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ESTATISTICAS IVV\1. SÍNTESE ESTATISTICA\154. JUNHO 2026\"/>
    </mc:Choice>
  </mc:AlternateContent>
  <xr:revisionPtr revIDLastSave="0" documentId="13_ncr:1_{FA852E8B-DC54-46BF-97C0-9AB6C2AF436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98" r:id="rId18"/>
    <sheet name="17" sheetId="99" r:id="rId19"/>
    <sheet name="18" sheetId="100" r:id="rId20"/>
    <sheet name="19" sheetId="101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1 (2)" sheetId="49" state="hidden" r:id="rId28"/>
  </sheets>
  <externalReferences>
    <externalReference r:id="rId29"/>
    <externalReference r:id="rId30"/>
  </externalReferences>
  <definedNames>
    <definedName name="_xlnm.Print_Area" localSheetId="2">'1'!$A$1:$W$36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8">'17'!$A$1:$AG$92</definedName>
    <definedName name="_xlnm.Print_Area" localSheetId="20">'19'!$A$1:$AG$92</definedName>
    <definedName name="_xlnm.Print_Area" localSheetId="3">'2'!$A$1:$BF$68</definedName>
    <definedName name="_xlnm.Print_Area" localSheetId="21">'20'!$A$1:$R$8</definedName>
    <definedName name="_xlnm.Print_Area" localSheetId="22">'21'!$A$1:$P$84</definedName>
    <definedName name="_xlnm.Print_Area" localSheetId="23">'22'!$A$1:$R$8</definedName>
    <definedName name="_xlnm.Print_Area" localSheetId="24">'23'!$A$1:$P$96</definedName>
    <definedName name="_xlnm.Print_Area" localSheetId="25">'24'!$A$1:$R$8</definedName>
    <definedName name="_xlnm.Print_Area" localSheetId="26">'25'!$A$1:$P$95</definedName>
    <definedName name="_xlnm.Print_Area" localSheetId="4">'3'!$A$1:$BF$68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7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8" hidden="1">'17'!$A$1:$AG$92</definedName>
    <definedName name="Z_D2454DF7_9151_402B_B9E4_208D72282370_.wvu.PrintArea" localSheetId="20" hidden="1">'19'!$A$1:$AG$92</definedName>
    <definedName name="Z_D2454DF7_9151_402B_B9E4_208D72282370_.wvu.PrintArea" localSheetId="21" hidden="1">'20'!$A$1:$R$8</definedName>
    <definedName name="Z_D2454DF7_9151_402B_B9E4_208D72282370_.wvu.PrintArea" localSheetId="22" hidden="1">'21'!$A$1:$P$84</definedName>
    <definedName name="Z_D2454DF7_9151_402B_B9E4_208D72282370_.wvu.PrintArea" localSheetId="23" hidden="1">'22'!$A$1:$R$8</definedName>
    <definedName name="Z_D2454DF7_9151_402B_B9E4_208D72282370_.wvu.PrintArea" localSheetId="24" hidden="1">'23'!$A$1:$P$96</definedName>
    <definedName name="Z_D2454DF7_9151_402B_B9E4_208D72282370_.wvu.PrintArea" localSheetId="25" hidden="1">'24'!$A$1:$R$8</definedName>
    <definedName name="Z_D2454DF7_9151_402B_B9E4_208D72282370_.wvu.PrintArea" localSheetId="26" hidden="1">'25'!$A$1:$P$95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34" i="91" l="1"/>
  <c r="BF56" i="91"/>
  <c r="BE56" i="91"/>
  <c r="BE43" i="91"/>
  <c r="BE34" i="91"/>
  <c r="R21" i="91"/>
  <c r="AM65" i="92"/>
  <c r="AL65" i="92"/>
  <c r="BE20" i="92"/>
  <c r="BE21" i="92"/>
  <c r="BE12" i="92"/>
  <c r="BF12" i="92" s="1"/>
  <c r="W63" i="92" l="1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AK63" i="92"/>
  <c r="AL63" i="92"/>
  <c r="V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R63" i="92"/>
  <c r="B6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R19" i="92"/>
  <c r="B19" i="92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AL63" i="91"/>
  <c r="V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B63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BC41" i="91" s="1"/>
  <c r="AK41" i="91"/>
  <c r="AL41" i="91"/>
  <c r="V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/>
  <c r="B41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BC19" i="91" s="1"/>
  <c r="AK19" i="91"/>
  <c r="AL19" i="91"/>
  <c r="V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O84" i="70"/>
  <c r="N85" i="70"/>
  <c r="O85" i="70"/>
  <c r="P85" i="70" s="1"/>
  <c r="N86" i="70"/>
  <c r="O86" i="70"/>
  <c r="P86" i="70" s="1"/>
  <c r="O87" i="70"/>
  <c r="O88" i="70"/>
  <c r="N89" i="70"/>
  <c r="O89" i="70"/>
  <c r="P89" i="70" s="1"/>
  <c r="N90" i="70"/>
  <c r="O90" i="70"/>
  <c r="P90" i="70" s="1"/>
  <c r="O91" i="70"/>
  <c r="N92" i="70"/>
  <c r="O92" i="70"/>
  <c r="P92" i="70"/>
  <c r="L85" i="70"/>
  <c r="L86" i="70"/>
  <c r="L89" i="70"/>
  <c r="L90" i="70"/>
  <c r="L92" i="70"/>
  <c r="L93" i="70"/>
  <c r="F85" i="70"/>
  <c r="F86" i="70"/>
  <c r="F89" i="70"/>
  <c r="F90" i="70"/>
  <c r="F92" i="70"/>
  <c r="N21" i="66"/>
  <c r="O21" i="66"/>
  <c r="P21" i="66"/>
  <c r="N22" i="66"/>
  <c r="O22" i="66"/>
  <c r="P22" i="66" s="1"/>
  <c r="O23" i="66"/>
  <c r="N24" i="66"/>
  <c r="O24" i="66"/>
  <c r="P24" i="66"/>
  <c r="N25" i="66"/>
  <c r="O25" i="66"/>
  <c r="P25" i="66"/>
  <c r="N26" i="66"/>
  <c r="O26" i="66"/>
  <c r="P26" i="66" s="1"/>
  <c r="N27" i="66"/>
  <c r="O27" i="66"/>
  <c r="P27" i="66" s="1"/>
  <c r="N28" i="66"/>
  <c r="O28" i="66"/>
  <c r="P28" i="66"/>
  <c r="N29" i="66"/>
  <c r="O29" i="66"/>
  <c r="P29" i="66"/>
  <c r="O30" i="66"/>
  <c r="O31" i="66"/>
  <c r="L21" i="66"/>
  <c r="L22" i="66"/>
  <c r="L24" i="66"/>
  <c r="L25" i="66"/>
  <c r="L26" i="66"/>
  <c r="L27" i="66"/>
  <c r="L28" i="66"/>
  <c r="L29" i="66"/>
  <c r="F21" i="66"/>
  <c r="F22" i="66"/>
  <c r="F24" i="66"/>
  <c r="F25" i="66"/>
  <c r="F26" i="66"/>
  <c r="F27" i="66"/>
  <c r="F28" i="66"/>
  <c r="F29" i="66"/>
  <c r="N91" i="101"/>
  <c r="AI81" i="101"/>
  <c r="AJ81" i="101"/>
  <c r="AK81" i="101"/>
  <c r="AL81" i="101"/>
  <c r="AO81" i="101" s="1"/>
  <c r="AM81" i="101"/>
  <c r="AN81" i="101"/>
  <c r="AP81" i="101"/>
  <c r="AQ81" i="101"/>
  <c r="AI82" i="101"/>
  <c r="AJ82" i="101"/>
  <c r="AK82" i="101"/>
  <c r="AQ82" i="101" s="1"/>
  <c r="AL82" i="101"/>
  <c r="AM82" i="101"/>
  <c r="AN82" i="101"/>
  <c r="AO82" i="101"/>
  <c r="AP82" i="101"/>
  <c r="AI83" i="101"/>
  <c r="AJ83" i="101"/>
  <c r="AP83" i="101" s="1"/>
  <c r="AK83" i="101"/>
  <c r="AL83" i="101"/>
  <c r="AM83" i="101"/>
  <c r="AN83" i="101"/>
  <c r="AQ83" i="101" s="1"/>
  <c r="AO83" i="101"/>
  <c r="AI84" i="101"/>
  <c r="AO84" i="101" s="1"/>
  <c r="AJ84" i="101"/>
  <c r="AK84" i="101"/>
  <c r="AL84" i="101"/>
  <c r="AM84" i="101"/>
  <c r="AP84" i="101" s="1"/>
  <c r="AN84" i="101"/>
  <c r="AQ84" i="101"/>
  <c r="AI85" i="101"/>
  <c r="AJ85" i="101"/>
  <c r="AK85" i="101"/>
  <c r="AL85" i="101"/>
  <c r="AO85" i="101" s="1"/>
  <c r="AM85" i="101"/>
  <c r="AN85" i="101"/>
  <c r="AP85" i="101"/>
  <c r="AQ85" i="101"/>
  <c r="AI86" i="101"/>
  <c r="AJ86" i="101"/>
  <c r="AK86" i="101"/>
  <c r="AQ86" i="101" s="1"/>
  <c r="AL86" i="101"/>
  <c r="AM86" i="101"/>
  <c r="AN86" i="101"/>
  <c r="AO86" i="101"/>
  <c r="AP86" i="101"/>
  <c r="AI87" i="101"/>
  <c r="AJ87" i="101"/>
  <c r="AP87" i="101" s="1"/>
  <c r="AK87" i="101"/>
  <c r="AL87" i="101"/>
  <c r="AM87" i="101"/>
  <c r="AN87" i="101"/>
  <c r="AQ87" i="101" s="1"/>
  <c r="AO87" i="101"/>
  <c r="AI88" i="101"/>
  <c r="AO88" i="101" s="1"/>
  <c r="AJ88" i="101"/>
  <c r="AK88" i="101"/>
  <c r="AL88" i="101"/>
  <c r="AM88" i="101"/>
  <c r="AP88" i="101" s="1"/>
  <c r="AN88" i="101"/>
  <c r="AQ88" i="101"/>
  <c r="AI89" i="101"/>
  <c r="AJ89" i="101"/>
  <c r="AK89" i="101"/>
  <c r="AL89" i="101"/>
  <c r="AO89" i="101" s="1"/>
  <c r="AM89" i="101"/>
  <c r="AN89" i="101"/>
  <c r="AP89" i="101"/>
  <c r="AQ89" i="101"/>
  <c r="AJ90" i="101"/>
  <c r="AK90" i="101"/>
  <c r="AQ90" i="101" s="1"/>
  <c r="AL90" i="101"/>
  <c r="AM90" i="101"/>
  <c r="AP90" i="101" s="1"/>
  <c r="AN90" i="101"/>
  <c r="AI91" i="101"/>
  <c r="AJ91" i="101"/>
  <c r="AP91" i="101" s="1"/>
  <c r="AK91" i="101"/>
  <c r="AL91" i="101"/>
  <c r="AO91" i="101" s="1"/>
  <c r="AM91" i="101"/>
  <c r="AN91" i="101"/>
  <c r="AQ91" i="101" s="1"/>
  <c r="AI92" i="101"/>
  <c r="AO92" i="101" s="1"/>
  <c r="AJ92" i="101"/>
  <c r="AK92" i="101"/>
  <c r="AL92" i="101"/>
  <c r="AM92" i="101"/>
  <c r="AP92" i="101" s="1"/>
  <c r="AN92" i="101"/>
  <c r="AQ92" i="101"/>
  <c r="AJ93" i="101"/>
  <c r="AK93" i="101"/>
  <c r="AL93" i="101"/>
  <c r="AM93" i="101"/>
  <c r="AN93" i="101"/>
  <c r="AQ93" i="101" s="1"/>
  <c r="AP93" i="101"/>
  <c r="AI94" i="101"/>
  <c r="AJ94" i="101"/>
  <c r="AK94" i="101"/>
  <c r="AQ94" i="101" s="1"/>
  <c r="AL94" i="101"/>
  <c r="AM94" i="101"/>
  <c r="AP94" i="101" s="1"/>
  <c r="AN94" i="101"/>
  <c r="AO94" i="101"/>
  <c r="AE81" i="101"/>
  <c r="AF81" i="101"/>
  <c r="AG81" i="101"/>
  <c r="AE82" i="101"/>
  <c r="AF82" i="101"/>
  <c r="AG82" i="101"/>
  <c r="AE83" i="101"/>
  <c r="AF83" i="101"/>
  <c r="AG83" i="101"/>
  <c r="AE84" i="101"/>
  <c r="AF84" i="101"/>
  <c r="AG84" i="101"/>
  <c r="AE85" i="101"/>
  <c r="AF85" i="101"/>
  <c r="AG85" i="101"/>
  <c r="AE86" i="101"/>
  <c r="AF86" i="101"/>
  <c r="AG86" i="101"/>
  <c r="AE87" i="101"/>
  <c r="AF87" i="101"/>
  <c r="AG87" i="101"/>
  <c r="AE88" i="101"/>
  <c r="AF88" i="101"/>
  <c r="AG88" i="101"/>
  <c r="AE89" i="101"/>
  <c r="AF89" i="101"/>
  <c r="AG89" i="101"/>
  <c r="AF90" i="101"/>
  <c r="AG90" i="101"/>
  <c r="AE91" i="101"/>
  <c r="AF91" i="101"/>
  <c r="AG91" i="101"/>
  <c r="AE92" i="101"/>
  <c r="AF92" i="101"/>
  <c r="AG92" i="101"/>
  <c r="AF93" i="101"/>
  <c r="AG93" i="101"/>
  <c r="AE94" i="101"/>
  <c r="AF94" i="101"/>
  <c r="AG94" i="101"/>
  <c r="AE95" i="101"/>
  <c r="AF95" i="101"/>
  <c r="AG95" i="101"/>
  <c r="O90" i="101"/>
  <c r="P90" i="101"/>
  <c r="O91" i="101"/>
  <c r="P91" i="101"/>
  <c r="N92" i="101"/>
  <c r="O92" i="101"/>
  <c r="P92" i="101"/>
  <c r="O93" i="101"/>
  <c r="P93" i="101"/>
  <c r="N94" i="101"/>
  <c r="O94" i="101"/>
  <c r="P94" i="101"/>
  <c r="N81" i="101"/>
  <c r="O81" i="101"/>
  <c r="P81" i="101"/>
  <c r="N82" i="101"/>
  <c r="O82" i="101"/>
  <c r="P82" i="101"/>
  <c r="AO54" i="101"/>
  <c r="AP54" i="101"/>
  <c r="AQ54" i="101"/>
  <c r="AO55" i="101"/>
  <c r="AP55" i="101"/>
  <c r="AQ55" i="101"/>
  <c r="AO56" i="101"/>
  <c r="AP56" i="101"/>
  <c r="AQ56" i="101"/>
  <c r="AO57" i="101"/>
  <c r="AP57" i="101"/>
  <c r="AQ57" i="101"/>
  <c r="AO58" i="101"/>
  <c r="AP58" i="101"/>
  <c r="AQ58" i="101"/>
  <c r="AO59" i="101"/>
  <c r="AP59" i="101"/>
  <c r="AQ59" i="101"/>
  <c r="AO60" i="101"/>
  <c r="AP60" i="101"/>
  <c r="AQ60" i="101"/>
  <c r="AO61" i="101"/>
  <c r="AP61" i="101"/>
  <c r="AQ61" i="101"/>
  <c r="AI54" i="101"/>
  <c r="AJ54" i="101"/>
  <c r="AK54" i="101"/>
  <c r="AI55" i="101"/>
  <c r="AJ55" i="101"/>
  <c r="AK55" i="101"/>
  <c r="AI56" i="101"/>
  <c r="AJ56" i="101"/>
  <c r="AK56" i="101"/>
  <c r="AI57" i="101"/>
  <c r="AJ57" i="101"/>
  <c r="AK57" i="101"/>
  <c r="AI58" i="101"/>
  <c r="AJ58" i="101"/>
  <c r="AK58" i="101"/>
  <c r="AI59" i="101"/>
  <c r="AJ59" i="101"/>
  <c r="AK59" i="101"/>
  <c r="AI60" i="101"/>
  <c r="AJ60" i="101"/>
  <c r="AK60" i="101"/>
  <c r="AI61" i="101"/>
  <c r="AJ61" i="101"/>
  <c r="AK61" i="101"/>
  <c r="AE53" i="101"/>
  <c r="AF53" i="101"/>
  <c r="AG53" i="101"/>
  <c r="AE54" i="101"/>
  <c r="AF54" i="101"/>
  <c r="AG54" i="101"/>
  <c r="AE55" i="101"/>
  <c r="AF55" i="101"/>
  <c r="AG55" i="101"/>
  <c r="AE56" i="101"/>
  <c r="AF56" i="101"/>
  <c r="AG56" i="101"/>
  <c r="AE57" i="101"/>
  <c r="AF57" i="101"/>
  <c r="AG57" i="101"/>
  <c r="AE58" i="101"/>
  <c r="AF58" i="101"/>
  <c r="AG58" i="101"/>
  <c r="AE59" i="101"/>
  <c r="AF59" i="101"/>
  <c r="AG59" i="101"/>
  <c r="AE60" i="101"/>
  <c r="AF60" i="101"/>
  <c r="AG60" i="101"/>
  <c r="N54" i="101"/>
  <c r="O54" i="101"/>
  <c r="P54" i="101"/>
  <c r="N55" i="101"/>
  <c r="O55" i="101"/>
  <c r="P55" i="101"/>
  <c r="N56" i="101"/>
  <c r="O56" i="101"/>
  <c r="P56" i="101"/>
  <c r="N57" i="101"/>
  <c r="O57" i="101"/>
  <c r="P57" i="101"/>
  <c r="N58" i="101"/>
  <c r="O58" i="101"/>
  <c r="P58" i="101"/>
  <c r="N59" i="101"/>
  <c r="O59" i="101"/>
  <c r="P59" i="101"/>
  <c r="N60" i="101"/>
  <c r="O60" i="101"/>
  <c r="P60" i="101"/>
  <c r="N61" i="101"/>
  <c r="O61" i="101"/>
  <c r="P61" i="101"/>
  <c r="AO27" i="101"/>
  <c r="AO28" i="101"/>
  <c r="AI27" i="101"/>
  <c r="AI28" i="101"/>
  <c r="AE27" i="101"/>
  <c r="N30" i="101"/>
  <c r="O30" i="101"/>
  <c r="P30" i="101"/>
  <c r="N31" i="101"/>
  <c r="O31" i="101"/>
  <c r="P31" i="101"/>
  <c r="X7" i="101"/>
  <c r="X8" i="101"/>
  <c r="X9" i="101"/>
  <c r="X10" i="101"/>
  <c r="X11" i="101"/>
  <c r="X12" i="101"/>
  <c r="X13" i="101"/>
  <c r="X14" i="101"/>
  <c r="X15" i="101"/>
  <c r="X16" i="101"/>
  <c r="X17" i="101"/>
  <c r="X18" i="101"/>
  <c r="X19" i="101"/>
  <c r="X20" i="101"/>
  <c r="X21" i="101"/>
  <c r="X22" i="101"/>
  <c r="X23" i="101"/>
  <c r="X24" i="101"/>
  <c r="X25" i="101"/>
  <c r="X26" i="101"/>
  <c r="X27" i="101"/>
  <c r="X28" i="101"/>
  <c r="X29" i="101"/>
  <c r="X30" i="101"/>
  <c r="X31" i="101"/>
  <c r="AO91" i="99"/>
  <c r="AO92" i="99"/>
  <c r="AI91" i="99"/>
  <c r="AI92" i="99"/>
  <c r="AE91" i="99"/>
  <c r="AF91" i="99"/>
  <c r="AG91" i="99"/>
  <c r="AE92" i="99"/>
  <c r="AF92" i="99"/>
  <c r="AG92" i="99"/>
  <c r="N89" i="99"/>
  <c r="O89" i="99"/>
  <c r="P89" i="99"/>
  <c r="N90" i="99"/>
  <c r="O90" i="99"/>
  <c r="P90" i="99"/>
  <c r="N91" i="99"/>
  <c r="O91" i="99"/>
  <c r="P91" i="99"/>
  <c r="N92" i="99"/>
  <c r="O92" i="99"/>
  <c r="P92" i="99"/>
  <c r="N93" i="99"/>
  <c r="O93" i="99"/>
  <c r="P93" i="99"/>
  <c r="X7" i="97"/>
  <c r="X8" i="97"/>
  <c r="X9" i="97"/>
  <c r="X10" i="97"/>
  <c r="X11" i="97"/>
  <c r="X12" i="97"/>
  <c r="X13" i="97"/>
  <c r="X14" i="97"/>
  <c r="X15" i="97"/>
  <c r="X16" i="97"/>
  <c r="X17" i="97"/>
  <c r="X18" i="97"/>
  <c r="X19" i="97"/>
  <c r="X20" i="97"/>
  <c r="X21" i="97"/>
  <c r="X22" i="97"/>
  <c r="X23" i="97"/>
  <c r="X24" i="97"/>
  <c r="X25" i="97"/>
  <c r="X26" i="97"/>
  <c r="X27" i="97"/>
  <c r="X28" i="97"/>
  <c r="X29" i="97"/>
  <c r="X30" i="97"/>
  <c r="X31" i="97"/>
  <c r="AO95" i="94"/>
  <c r="AI95" i="94"/>
  <c r="AE95" i="94"/>
  <c r="N95" i="94"/>
  <c r="N86" i="86"/>
  <c r="O86" i="86"/>
  <c r="P86" i="86" s="1"/>
  <c r="N87" i="86"/>
  <c r="O87" i="86"/>
  <c r="P87" i="86" s="1"/>
  <c r="N88" i="86"/>
  <c r="O88" i="86"/>
  <c r="P88" i="86" s="1"/>
  <c r="O89" i="86"/>
  <c r="N90" i="86"/>
  <c r="O90" i="86"/>
  <c r="P90" i="86" s="1"/>
  <c r="N91" i="86"/>
  <c r="O91" i="86"/>
  <c r="P91" i="86" s="1"/>
  <c r="N92" i="86"/>
  <c r="O92" i="86"/>
  <c r="P92" i="86" s="1"/>
  <c r="L86" i="86"/>
  <c r="L87" i="86"/>
  <c r="L88" i="86"/>
  <c r="L90" i="86"/>
  <c r="L91" i="86"/>
  <c r="L92" i="86"/>
  <c r="L93" i="86"/>
  <c r="L94" i="86"/>
  <c r="F86" i="86"/>
  <c r="F87" i="86"/>
  <c r="F88" i="86"/>
  <c r="F90" i="86"/>
  <c r="F91" i="86"/>
  <c r="M49" i="98"/>
  <c r="S15" i="98"/>
  <c r="S34" i="98"/>
  <c r="S11" i="98"/>
  <c r="S30" i="98"/>
  <c r="S30" i="96"/>
  <c r="T30" i="96"/>
  <c r="U30" i="96"/>
  <c r="D13" i="2"/>
  <c r="C13" i="2"/>
  <c r="B55" i="66"/>
  <c r="F55" i="66" s="1"/>
  <c r="C55" i="66"/>
  <c r="BD29" i="91"/>
  <c r="BE29" i="91"/>
  <c r="BD30" i="91"/>
  <c r="BE30" i="91"/>
  <c r="BD31" i="91"/>
  <c r="BE31" i="91"/>
  <c r="BD32" i="91"/>
  <c r="BE32" i="91"/>
  <c r="BD33" i="91"/>
  <c r="BE33" i="91"/>
  <c r="BD34" i="91"/>
  <c r="BD35" i="91"/>
  <c r="BD36" i="91"/>
  <c r="BD37" i="91"/>
  <c r="BD38" i="91"/>
  <c r="BD39" i="91"/>
  <c r="BD40" i="91"/>
  <c r="BE40" i="91"/>
  <c r="BE11" i="92"/>
  <c r="BD63" i="92"/>
  <c r="BE55" i="91"/>
  <c r="N82" i="70"/>
  <c r="O82" i="70"/>
  <c r="N83" i="70"/>
  <c r="O83" i="70"/>
  <c r="P83" i="70" s="1"/>
  <c r="N93" i="70"/>
  <c r="O93" i="70"/>
  <c r="L82" i="70"/>
  <c r="L83" i="70"/>
  <c r="F82" i="70"/>
  <c r="F83" i="70"/>
  <c r="F93" i="70"/>
  <c r="N73" i="66"/>
  <c r="O73" i="66"/>
  <c r="P73" i="66"/>
  <c r="N74" i="66"/>
  <c r="O74" i="66"/>
  <c r="O75" i="66"/>
  <c r="N76" i="66"/>
  <c r="O76" i="66"/>
  <c r="N77" i="66"/>
  <c r="O77" i="66"/>
  <c r="P77" i="66"/>
  <c r="N78" i="66"/>
  <c r="P78" i="66" s="1"/>
  <c r="O78" i="66"/>
  <c r="N79" i="66"/>
  <c r="O79" i="66"/>
  <c r="P79" i="66" s="1"/>
  <c r="O80" i="66"/>
  <c r="O81" i="66"/>
  <c r="O82" i="66"/>
  <c r="L73" i="66"/>
  <c r="L74" i="66"/>
  <c r="L76" i="66"/>
  <c r="L77" i="66"/>
  <c r="L78" i="66"/>
  <c r="L79" i="66"/>
  <c r="F76" i="66"/>
  <c r="F77" i="66"/>
  <c r="F78" i="66"/>
  <c r="F79" i="66"/>
  <c r="F73" i="66"/>
  <c r="F74" i="66"/>
  <c r="H55" i="66"/>
  <c r="I55" i="66"/>
  <c r="N20" i="66"/>
  <c r="O20" i="66"/>
  <c r="P20" i="66" s="1"/>
  <c r="L20" i="66"/>
  <c r="F20" i="66"/>
  <c r="AI95" i="101"/>
  <c r="AJ95" i="101"/>
  <c r="AK95" i="101"/>
  <c r="AQ95" i="101" s="1"/>
  <c r="AL95" i="101"/>
  <c r="AM95" i="101"/>
  <c r="AP95" i="101" s="1"/>
  <c r="AN95" i="101"/>
  <c r="N84" i="101"/>
  <c r="O84" i="101"/>
  <c r="P84" i="101"/>
  <c r="N85" i="101"/>
  <c r="O85" i="101"/>
  <c r="P85" i="101"/>
  <c r="N86" i="101"/>
  <c r="O86" i="101"/>
  <c r="P86" i="101"/>
  <c r="N87" i="101"/>
  <c r="O87" i="101"/>
  <c r="P87" i="101"/>
  <c r="N88" i="101"/>
  <c r="O88" i="101"/>
  <c r="P88" i="101"/>
  <c r="N89" i="101"/>
  <c r="O89" i="101"/>
  <c r="P89" i="101"/>
  <c r="N95" i="101"/>
  <c r="O95" i="101"/>
  <c r="P95" i="101"/>
  <c r="N78" i="101"/>
  <c r="O78" i="101"/>
  <c r="P78" i="101"/>
  <c r="N79" i="101"/>
  <c r="O79" i="101"/>
  <c r="P79" i="101"/>
  <c r="N80" i="101"/>
  <c r="O80" i="101"/>
  <c r="P80" i="101"/>
  <c r="N83" i="101"/>
  <c r="O83" i="101"/>
  <c r="P83" i="101"/>
  <c r="B62" i="36"/>
  <c r="C62" i="36"/>
  <c r="D62" i="36"/>
  <c r="E62" i="36"/>
  <c r="F62" i="36"/>
  <c r="G62" i="36"/>
  <c r="R62" i="36"/>
  <c r="S62" i="36"/>
  <c r="T62" i="36"/>
  <c r="U62" i="36"/>
  <c r="V62" i="36"/>
  <c r="W62" i="36"/>
  <c r="L8" i="71"/>
  <c r="L9" i="71"/>
  <c r="L10" i="71"/>
  <c r="L11" i="71"/>
  <c r="L12" i="71"/>
  <c r="L13" i="71"/>
  <c r="L14" i="71"/>
  <c r="L15" i="71"/>
  <c r="L16" i="71"/>
  <c r="C50" i="93"/>
  <c r="D50" i="93"/>
  <c r="C53" i="93"/>
  <c r="D53" i="93"/>
  <c r="H40" i="97"/>
  <c r="H41" i="97"/>
  <c r="H42" i="97"/>
  <c r="H43" i="97"/>
  <c r="H44" i="97"/>
  <c r="H45" i="97"/>
  <c r="H46" i="97"/>
  <c r="H47" i="97"/>
  <c r="H48" i="97"/>
  <c r="H49" i="97"/>
  <c r="H50" i="97"/>
  <c r="H51" i="97"/>
  <c r="H52" i="97"/>
  <c r="H53" i="97"/>
  <c r="H54" i="97"/>
  <c r="H55" i="97"/>
  <c r="H56" i="97"/>
  <c r="H57" i="97"/>
  <c r="H58" i="97"/>
  <c r="H59" i="97"/>
  <c r="H60" i="97"/>
  <c r="H61" i="97"/>
  <c r="H69" i="94"/>
  <c r="I69" i="94"/>
  <c r="H70" i="94"/>
  <c r="I70" i="94"/>
  <c r="H71" i="94"/>
  <c r="I71" i="94"/>
  <c r="H72" i="94"/>
  <c r="I72" i="94"/>
  <c r="H73" i="94"/>
  <c r="I73" i="94"/>
  <c r="H74" i="94"/>
  <c r="I74" i="94"/>
  <c r="H75" i="94"/>
  <c r="I75" i="94"/>
  <c r="H76" i="94"/>
  <c r="I76" i="94"/>
  <c r="H77" i="94"/>
  <c r="I77" i="94"/>
  <c r="H78" i="94"/>
  <c r="I78" i="94"/>
  <c r="H79" i="94"/>
  <c r="I79" i="94"/>
  <c r="H80" i="94"/>
  <c r="I80" i="94"/>
  <c r="H81" i="94"/>
  <c r="I81" i="94"/>
  <c r="H82" i="94"/>
  <c r="I82" i="94"/>
  <c r="H83" i="94"/>
  <c r="I83" i="94"/>
  <c r="H84" i="94"/>
  <c r="I84" i="94"/>
  <c r="H85" i="94"/>
  <c r="I85" i="94"/>
  <c r="H86" i="94"/>
  <c r="I86" i="94"/>
  <c r="H87" i="94"/>
  <c r="I87" i="94"/>
  <c r="H88" i="94"/>
  <c r="I88" i="94"/>
  <c r="H89" i="94"/>
  <c r="I89" i="94"/>
  <c r="H90" i="94"/>
  <c r="I90" i="94"/>
  <c r="H91" i="94"/>
  <c r="I91" i="94"/>
  <c r="H92" i="94"/>
  <c r="I92" i="94"/>
  <c r="H93" i="94"/>
  <c r="I93" i="94"/>
  <c r="H94" i="94"/>
  <c r="I94" i="94"/>
  <c r="H95" i="94"/>
  <c r="I95" i="94"/>
  <c r="BE10" i="92"/>
  <c r="BE54" i="91"/>
  <c r="N81" i="70"/>
  <c r="O81" i="70"/>
  <c r="L81" i="70"/>
  <c r="F81" i="70"/>
  <c r="C95" i="68"/>
  <c r="B95" i="68"/>
  <c r="L72" i="66"/>
  <c r="N72" i="66"/>
  <c r="O72" i="66"/>
  <c r="F72" i="66"/>
  <c r="L19" i="66"/>
  <c r="N19" i="66"/>
  <c r="O19" i="66"/>
  <c r="F19" i="66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AL49" i="101"/>
  <c r="AI78" i="101"/>
  <c r="AJ78" i="101"/>
  <c r="AK78" i="101"/>
  <c r="AL78" i="101"/>
  <c r="AM78" i="101"/>
  <c r="AN78" i="101"/>
  <c r="AI79" i="101"/>
  <c r="AJ79" i="101"/>
  <c r="AK79" i="101"/>
  <c r="AL79" i="101"/>
  <c r="AM79" i="101"/>
  <c r="AN79" i="101"/>
  <c r="AI80" i="101"/>
  <c r="AJ80" i="101"/>
  <c r="AK80" i="101"/>
  <c r="AL80" i="101"/>
  <c r="AM80" i="101"/>
  <c r="AN80" i="101"/>
  <c r="AE78" i="101"/>
  <c r="AE79" i="101"/>
  <c r="AE80" i="101"/>
  <c r="N27" i="101"/>
  <c r="AI94" i="99"/>
  <c r="AJ94" i="99"/>
  <c r="AK94" i="99"/>
  <c r="AL94" i="99"/>
  <c r="AM94" i="99"/>
  <c r="AN94" i="99"/>
  <c r="AI95" i="99"/>
  <c r="AJ95" i="99"/>
  <c r="AK95" i="99"/>
  <c r="AL95" i="99"/>
  <c r="AM95" i="99"/>
  <c r="AN95" i="99"/>
  <c r="AE94" i="99"/>
  <c r="AF94" i="99"/>
  <c r="AG94" i="99"/>
  <c r="AE95" i="99"/>
  <c r="AF95" i="99"/>
  <c r="AG95" i="99"/>
  <c r="N94" i="99"/>
  <c r="O94" i="99"/>
  <c r="P94" i="99"/>
  <c r="N95" i="99"/>
  <c r="O95" i="99"/>
  <c r="P95" i="99"/>
  <c r="AI84" i="94"/>
  <c r="AJ84" i="94"/>
  <c r="AK84" i="94"/>
  <c r="AM84" i="94"/>
  <c r="AN84" i="94"/>
  <c r="AI85" i="94"/>
  <c r="AJ85" i="94"/>
  <c r="AK85" i="94"/>
  <c r="AM85" i="94"/>
  <c r="AI92" i="94"/>
  <c r="AJ92" i="94"/>
  <c r="AK92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B96" i="36"/>
  <c r="C96" i="36"/>
  <c r="D96" i="36"/>
  <c r="E96" i="36"/>
  <c r="F96" i="36"/>
  <c r="G96" i="36"/>
  <c r="R67" i="36"/>
  <c r="U67" i="36"/>
  <c r="AL67" i="36" s="1"/>
  <c r="S11" i="95"/>
  <c r="S30" i="95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E46" i="71"/>
  <c r="AI67" i="36"/>
  <c r="AA67" i="36"/>
  <c r="E67" i="36"/>
  <c r="B67" i="36"/>
  <c r="K67" i="36"/>
  <c r="AL64" i="92"/>
  <c r="BE31" i="92"/>
  <c r="BE9" i="92"/>
  <c r="S7" i="92"/>
  <c r="S8" i="92"/>
  <c r="R64" i="91"/>
  <c r="BE53" i="91"/>
  <c r="BF43" i="91"/>
  <c r="BF44" i="91"/>
  <c r="BC7" i="91"/>
  <c r="BD7" i="91"/>
  <c r="BC8" i="91"/>
  <c r="BD8" i="91"/>
  <c r="BC9" i="91"/>
  <c r="BD9" i="91"/>
  <c r="BC10" i="91"/>
  <c r="BD10" i="91"/>
  <c r="BC11" i="91"/>
  <c r="BD11" i="91"/>
  <c r="BC12" i="91"/>
  <c r="BD12" i="91"/>
  <c r="BC13" i="91"/>
  <c r="BD13" i="91"/>
  <c r="BC14" i="91"/>
  <c r="BD14" i="91"/>
  <c r="BC15" i="91"/>
  <c r="BD15" i="91"/>
  <c r="BC16" i="91"/>
  <c r="BD16" i="91"/>
  <c r="BC17" i="91"/>
  <c r="BD17" i="91"/>
  <c r="BC18" i="91"/>
  <c r="BD18" i="91"/>
  <c r="BC20" i="91"/>
  <c r="BC21" i="91"/>
  <c r="BC22" i="91"/>
  <c r="BC23" i="91"/>
  <c r="R20" i="91"/>
  <c r="N72" i="70"/>
  <c r="O72" i="70"/>
  <c r="N73" i="70"/>
  <c r="O73" i="70"/>
  <c r="N74" i="70"/>
  <c r="O74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L72" i="70"/>
  <c r="L73" i="70"/>
  <c r="L74" i="70"/>
  <c r="L75" i="70"/>
  <c r="L76" i="70"/>
  <c r="L77" i="70"/>
  <c r="L78" i="70"/>
  <c r="L79" i="70"/>
  <c r="L80" i="70"/>
  <c r="F72" i="70"/>
  <c r="F73" i="70"/>
  <c r="F74" i="70"/>
  <c r="F75" i="70"/>
  <c r="F76" i="70"/>
  <c r="F77" i="70"/>
  <c r="F78" i="70"/>
  <c r="F79" i="70"/>
  <c r="F80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N12" i="70"/>
  <c r="O12" i="70"/>
  <c r="N13" i="70"/>
  <c r="O13" i="70"/>
  <c r="N14" i="70"/>
  <c r="O14" i="70"/>
  <c r="N15" i="70"/>
  <c r="O15" i="70"/>
  <c r="N16" i="70"/>
  <c r="O16" i="70"/>
  <c r="N17" i="70"/>
  <c r="O17" i="70"/>
  <c r="N18" i="70"/>
  <c r="O18" i="70"/>
  <c r="N19" i="70"/>
  <c r="O19" i="70"/>
  <c r="N20" i="70"/>
  <c r="O20" i="70"/>
  <c r="N21" i="70"/>
  <c r="O21" i="70"/>
  <c r="N22" i="70"/>
  <c r="O22" i="70"/>
  <c r="N23" i="70"/>
  <c r="O23" i="70"/>
  <c r="N24" i="70"/>
  <c r="O24" i="70"/>
  <c r="N25" i="70"/>
  <c r="O25" i="70"/>
  <c r="N26" i="70"/>
  <c r="O26" i="70"/>
  <c r="N27" i="70"/>
  <c r="O27" i="70"/>
  <c r="N28" i="70"/>
  <c r="O28" i="70"/>
  <c r="N29" i="70"/>
  <c r="O29" i="70"/>
  <c r="N30" i="70"/>
  <c r="O30" i="70"/>
  <c r="N31" i="70"/>
  <c r="O31" i="70"/>
  <c r="L27" i="70"/>
  <c r="L28" i="70"/>
  <c r="L29" i="70"/>
  <c r="L30" i="70"/>
  <c r="L31" i="70"/>
  <c r="L13" i="70"/>
  <c r="L14" i="70"/>
  <c r="L15" i="70"/>
  <c r="L16" i="70"/>
  <c r="L17" i="70"/>
  <c r="L18" i="70"/>
  <c r="L19" i="70"/>
  <c r="L20" i="70"/>
  <c r="L21" i="70"/>
  <c r="L22" i="70"/>
  <c r="L23" i="70"/>
  <c r="L24" i="70"/>
  <c r="L25" i="70"/>
  <c r="L26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N84" i="68"/>
  <c r="O84" i="68"/>
  <c r="N85" i="68"/>
  <c r="O85" i="68"/>
  <c r="N86" i="68"/>
  <c r="O86" i="68"/>
  <c r="N87" i="68"/>
  <c r="O87" i="68"/>
  <c r="L84" i="68"/>
  <c r="L85" i="68"/>
  <c r="F84" i="68"/>
  <c r="F85" i="68"/>
  <c r="AI77" i="101"/>
  <c r="AJ77" i="101"/>
  <c r="AK77" i="101"/>
  <c r="AL77" i="101"/>
  <c r="AM77" i="101"/>
  <c r="AN77" i="101"/>
  <c r="AF79" i="101"/>
  <c r="AG79" i="101"/>
  <c r="AF80" i="101"/>
  <c r="AG80" i="101"/>
  <c r="AL58" i="101"/>
  <c r="AM58" i="101"/>
  <c r="AN58" i="101"/>
  <c r="AI89" i="99"/>
  <c r="AJ89" i="99"/>
  <c r="AK89" i="99"/>
  <c r="AL89" i="99"/>
  <c r="AM89" i="99"/>
  <c r="AN89" i="99"/>
  <c r="AI90" i="99"/>
  <c r="AJ90" i="99"/>
  <c r="AK90" i="99"/>
  <c r="AL90" i="99"/>
  <c r="AM90" i="99"/>
  <c r="AN90" i="99"/>
  <c r="AJ91" i="99"/>
  <c r="AK91" i="99"/>
  <c r="AL91" i="99"/>
  <c r="AM91" i="99"/>
  <c r="AN91" i="99"/>
  <c r="AJ92" i="99"/>
  <c r="AK92" i="99"/>
  <c r="AL92" i="99"/>
  <c r="AM92" i="99"/>
  <c r="AN92" i="99"/>
  <c r="AI93" i="99"/>
  <c r="AJ93" i="99"/>
  <c r="AK93" i="99"/>
  <c r="AL93" i="99"/>
  <c r="AM93" i="99"/>
  <c r="AN93" i="99"/>
  <c r="AE89" i="99"/>
  <c r="AF89" i="99"/>
  <c r="AG89" i="99"/>
  <c r="AE90" i="99"/>
  <c r="AF90" i="99"/>
  <c r="AG90" i="99"/>
  <c r="AE93" i="99"/>
  <c r="AF93" i="99"/>
  <c r="AG93" i="99"/>
  <c r="AL54" i="99"/>
  <c r="AM54" i="99"/>
  <c r="AN54" i="99"/>
  <c r="AL55" i="99"/>
  <c r="AM55" i="99"/>
  <c r="AN55" i="99"/>
  <c r="AL56" i="99"/>
  <c r="AM56" i="99"/>
  <c r="AN56" i="99"/>
  <c r="AL57" i="99"/>
  <c r="AM57" i="99"/>
  <c r="AN57" i="99"/>
  <c r="AL58" i="99"/>
  <c r="AM58" i="99"/>
  <c r="AN58" i="99"/>
  <c r="AL59" i="99"/>
  <c r="AM59" i="99"/>
  <c r="AN59" i="99"/>
  <c r="AL60" i="99"/>
  <c r="AM60" i="99"/>
  <c r="AN60" i="99"/>
  <c r="AL61" i="99"/>
  <c r="AM61" i="99"/>
  <c r="AN61" i="99"/>
  <c r="AI54" i="99"/>
  <c r="AJ54" i="99"/>
  <c r="AK54" i="99"/>
  <c r="AI55" i="99"/>
  <c r="AO55" i="99" s="1"/>
  <c r="AJ55" i="99"/>
  <c r="AK55" i="99"/>
  <c r="AI56" i="99"/>
  <c r="AJ56" i="99"/>
  <c r="AP56" i="99" s="1"/>
  <c r="AK56" i="99"/>
  <c r="AI57" i="99"/>
  <c r="AJ57" i="99"/>
  <c r="AK57" i="99"/>
  <c r="AQ57" i="99" s="1"/>
  <c r="AI58" i="99"/>
  <c r="AJ58" i="99"/>
  <c r="AK58" i="99"/>
  <c r="AI59" i="99"/>
  <c r="AO59" i="99" s="1"/>
  <c r="AJ59" i="99"/>
  <c r="AK59" i="99"/>
  <c r="AI60" i="99"/>
  <c r="AJ60" i="99"/>
  <c r="AP60" i="99" s="1"/>
  <c r="AK60" i="99"/>
  <c r="AI61" i="99"/>
  <c r="AJ61" i="99"/>
  <c r="AK61" i="99"/>
  <c r="AQ61" i="99" s="1"/>
  <c r="AE54" i="99"/>
  <c r="AF54" i="99"/>
  <c r="AG54" i="99"/>
  <c r="AE55" i="99"/>
  <c r="AF55" i="99"/>
  <c r="AG55" i="99"/>
  <c r="AE56" i="99"/>
  <c r="AF56" i="99"/>
  <c r="AG56" i="99"/>
  <c r="N54" i="99"/>
  <c r="N55" i="99"/>
  <c r="N56" i="99"/>
  <c r="N57" i="99"/>
  <c r="N58" i="99"/>
  <c r="N59" i="99"/>
  <c r="N60" i="99"/>
  <c r="AE95" i="97"/>
  <c r="AF95" i="97"/>
  <c r="AG95" i="97"/>
  <c r="AI95" i="97"/>
  <c r="AJ95" i="97"/>
  <c r="AP95" i="97" s="1"/>
  <c r="AK95" i="97"/>
  <c r="AI79" i="97"/>
  <c r="AJ79" i="97"/>
  <c r="AK79" i="97"/>
  <c r="AE79" i="97"/>
  <c r="AF79" i="97"/>
  <c r="AG79" i="97"/>
  <c r="AE80" i="97"/>
  <c r="AF80" i="97"/>
  <c r="AG80" i="97"/>
  <c r="N79" i="97"/>
  <c r="O79" i="97"/>
  <c r="P79" i="97"/>
  <c r="N80" i="97"/>
  <c r="O80" i="97"/>
  <c r="P80" i="97"/>
  <c r="N95" i="97"/>
  <c r="O95" i="97"/>
  <c r="P95" i="97"/>
  <c r="AI28" i="97"/>
  <c r="AJ28" i="97"/>
  <c r="AK28" i="97"/>
  <c r="AI29" i="97"/>
  <c r="AJ29" i="97"/>
  <c r="AK29" i="97"/>
  <c r="AE28" i="97"/>
  <c r="AF28" i="97"/>
  <c r="AG28" i="97"/>
  <c r="AE29" i="97"/>
  <c r="AF29" i="97"/>
  <c r="AG29" i="97"/>
  <c r="N28" i="97"/>
  <c r="O28" i="97"/>
  <c r="P28" i="97"/>
  <c r="AE92" i="94"/>
  <c r="AF92" i="94"/>
  <c r="AG92" i="94"/>
  <c r="AE93" i="94"/>
  <c r="AF93" i="94"/>
  <c r="AG93" i="94"/>
  <c r="AN85" i="94"/>
  <c r="AE84" i="94"/>
  <c r="AF84" i="94"/>
  <c r="AG84" i="94"/>
  <c r="N93" i="86"/>
  <c r="O93" i="86"/>
  <c r="F92" i="86"/>
  <c r="F93" i="86"/>
  <c r="R62" i="101"/>
  <c r="S62" i="101"/>
  <c r="T62" i="101"/>
  <c r="U62" i="101"/>
  <c r="V62" i="101"/>
  <c r="W62" i="101"/>
  <c r="T33" i="87"/>
  <c r="T32" i="87"/>
  <c r="T31" i="87"/>
  <c r="T29" i="87"/>
  <c r="T22" i="87"/>
  <c r="T20" i="87"/>
  <c r="T18" i="87"/>
  <c r="T21" i="87"/>
  <c r="T10" i="87"/>
  <c r="T11" i="87"/>
  <c r="T9" i="87"/>
  <c r="T7" i="87"/>
  <c r="S52" i="92"/>
  <c r="S51" i="92"/>
  <c r="H21" i="87"/>
  <c r="I21" i="87"/>
  <c r="BC29" i="92"/>
  <c r="BC30" i="92"/>
  <c r="BC31" i="92"/>
  <c r="BC32" i="92"/>
  <c r="BC33" i="92"/>
  <c r="BC34" i="92"/>
  <c r="BC35" i="92"/>
  <c r="BC36" i="92"/>
  <c r="BC37" i="92"/>
  <c r="BC38" i="92"/>
  <c r="BC39" i="92"/>
  <c r="BC40" i="92"/>
  <c r="BC41" i="92"/>
  <c r="BC42" i="92"/>
  <c r="BC43" i="92"/>
  <c r="BC44" i="92"/>
  <c r="BC45" i="92"/>
  <c r="AJ42" i="92"/>
  <c r="AJ43" i="92"/>
  <c r="AJ44" i="92"/>
  <c r="AJ45" i="92"/>
  <c r="P42" i="92"/>
  <c r="P43" i="92"/>
  <c r="P44" i="92"/>
  <c r="P45" i="92"/>
  <c r="P64" i="92"/>
  <c r="P65" i="92"/>
  <c r="P66" i="92"/>
  <c r="P67" i="92"/>
  <c r="BC51" i="92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AJ64" i="92"/>
  <c r="BC64" i="92" s="1"/>
  <c r="AK64" i="92"/>
  <c r="AJ65" i="92"/>
  <c r="AK65" i="92"/>
  <c r="AJ66" i="92"/>
  <c r="BC66" i="92" s="1"/>
  <c r="AK66" i="92"/>
  <c r="AJ67" i="92"/>
  <c r="AK67" i="92"/>
  <c r="P20" i="92"/>
  <c r="P21" i="92"/>
  <c r="P22" i="92"/>
  <c r="P23" i="92"/>
  <c r="AJ20" i="92"/>
  <c r="AJ21" i="92"/>
  <c r="BC21" i="92" s="1"/>
  <c r="AJ22" i="92"/>
  <c r="AJ23" i="92"/>
  <c r="BC7" i="92"/>
  <c r="BD7" i="92"/>
  <c r="BE7" i="92"/>
  <c r="BC8" i="92"/>
  <c r="BD8" i="92"/>
  <c r="BE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C20" i="92"/>
  <c r="BC19" i="92"/>
  <c r="BD19" i="92"/>
  <c r="BE45" i="91"/>
  <c r="BF45" i="91" s="1"/>
  <c r="BC29" i="91"/>
  <c r="BC30" i="91"/>
  <c r="BC31" i="91"/>
  <c r="BC32" i="91"/>
  <c r="BC33" i="91"/>
  <c r="BC34" i="91"/>
  <c r="BC35" i="91"/>
  <c r="BC36" i="91"/>
  <c r="BC37" i="91"/>
  <c r="BC38" i="91"/>
  <c r="BC39" i="91"/>
  <c r="BC40" i="91"/>
  <c r="BC42" i="91"/>
  <c r="BC43" i="91"/>
  <c r="BC44" i="91"/>
  <c r="BC45" i="91"/>
  <c r="AJ42" i="91"/>
  <c r="AJ43" i="91"/>
  <c r="AJ44" i="91"/>
  <c r="AJ45" i="91"/>
  <c r="P42" i="91"/>
  <c r="P43" i="91"/>
  <c r="P44" i="91"/>
  <c r="P45" i="91"/>
  <c r="AJ20" i="91"/>
  <c r="AJ21" i="91"/>
  <c r="AJ22" i="91"/>
  <c r="AJ23" i="91"/>
  <c r="P20" i="91"/>
  <c r="P21" i="91"/>
  <c r="P22" i="91"/>
  <c r="P23" i="91"/>
  <c r="BC51" i="91"/>
  <c r="BD51" i="91"/>
  <c r="BC52" i="91"/>
  <c r="BD52" i="91"/>
  <c r="BC53" i="91"/>
  <c r="BD53" i="91"/>
  <c r="BC54" i="91"/>
  <c r="BD54" i="91"/>
  <c r="BC55" i="91"/>
  <c r="BD55" i="91"/>
  <c r="BC56" i="91"/>
  <c r="BD56" i="91"/>
  <c r="BC57" i="91"/>
  <c r="BD57" i="91"/>
  <c r="BC58" i="91"/>
  <c r="BD58" i="91"/>
  <c r="BC59" i="91"/>
  <c r="BD59" i="91"/>
  <c r="BC60" i="91"/>
  <c r="BD60" i="91"/>
  <c r="BC61" i="91"/>
  <c r="BD61" i="91"/>
  <c r="BC62" i="91"/>
  <c r="BD62" i="91"/>
  <c r="AJ64" i="91"/>
  <c r="AJ65" i="91"/>
  <c r="AJ66" i="91"/>
  <c r="AJ67" i="91"/>
  <c r="P64" i="91"/>
  <c r="P65" i="91"/>
  <c r="P66" i="91"/>
  <c r="BC66" i="91" s="1"/>
  <c r="P67" i="91"/>
  <c r="B83" i="66"/>
  <c r="C83" i="6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E36" i="96"/>
  <c r="F36" i="96"/>
  <c r="G36" i="96"/>
  <c r="H36" i="96"/>
  <c r="I36" i="96"/>
  <c r="AL59" i="101"/>
  <c r="AM59" i="101"/>
  <c r="AN59" i="101"/>
  <c r="E38" i="101"/>
  <c r="B38" i="101"/>
  <c r="K5" i="101"/>
  <c r="U5" i="101" s="1"/>
  <c r="AA5" i="101" s="1"/>
  <c r="AL5" i="101" s="1"/>
  <c r="H5" i="101"/>
  <c r="R5" i="101" s="1"/>
  <c r="X5" i="101" s="1"/>
  <c r="AI5" i="101" s="1"/>
  <c r="H44" i="100"/>
  <c r="E44" i="100"/>
  <c r="O25" i="100"/>
  <c r="E24" i="100"/>
  <c r="E43" i="100" s="1"/>
  <c r="H25" i="100"/>
  <c r="E25" i="100"/>
  <c r="O6" i="100"/>
  <c r="L6" i="100"/>
  <c r="E38" i="99"/>
  <c r="E67" i="99" s="1"/>
  <c r="K67" i="99" s="1"/>
  <c r="U67" i="99" s="1"/>
  <c r="AA67" i="99" s="1"/>
  <c r="AL67" i="99" s="1"/>
  <c r="B38" i="99"/>
  <c r="B67" i="99" s="1"/>
  <c r="H67" i="99" s="1"/>
  <c r="R67" i="99" s="1"/>
  <c r="X67" i="99" s="1"/>
  <c r="AI67" i="99" s="1"/>
  <c r="K5" i="99"/>
  <c r="U5" i="99" s="1"/>
  <c r="AA5" i="99" s="1"/>
  <c r="AL5" i="99" s="1"/>
  <c r="H5" i="99"/>
  <c r="R5" i="99" s="1"/>
  <c r="X5" i="99" s="1"/>
  <c r="AI5" i="99" s="1"/>
  <c r="H44" i="98"/>
  <c r="E44" i="98"/>
  <c r="O25" i="98"/>
  <c r="H25" i="98"/>
  <c r="E25" i="98"/>
  <c r="E24" i="98"/>
  <c r="E43" i="98" s="1"/>
  <c r="O6" i="98"/>
  <c r="E38" i="97"/>
  <c r="B38" i="97"/>
  <c r="B67" i="97" s="1"/>
  <c r="H67" i="97" s="1"/>
  <c r="R67" i="97" s="1"/>
  <c r="X67" i="97" s="1"/>
  <c r="AI67" i="97" s="1"/>
  <c r="K5" i="97"/>
  <c r="U5" i="97" s="1"/>
  <c r="AA5" i="97" s="1"/>
  <c r="AL5" i="97" s="1"/>
  <c r="H5" i="97"/>
  <c r="R5" i="97" s="1"/>
  <c r="X5" i="97" s="1"/>
  <c r="AI5" i="97" s="1"/>
  <c r="H44" i="96"/>
  <c r="E44" i="96"/>
  <c r="O25" i="96"/>
  <c r="E24" i="96"/>
  <c r="E43" i="96" s="1"/>
  <c r="H25" i="96"/>
  <c r="E25" i="96"/>
  <c r="O6" i="96"/>
  <c r="E67" i="94"/>
  <c r="K67" i="94" s="1"/>
  <c r="U67" i="94" s="1"/>
  <c r="AA67" i="94" s="1"/>
  <c r="AL67" i="94" s="1"/>
  <c r="B67" i="94"/>
  <c r="H67" i="94" s="1"/>
  <c r="R67" i="94" s="1"/>
  <c r="X67" i="94" s="1"/>
  <c r="AI67" i="94" s="1"/>
  <c r="E38" i="94"/>
  <c r="K38" i="94" s="1"/>
  <c r="U38" i="94" s="1"/>
  <c r="AA38" i="94" s="1"/>
  <c r="AL38" i="94" s="1"/>
  <c r="B38" i="94"/>
  <c r="H38" i="94" s="1"/>
  <c r="R38" i="94" s="1"/>
  <c r="X38" i="94" s="1"/>
  <c r="K5" i="94"/>
  <c r="U5" i="94" s="1"/>
  <c r="AA5" i="94" s="1"/>
  <c r="AL5" i="94" s="1"/>
  <c r="H5" i="94"/>
  <c r="R5" i="94" s="1"/>
  <c r="X5" i="94" s="1"/>
  <c r="AI5" i="94" s="1"/>
  <c r="H44" i="95"/>
  <c r="E44" i="95"/>
  <c r="E43" i="95"/>
  <c r="O25" i="95"/>
  <c r="H25" i="95"/>
  <c r="E25" i="95"/>
  <c r="E24" i="95"/>
  <c r="O6" i="95"/>
  <c r="E38" i="36"/>
  <c r="K38" i="36" s="1"/>
  <c r="U38" i="36" s="1"/>
  <c r="AA38" i="36" s="1"/>
  <c r="B38" i="36"/>
  <c r="H38" i="36" s="1"/>
  <c r="R5" i="36"/>
  <c r="K5" i="36"/>
  <c r="U5" i="36" s="1"/>
  <c r="AA5" i="36" s="1"/>
  <c r="AL5" i="36" s="1"/>
  <c r="H5" i="36"/>
  <c r="H44" i="71"/>
  <c r="E44" i="71"/>
  <c r="E43" i="71"/>
  <c r="E24" i="71"/>
  <c r="H25" i="71"/>
  <c r="E25" i="71"/>
  <c r="O6" i="71"/>
  <c r="O25" i="71" s="1"/>
  <c r="L6" i="71"/>
  <c r="L25" i="71" s="1"/>
  <c r="Q15" i="100"/>
  <c r="Q14" i="100"/>
  <c r="Q13" i="100"/>
  <c r="N14" i="100"/>
  <c r="N15" i="100"/>
  <c r="N13" i="100"/>
  <c r="N14" i="98"/>
  <c r="N15" i="98"/>
  <c r="N13" i="98"/>
  <c r="AI72" i="97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BF11" i="92" l="1"/>
  <c r="BF10" i="92"/>
  <c r="BF33" i="91"/>
  <c r="BE41" i="91"/>
  <c r="BD41" i="91"/>
  <c r="BF54" i="91"/>
  <c r="BF55" i="91"/>
  <c r="AM64" i="92"/>
  <c r="BC63" i="92"/>
  <c r="P76" i="66"/>
  <c r="P74" i="66"/>
  <c r="AO95" i="101"/>
  <c r="P93" i="70"/>
  <c r="P82" i="70"/>
  <c r="P13" i="70"/>
  <c r="P12" i="70"/>
  <c r="P72" i="66"/>
  <c r="L55" i="66"/>
  <c r="AO77" i="101"/>
  <c r="AP80" i="101"/>
  <c r="AO78" i="101"/>
  <c r="AO79" i="101"/>
  <c r="AP95" i="99"/>
  <c r="AP94" i="99"/>
  <c r="AO95" i="99"/>
  <c r="BF31" i="91"/>
  <c r="BF32" i="91"/>
  <c r="P81" i="70"/>
  <c r="P29" i="70"/>
  <c r="P25" i="70"/>
  <c r="P21" i="70"/>
  <c r="P17" i="70"/>
  <c r="P28" i="70"/>
  <c r="P26" i="70"/>
  <c r="P24" i="70"/>
  <c r="P22" i="70"/>
  <c r="P19" i="66"/>
  <c r="AO80" i="101"/>
  <c r="AQ94" i="99"/>
  <c r="P77" i="70"/>
  <c r="AQ93" i="99"/>
  <c r="AQ91" i="99"/>
  <c r="AQ95" i="99"/>
  <c r="AO90" i="99"/>
  <c r="AQ89" i="99"/>
  <c r="AO94" i="99"/>
  <c r="AQ59" i="99"/>
  <c r="AP77" i="101"/>
  <c r="AQ80" i="101"/>
  <c r="AQ78" i="101"/>
  <c r="AP79" i="101"/>
  <c r="AP78" i="101"/>
  <c r="AQ79" i="101"/>
  <c r="P86" i="68"/>
  <c r="P84" i="68"/>
  <c r="H67" i="36"/>
  <c r="B96" i="94"/>
  <c r="BD19" i="91"/>
  <c r="BF53" i="91"/>
  <c r="P80" i="70"/>
  <c r="P78" i="70"/>
  <c r="P72" i="70"/>
  <c r="P79" i="70"/>
  <c r="P27" i="70"/>
  <c r="P23" i="70"/>
  <c r="P87" i="68"/>
  <c r="N84" i="94"/>
  <c r="AL84" i="94"/>
  <c r="AO84" i="94" s="1"/>
  <c r="O85" i="94"/>
  <c r="AQ77" i="101"/>
  <c r="AP54" i="99"/>
  <c r="AO61" i="99"/>
  <c r="AP58" i="99"/>
  <c r="AO57" i="99"/>
  <c r="AQ55" i="99"/>
  <c r="N85" i="94"/>
  <c r="AL85" i="94"/>
  <c r="AO85" i="94" s="1"/>
  <c r="AQ85" i="94"/>
  <c r="AP84" i="94"/>
  <c r="AP85" i="94"/>
  <c r="P84" i="94"/>
  <c r="P85" i="94"/>
  <c r="O84" i="94"/>
  <c r="BF9" i="92"/>
  <c r="P75" i="70"/>
  <c r="P73" i="70"/>
  <c r="P76" i="70"/>
  <c r="P74" i="70"/>
  <c r="P19" i="70"/>
  <c r="P31" i="70"/>
  <c r="P20" i="70"/>
  <c r="P18" i="70"/>
  <c r="P15" i="70"/>
  <c r="P30" i="70"/>
  <c r="P16" i="70"/>
  <c r="P14" i="70"/>
  <c r="P85" i="68"/>
  <c r="AP93" i="99"/>
  <c r="AP91" i="99"/>
  <c r="AO93" i="99"/>
  <c r="AQ92" i="99"/>
  <c r="AQ90" i="99"/>
  <c r="AO89" i="99"/>
  <c r="AP89" i="99"/>
  <c r="AP92" i="99"/>
  <c r="AP90" i="99"/>
  <c r="AQ58" i="99"/>
  <c r="AO60" i="99"/>
  <c r="AP57" i="99"/>
  <c r="AQ54" i="99"/>
  <c r="AQ60" i="99"/>
  <c r="AP59" i="99"/>
  <c r="AO58" i="99"/>
  <c r="AQ56" i="99"/>
  <c r="AP55" i="99"/>
  <c r="AO54" i="99"/>
  <c r="AP61" i="99"/>
  <c r="AO56" i="99"/>
  <c r="AQ84" i="94"/>
  <c r="AL38" i="36"/>
  <c r="X38" i="36"/>
  <c r="AI38" i="36" s="1"/>
  <c r="R38" i="36"/>
  <c r="P93" i="86"/>
  <c r="BD63" i="91"/>
  <c r="E67" i="101"/>
  <c r="K67" i="101" s="1"/>
  <c r="U67" i="101" s="1"/>
  <c r="AA67" i="101" s="1"/>
  <c r="AL67" i="101" s="1"/>
  <c r="K38" i="101"/>
  <c r="U38" i="101" s="1"/>
  <c r="AA38" i="101" s="1"/>
  <c r="AL38" i="101" s="1"/>
  <c r="B67" i="101"/>
  <c r="H67" i="101" s="1"/>
  <c r="R67" i="101" s="1"/>
  <c r="X67" i="101" s="1"/>
  <c r="AI67" i="101" s="1"/>
  <c r="H38" i="101"/>
  <c r="R38" i="101" s="1"/>
  <c r="X38" i="101" s="1"/>
  <c r="AI38" i="101" s="1"/>
  <c r="AO72" i="97"/>
  <c r="E67" i="97"/>
  <c r="K67" i="97" s="1"/>
  <c r="U67" i="97" s="1"/>
  <c r="AA67" i="97" s="1"/>
  <c r="AL67" i="97" s="1"/>
  <c r="K38" i="97"/>
  <c r="U38" i="97" s="1"/>
  <c r="AA38" i="97" s="1"/>
  <c r="AL38" i="97" s="1"/>
  <c r="BC67" i="92"/>
  <c r="BC65" i="92"/>
  <c r="BE19" i="92"/>
  <c r="BC23" i="92"/>
  <c r="BC22" i="92"/>
  <c r="BC63" i="91"/>
  <c r="BC65" i="91"/>
  <c r="BC64" i="91"/>
  <c r="BC67" i="91"/>
  <c r="H38" i="99"/>
  <c r="R38" i="99" s="1"/>
  <c r="X38" i="99" s="1"/>
  <c r="AI38" i="99" s="1"/>
  <c r="K38" i="99"/>
  <c r="U38" i="99" s="1"/>
  <c r="AA38" i="99" s="1"/>
  <c r="AL38" i="99" s="1"/>
  <c r="AQ72" i="97"/>
  <c r="H38" i="97"/>
  <c r="R38" i="97" s="1"/>
  <c r="X38" i="97" s="1"/>
  <c r="AI38" i="97" s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L45" i="91"/>
  <c r="AE72" i="101"/>
  <c r="AF72" i="101"/>
  <c r="AG72" i="101"/>
  <c r="AI72" i="101"/>
  <c r="AJ72" i="101"/>
  <c r="AK72" i="101"/>
  <c r="AL72" i="101"/>
  <c r="AM72" i="101"/>
  <c r="AN72" i="101"/>
  <c r="AE73" i="101"/>
  <c r="AF73" i="101"/>
  <c r="AG73" i="101"/>
  <c r="AI73" i="101"/>
  <c r="AJ73" i="101"/>
  <c r="AK73" i="101"/>
  <c r="AL73" i="101"/>
  <c r="AM73" i="101"/>
  <c r="AN73" i="101"/>
  <c r="AE72" i="99"/>
  <c r="AF72" i="99"/>
  <c r="AG72" i="99"/>
  <c r="AI72" i="99"/>
  <c r="AJ72" i="99"/>
  <c r="AK72" i="99"/>
  <c r="AL72" i="99"/>
  <c r="AM72" i="99"/>
  <c r="AN72" i="99"/>
  <c r="AE73" i="99"/>
  <c r="AF73" i="99"/>
  <c r="AG73" i="99"/>
  <c r="AI73" i="99"/>
  <c r="AJ73" i="99"/>
  <c r="AK73" i="99"/>
  <c r="AL73" i="99"/>
  <c r="AM73" i="99"/>
  <c r="AN73" i="99"/>
  <c r="AE74" i="99"/>
  <c r="AF74" i="99"/>
  <c r="AG74" i="99"/>
  <c r="AI74" i="99"/>
  <c r="AJ74" i="99"/>
  <c r="AK74" i="99"/>
  <c r="AL74" i="99"/>
  <c r="AM74" i="99"/>
  <c r="AN74" i="99"/>
  <c r="AI72" i="94"/>
  <c r="AJ72" i="94"/>
  <c r="AK72" i="94"/>
  <c r="AL72" i="94"/>
  <c r="AM72" i="94"/>
  <c r="AN72" i="94"/>
  <c r="AI73" i="94"/>
  <c r="AJ73" i="94"/>
  <c r="AK73" i="94"/>
  <c r="AL73" i="94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N94" i="86"/>
  <c r="O94" i="86"/>
  <c r="D33" i="93"/>
  <c r="C33" i="93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C96" i="101"/>
  <c r="B96" i="101"/>
  <c r="AC95" i="101"/>
  <c r="AB95" i="101"/>
  <c r="AA95" i="101"/>
  <c r="Z95" i="101"/>
  <c r="Y95" i="101"/>
  <c r="X95" i="101"/>
  <c r="M95" i="101"/>
  <c r="L95" i="101"/>
  <c r="K95" i="101"/>
  <c r="J95" i="101"/>
  <c r="I95" i="101"/>
  <c r="H95" i="101"/>
  <c r="AC94" i="101"/>
  <c r="AB94" i="101"/>
  <c r="AA94" i="101"/>
  <c r="Z94" i="101"/>
  <c r="Y94" i="101"/>
  <c r="X94" i="101"/>
  <c r="M94" i="101"/>
  <c r="L94" i="101"/>
  <c r="K94" i="101"/>
  <c r="J94" i="101"/>
  <c r="I94" i="101"/>
  <c r="H94" i="101"/>
  <c r="AC93" i="101"/>
  <c r="AB93" i="101"/>
  <c r="AA93" i="101"/>
  <c r="Z93" i="101"/>
  <c r="Y93" i="101"/>
  <c r="X93" i="101"/>
  <c r="M93" i="101"/>
  <c r="L93" i="101"/>
  <c r="K93" i="101"/>
  <c r="J93" i="101"/>
  <c r="I93" i="101"/>
  <c r="H93" i="101"/>
  <c r="AC92" i="101"/>
  <c r="AB92" i="101"/>
  <c r="AA92" i="101"/>
  <c r="Z92" i="101"/>
  <c r="Y92" i="101"/>
  <c r="X92" i="101"/>
  <c r="M92" i="101"/>
  <c r="L92" i="101"/>
  <c r="K92" i="101"/>
  <c r="J92" i="101"/>
  <c r="I92" i="101"/>
  <c r="H92" i="101"/>
  <c r="AC91" i="101"/>
  <c r="AB91" i="101"/>
  <c r="AA91" i="101"/>
  <c r="Z91" i="101"/>
  <c r="Y91" i="101"/>
  <c r="X91" i="101"/>
  <c r="M91" i="101"/>
  <c r="L91" i="101"/>
  <c r="K91" i="101"/>
  <c r="J91" i="101"/>
  <c r="I91" i="101"/>
  <c r="H91" i="101"/>
  <c r="AC90" i="101"/>
  <c r="AB90" i="101"/>
  <c r="AA90" i="101"/>
  <c r="Z90" i="101"/>
  <c r="Y90" i="101"/>
  <c r="X90" i="101"/>
  <c r="M90" i="101"/>
  <c r="L90" i="101"/>
  <c r="K90" i="101"/>
  <c r="J90" i="101"/>
  <c r="I90" i="101"/>
  <c r="H90" i="101"/>
  <c r="AC89" i="101"/>
  <c r="AB89" i="101"/>
  <c r="AA89" i="101"/>
  <c r="Z89" i="101"/>
  <c r="Y89" i="101"/>
  <c r="X89" i="101"/>
  <c r="M89" i="101"/>
  <c r="L89" i="101"/>
  <c r="K89" i="101"/>
  <c r="J89" i="101"/>
  <c r="I89" i="101"/>
  <c r="H89" i="101"/>
  <c r="AC88" i="101"/>
  <c r="AB88" i="101"/>
  <c r="AA88" i="101"/>
  <c r="Z88" i="101"/>
  <c r="Y88" i="101"/>
  <c r="X88" i="101"/>
  <c r="M88" i="101"/>
  <c r="L88" i="101"/>
  <c r="K88" i="101"/>
  <c r="J88" i="101"/>
  <c r="I88" i="101"/>
  <c r="H88" i="101"/>
  <c r="AC87" i="101"/>
  <c r="AB87" i="101"/>
  <c r="AA87" i="101"/>
  <c r="Z87" i="101"/>
  <c r="Y87" i="101"/>
  <c r="X87" i="101"/>
  <c r="M87" i="101"/>
  <c r="L87" i="101"/>
  <c r="K87" i="101"/>
  <c r="J87" i="101"/>
  <c r="I87" i="101"/>
  <c r="H87" i="101"/>
  <c r="AC86" i="101"/>
  <c r="AB86" i="101"/>
  <c r="AA86" i="101"/>
  <c r="Z86" i="101"/>
  <c r="Y86" i="101"/>
  <c r="X86" i="101"/>
  <c r="M86" i="101"/>
  <c r="L86" i="101"/>
  <c r="K86" i="101"/>
  <c r="J86" i="101"/>
  <c r="I86" i="101"/>
  <c r="H86" i="101"/>
  <c r="AC85" i="101"/>
  <c r="AB85" i="101"/>
  <c r="AA85" i="101"/>
  <c r="Z85" i="101"/>
  <c r="Y85" i="101"/>
  <c r="X85" i="101"/>
  <c r="M85" i="101"/>
  <c r="L85" i="101"/>
  <c r="K85" i="101"/>
  <c r="J85" i="101"/>
  <c r="I85" i="101"/>
  <c r="H85" i="101"/>
  <c r="AC84" i="101"/>
  <c r="AB84" i="101"/>
  <c r="AA84" i="101"/>
  <c r="Z84" i="101"/>
  <c r="Y84" i="101"/>
  <c r="X84" i="101"/>
  <c r="M84" i="101"/>
  <c r="L84" i="101"/>
  <c r="K84" i="101"/>
  <c r="J84" i="101"/>
  <c r="I84" i="101"/>
  <c r="H84" i="101"/>
  <c r="AC83" i="101"/>
  <c r="AB83" i="101"/>
  <c r="AA83" i="101"/>
  <c r="Z83" i="101"/>
  <c r="Y83" i="101"/>
  <c r="X83" i="101"/>
  <c r="M83" i="101"/>
  <c r="L83" i="101"/>
  <c r="K83" i="101"/>
  <c r="J83" i="101"/>
  <c r="I83" i="101"/>
  <c r="H83" i="101"/>
  <c r="AC82" i="101"/>
  <c r="AB82" i="101"/>
  <c r="AA82" i="101"/>
  <c r="Z82" i="101"/>
  <c r="Y82" i="101"/>
  <c r="X82" i="101"/>
  <c r="M82" i="101"/>
  <c r="L82" i="101"/>
  <c r="K82" i="101"/>
  <c r="J82" i="101"/>
  <c r="I82" i="101"/>
  <c r="H82" i="101"/>
  <c r="AC81" i="101"/>
  <c r="AB81" i="101"/>
  <c r="AA81" i="101"/>
  <c r="Z81" i="101"/>
  <c r="Y81" i="101"/>
  <c r="X81" i="101"/>
  <c r="M81" i="101"/>
  <c r="L81" i="101"/>
  <c r="K81" i="101"/>
  <c r="J81" i="101"/>
  <c r="I81" i="101"/>
  <c r="H81" i="101"/>
  <c r="AC80" i="101"/>
  <c r="AB80" i="101"/>
  <c r="AA80" i="101"/>
  <c r="Z80" i="101"/>
  <c r="Y80" i="101"/>
  <c r="X80" i="101"/>
  <c r="M80" i="101"/>
  <c r="L80" i="101"/>
  <c r="K80" i="101"/>
  <c r="J80" i="101"/>
  <c r="I80" i="101"/>
  <c r="H80" i="101"/>
  <c r="AC79" i="101"/>
  <c r="AB79" i="101"/>
  <c r="AA79" i="101"/>
  <c r="Z79" i="101"/>
  <c r="Y79" i="101"/>
  <c r="X79" i="101"/>
  <c r="M79" i="101"/>
  <c r="L79" i="101"/>
  <c r="K79" i="101"/>
  <c r="J79" i="101"/>
  <c r="I79" i="101"/>
  <c r="H79" i="101"/>
  <c r="AG78" i="101"/>
  <c r="AF78" i="101"/>
  <c r="AC78" i="101"/>
  <c r="AB78" i="101"/>
  <c r="AA78" i="101"/>
  <c r="Z78" i="101"/>
  <c r="Y78" i="101"/>
  <c r="X78" i="101"/>
  <c r="M78" i="101"/>
  <c r="L78" i="101"/>
  <c r="K78" i="101"/>
  <c r="J78" i="101"/>
  <c r="I78" i="101"/>
  <c r="H78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AB62" i="101"/>
  <c r="Z62" i="101"/>
  <c r="X62" i="10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G61" i="101"/>
  <c r="AF61" i="101"/>
  <c r="AE61" i="101"/>
  <c r="AC61" i="101"/>
  <c r="AB61" i="101"/>
  <c r="AA61" i="101"/>
  <c r="Z61" i="101"/>
  <c r="Y61" i="101"/>
  <c r="X61" i="101"/>
  <c r="M61" i="101"/>
  <c r="L61" i="101"/>
  <c r="K61" i="101"/>
  <c r="J61" i="101"/>
  <c r="I61" i="101"/>
  <c r="H61" i="101"/>
  <c r="AN60" i="101"/>
  <c r="AM60" i="101"/>
  <c r="AL60" i="101"/>
  <c r="AC60" i="101"/>
  <c r="AB60" i="101"/>
  <c r="AA60" i="101"/>
  <c r="Z60" i="101"/>
  <c r="Y60" i="101"/>
  <c r="X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M59" i="101"/>
  <c r="L59" i="101"/>
  <c r="K59" i="101"/>
  <c r="J59" i="101"/>
  <c r="I59" i="101"/>
  <c r="H59" i="101"/>
  <c r="AC58" i="101"/>
  <c r="AB58" i="101"/>
  <c r="AA58" i="101"/>
  <c r="Z58" i="101"/>
  <c r="Y58" i="101"/>
  <c r="X58" i="101"/>
  <c r="M58" i="101"/>
  <c r="L58" i="101"/>
  <c r="K58" i="101"/>
  <c r="J58" i="101"/>
  <c r="I58" i="101"/>
  <c r="H58" i="101"/>
  <c r="AN57" i="101"/>
  <c r="AM57" i="101"/>
  <c r="AL57" i="101"/>
  <c r="AC57" i="101"/>
  <c r="AB57" i="101"/>
  <c r="AA57" i="101"/>
  <c r="Z57" i="101"/>
  <c r="Y57" i="101"/>
  <c r="X57" i="101"/>
  <c r="M57" i="101"/>
  <c r="L57" i="101"/>
  <c r="K57" i="101"/>
  <c r="J57" i="101"/>
  <c r="I57" i="101"/>
  <c r="H57" i="101"/>
  <c r="AN56" i="101"/>
  <c r="AM56" i="101"/>
  <c r="AL56" i="101"/>
  <c r="AC56" i="101"/>
  <c r="AB56" i="101"/>
  <c r="AA56" i="101"/>
  <c r="Z56" i="101"/>
  <c r="Y56" i="101"/>
  <c r="X56" i="101"/>
  <c r="M56" i="101"/>
  <c r="L56" i="101"/>
  <c r="K56" i="101"/>
  <c r="J56" i="101"/>
  <c r="I56" i="101"/>
  <c r="H56" i="101"/>
  <c r="AN55" i="101"/>
  <c r="AM55" i="101"/>
  <c r="AL55" i="101"/>
  <c r="AC55" i="101"/>
  <c r="AB55" i="101"/>
  <c r="AA55" i="101"/>
  <c r="Z55" i="101"/>
  <c r="Y55" i="101"/>
  <c r="X55" i="101"/>
  <c r="M55" i="101"/>
  <c r="L55" i="101"/>
  <c r="K55" i="101"/>
  <c r="J55" i="101"/>
  <c r="I55" i="101"/>
  <c r="H55" i="101"/>
  <c r="AN54" i="101"/>
  <c r="AM54" i="101"/>
  <c r="AL54" i="101"/>
  <c r="AC54" i="101"/>
  <c r="AB54" i="101"/>
  <c r="AA54" i="101"/>
  <c r="Z54" i="101"/>
  <c r="Y54" i="101"/>
  <c r="X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O50" i="101" s="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O49" i="101" s="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I40" i="10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M31" i="101"/>
  <c r="L31" i="101"/>
  <c r="K31" i="101"/>
  <c r="J31" i="101"/>
  <c r="I31" i="101"/>
  <c r="H31" i="101"/>
  <c r="AN30" i="101"/>
  <c r="AM30" i="101"/>
  <c r="AL30" i="101"/>
  <c r="AK30" i="101"/>
  <c r="AJ30" i="101"/>
  <c r="AI30" i="101"/>
  <c r="AG30" i="101"/>
  <c r="AF30" i="101"/>
  <c r="AE30" i="101"/>
  <c r="AC30" i="101"/>
  <c r="AB30" i="101"/>
  <c r="AA30" i="101"/>
  <c r="Z30" i="101"/>
  <c r="Y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G28" i="101"/>
  <c r="AF28" i="101"/>
  <c r="AE28" i="101"/>
  <c r="AC28" i="101"/>
  <c r="AB28" i="101"/>
  <c r="AA28" i="101"/>
  <c r="Z28" i="101"/>
  <c r="Y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G27" i="101"/>
  <c r="AF27" i="101"/>
  <c r="AC27" i="101"/>
  <c r="AB27" i="101"/>
  <c r="AA27" i="101"/>
  <c r="Z27" i="101"/>
  <c r="Y27" i="101"/>
  <c r="P27" i="101"/>
  <c r="O27" i="101"/>
  <c r="M27" i="101"/>
  <c r="L27" i="101"/>
  <c r="K27" i="101"/>
  <c r="J27" i="101"/>
  <c r="I27" i="101"/>
  <c r="H27" i="101"/>
  <c r="AN26" i="101"/>
  <c r="AM26" i="101"/>
  <c r="AL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P17" i="101"/>
  <c r="O17" i="101"/>
  <c r="N17" i="101"/>
  <c r="M17" i="101"/>
  <c r="L17" i="101"/>
  <c r="K17" i="101"/>
  <c r="J17" i="101"/>
  <c r="I17" i="101"/>
  <c r="H17" i="101"/>
  <c r="AN16" i="10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P16" i="101"/>
  <c r="O16" i="101"/>
  <c r="N16" i="101"/>
  <c r="M16" i="101"/>
  <c r="L16" i="101"/>
  <c r="K16" i="101"/>
  <c r="J16" i="101"/>
  <c r="I16" i="101"/>
  <c r="H16" i="101"/>
  <c r="AN15" i="10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H51" i="100"/>
  <c r="G51" i="100"/>
  <c r="F51" i="100"/>
  <c r="E51" i="100"/>
  <c r="J50" i="100"/>
  <c r="I50" i="100"/>
  <c r="H50" i="100"/>
  <c r="G50" i="100"/>
  <c r="F50" i="100"/>
  <c r="E50" i="100"/>
  <c r="J49" i="100"/>
  <c r="I49" i="100"/>
  <c r="H49" i="100"/>
  <c r="G49" i="100"/>
  <c r="F49" i="100"/>
  <c r="E49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H37" i="100"/>
  <c r="O37" i="100" s="1"/>
  <c r="G37" i="100"/>
  <c r="F37" i="100"/>
  <c r="E37" i="100"/>
  <c r="L37" i="100" s="1"/>
  <c r="J36" i="100"/>
  <c r="I36" i="100"/>
  <c r="H36" i="100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J18" i="100"/>
  <c r="Q18" i="100" s="1"/>
  <c r="I18" i="100"/>
  <c r="P18" i="100" s="1"/>
  <c r="H18" i="100"/>
  <c r="O18" i="100" s="1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C95" i="99"/>
  <c r="AB95" i="99"/>
  <c r="AA95" i="99"/>
  <c r="Z95" i="99"/>
  <c r="Y95" i="99"/>
  <c r="X95" i="99"/>
  <c r="M95" i="99"/>
  <c r="L95" i="99"/>
  <c r="K95" i="99"/>
  <c r="J95" i="99"/>
  <c r="I95" i="99"/>
  <c r="H95" i="99"/>
  <c r="AC94" i="99"/>
  <c r="AB94" i="99"/>
  <c r="AA94" i="99"/>
  <c r="Z94" i="99"/>
  <c r="Y94" i="99"/>
  <c r="X94" i="99"/>
  <c r="M94" i="99"/>
  <c r="L94" i="99"/>
  <c r="K94" i="99"/>
  <c r="J94" i="99"/>
  <c r="I94" i="99"/>
  <c r="H94" i="99"/>
  <c r="AC93" i="99"/>
  <c r="AB93" i="99"/>
  <c r="AA93" i="99"/>
  <c r="Z93" i="99"/>
  <c r="Y93" i="99"/>
  <c r="X93" i="99"/>
  <c r="M93" i="99"/>
  <c r="L93" i="99"/>
  <c r="K93" i="99"/>
  <c r="J93" i="99"/>
  <c r="I93" i="99"/>
  <c r="H93" i="99"/>
  <c r="AC92" i="99"/>
  <c r="AB92" i="99"/>
  <c r="AA92" i="99"/>
  <c r="Z92" i="99"/>
  <c r="Y92" i="99"/>
  <c r="X92" i="99"/>
  <c r="M92" i="99"/>
  <c r="L92" i="99"/>
  <c r="K92" i="99"/>
  <c r="J92" i="99"/>
  <c r="I92" i="99"/>
  <c r="H92" i="99"/>
  <c r="AC91" i="99"/>
  <c r="AB91" i="99"/>
  <c r="AA91" i="99"/>
  <c r="Z91" i="99"/>
  <c r="Y91" i="99"/>
  <c r="X91" i="99"/>
  <c r="M91" i="99"/>
  <c r="L91" i="99"/>
  <c r="K91" i="99"/>
  <c r="J91" i="99"/>
  <c r="I91" i="99"/>
  <c r="H91" i="99"/>
  <c r="AC90" i="99"/>
  <c r="AB90" i="99"/>
  <c r="AA90" i="99"/>
  <c r="Z90" i="99"/>
  <c r="Y90" i="99"/>
  <c r="X90" i="99"/>
  <c r="M90" i="99"/>
  <c r="L90" i="99"/>
  <c r="K90" i="99"/>
  <c r="J90" i="99"/>
  <c r="I90" i="99"/>
  <c r="H90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F62" i="99"/>
  <c r="E62" i="99"/>
  <c r="D62" i="99"/>
  <c r="J62" i="99" s="1"/>
  <c r="C62" i="99"/>
  <c r="I62" i="99" s="1"/>
  <c r="B62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G60" i="99"/>
  <c r="AF60" i="99"/>
  <c r="AE60" i="99"/>
  <c r="AC60" i="99"/>
  <c r="AB60" i="99"/>
  <c r="AA60" i="99"/>
  <c r="Z60" i="99"/>
  <c r="Y60" i="99"/>
  <c r="X60" i="99"/>
  <c r="P60" i="99"/>
  <c r="O60" i="99"/>
  <c r="M60" i="99"/>
  <c r="L60" i="99"/>
  <c r="K60" i="99"/>
  <c r="J60" i="99"/>
  <c r="I60" i="99"/>
  <c r="H60" i="99"/>
  <c r="AG59" i="99"/>
  <c r="AF59" i="99"/>
  <c r="AE59" i="99"/>
  <c r="AC59" i="99"/>
  <c r="AB59" i="99"/>
  <c r="AA59" i="99"/>
  <c r="Z59" i="99"/>
  <c r="Y59" i="99"/>
  <c r="X59" i="99"/>
  <c r="P59" i="99"/>
  <c r="O59" i="99"/>
  <c r="M59" i="99"/>
  <c r="L59" i="99"/>
  <c r="K59" i="99"/>
  <c r="J59" i="99"/>
  <c r="I59" i="99"/>
  <c r="H59" i="99"/>
  <c r="AG58" i="99"/>
  <c r="AF58" i="99"/>
  <c r="AE58" i="99"/>
  <c r="AC58" i="99"/>
  <c r="AB58" i="99"/>
  <c r="AA58" i="99"/>
  <c r="Z58" i="99"/>
  <c r="Y58" i="99"/>
  <c r="X58" i="99"/>
  <c r="P58" i="99"/>
  <c r="O58" i="99"/>
  <c r="M58" i="99"/>
  <c r="L58" i="99"/>
  <c r="K58" i="99"/>
  <c r="J58" i="99"/>
  <c r="I58" i="99"/>
  <c r="H58" i="99"/>
  <c r="AG57" i="99"/>
  <c r="AF57" i="99"/>
  <c r="AE57" i="99"/>
  <c r="AC57" i="99"/>
  <c r="AB57" i="99"/>
  <c r="AA57" i="99"/>
  <c r="Z57" i="99"/>
  <c r="Y57" i="99"/>
  <c r="X57" i="99"/>
  <c r="P57" i="99"/>
  <c r="O57" i="99"/>
  <c r="M57" i="99"/>
  <c r="L57" i="99"/>
  <c r="K57" i="99"/>
  <c r="J57" i="99"/>
  <c r="I57" i="99"/>
  <c r="H57" i="99"/>
  <c r="AC56" i="99"/>
  <c r="AB56" i="99"/>
  <c r="AA56" i="99"/>
  <c r="Z56" i="99"/>
  <c r="Y56" i="99"/>
  <c r="X56" i="99"/>
  <c r="P56" i="99"/>
  <c r="O56" i="99"/>
  <c r="M56" i="99"/>
  <c r="L56" i="99"/>
  <c r="K56" i="99"/>
  <c r="J56" i="99"/>
  <c r="I56" i="99"/>
  <c r="H56" i="99"/>
  <c r="AC55" i="99"/>
  <c r="AB55" i="99"/>
  <c r="AA55" i="99"/>
  <c r="Z55" i="99"/>
  <c r="Y55" i="99"/>
  <c r="X55" i="99"/>
  <c r="P55" i="99"/>
  <c r="O55" i="99"/>
  <c r="M55" i="99"/>
  <c r="L55" i="99"/>
  <c r="K55" i="99"/>
  <c r="J55" i="99"/>
  <c r="I55" i="99"/>
  <c r="H55" i="99"/>
  <c r="AC54" i="99"/>
  <c r="AB54" i="99"/>
  <c r="AA54" i="99"/>
  <c r="Z54" i="99"/>
  <c r="Y54" i="99"/>
  <c r="X54" i="99"/>
  <c r="P54" i="99"/>
  <c r="O54" i="99"/>
  <c r="M54" i="99"/>
  <c r="L54" i="99"/>
  <c r="K54" i="99"/>
  <c r="J54" i="99"/>
  <c r="I54" i="99"/>
  <c r="H54" i="99"/>
  <c r="AN53" i="99"/>
  <c r="AM53" i="99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J54" i="98"/>
  <c r="I54" i="98"/>
  <c r="H54" i="98"/>
  <c r="G54" i="98"/>
  <c r="F54" i="98"/>
  <c r="E54" i="98"/>
  <c r="J53" i="98"/>
  <c r="I53" i="98"/>
  <c r="G53" i="98"/>
  <c r="F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G50" i="98"/>
  <c r="F50" i="98"/>
  <c r="E50" i="98"/>
  <c r="J49" i="98"/>
  <c r="H49" i="98"/>
  <c r="G49" i="98"/>
  <c r="F49" i="98"/>
  <c r="J48" i="98"/>
  <c r="I48" i="98"/>
  <c r="H48" i="98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P34" i="98"/>
  <c r="O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P27" i="98"/>
  <c r="O27" i="98"/>
  <c r="N27" i="98"/>
  <c r="M27" i="98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P15" i="98"/>
  <c r="O15" i="98"/>
  <c r="M15" i="98"/>
  <c r="L15" i="98"/>
  <c r="U14" i="98"/>
  <c r="T14" i="98"/>
  <c r="S14" i="98"/>
  <c r="P14" i="98"/>
  <c r="O14" i="98"/>
  <c r="M14" i="98"/>
  <c r="L14" i="98"/>
  <c r="U13" i="98"/>
  <c r="T13" i="98"/>
  <c r="S13" i="98"/>
  <c r="P13" i="98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P8" i="98"/>
  <c r="O8" i="98"/>
  <c r="N8" i="98"/>
  <c r="M8" i="98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Q95" i="97" s="1"/>
  <c r="AL95" i="97"/>
  <c r="AO95" i="97" s="1"/>
  <c r="AC95" i="97"/>
  <c r="AB95" i="97"/>
  <c r="AA95" i="97"/>
  <c r="Z95" i="97"/>
  <c r="Y95" i="97"/>
  <c r="X95" i="97"/>
  <c r="M95" i="97"/>
  <c r="L95" i="97"/>
  <c r="K95" i="97"/>
  <c r="J95" i="97"/>
  <c r="I95" i="97"/>
  <c r="H95" i="97"/>
  <c r="AN94" i="97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L92" i="97"/>
  <c r="AK92" i="97"/>
  <c r="AJ92" i="97"/>
  <c r="AP92" i="97" s="1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M85" i="97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L80" i="97"/>
  <c r="AK80" i="97"/>
  <c r="AJ80" i="97"/>
  <c r="AI80" i="97"/>
  <c r="AC80" i="97"/>
  <c r="AB80" i="97"/>
  <c r="AA80" i="97"/>
  <c r="Z80" i="97"/>
  <c r="Y80" i="97"/>
  <c r="X80" i="97"/>
  <c r="M80" i="97"/>
  <c r="L80" i="97"/>
  <c r="K80" i="97"/>
  <c r="J80" i="97"/>
  <c r="I80" i="97"/>
  <c r="H80" i="97"/>
  <c r="AN79" i="97"/>
  <c r="AQ79" i="97" s="1"/>
  <c r="AM79" i="97"/>
  <c r="AP79" i="97" s="1"/>
  <c r="AL79" i="97"/>
  <c r="AO79" i="97" s="1"/>
  <c r="AC79" i="97"/>
  <c r="AB79" i="97"/>
  <c r="AA79" i="97"/>
  <c r="Z79" i="97"/>
  <c r="Y79" i="97"/>
  <c r="X79" i="97"/>
  <c r="M79" i="97"/>
  <c r="L79" i="97"/>
  <c r="K79" i="97"/>
  <c r="J79" i="97"/>
  <c r="I79" i="97"/>
  <c r="H79" i="97"/>
  <c r="AN78" i="97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Y69" i="97"/>
  <c r="X69" i="97"/>
  <c r="P69" i="97"/>
  <c r="O69" i="97"/>
  <c r="N69" i="97"/>
  <c r="M69" i="97"/>
  <c r="L69" i="97"/>
  <c r="K69" i="97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AN57" i="97"/>
  <c r="AM57" i="97"/>
  <c r="AL57" i="97"/>
  <c r="AK57" i="97"/>
  <c r="AJ57" i="97"/>
  <c r="AI57" i="97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AN48" i="97"/>
  <c r="AM48" i="97"/>
  <c r="AL48" i="97"/>
  <c r="AK48" i="97"/>
  <c r="AJ48" i="97"/>
  <c r="AI48" i="97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AN42" i="97"/>
  <c r="AM42" i="97"/>
  <c r="AL42" i="97"/>
  <c r="AK42" i="97"/>
  <c r="AJ42" i="97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J40" i="97"/>
  <c r="I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P31" i="97"/>
  <c r="O31" i="97"/>
  <c r="N31" i="97"/>
  <c r="M31" i="97"/>
  <c r="L31" i="97"/>
  <c r="K31" i="97"/>
  <c r="J31" i="97"/>
  <c r="I31" i="97"/>
  <c r="H31" i="97"/>
  <c r="AN30" i="97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P30" i="97"/>
  <c r="O30" i="97"/>
  <c r="N30" i="97"/>
  <c r="M30" i="97"/>
  <c r="L30" i="97"/>
  <c r="K30" i="97"/>
  <c r="J30" i="97"/>
  <c r="I30" i="97"/>
  <c r="H30" i="97"/>
  <c r="AN29" i="97"/>
  <c r="AQ29" i="97" s="1"/>
  <c r="AM29" i="97"/>
  <c r="AP29" i="97" s="1"/>
  <c r="AL29" i="97"/>
  <c r="AO29" i="97" s="1"/>
  <c r="AC29" i="97"/>
  <c r="AB29" i="97"/>
  <c r="AA29" i="97"/>
  <c r="Z29" i="97"/>
  <c r="Y29" i="97"/>
  <c r="P29" i="97"/>
  <c r="O29" i="97"/>
  <c r="N29" i="97"/>
  <c r="M29" i="97"/>
  <c r="L29" i="97"/>
  <c r="K29" i="97"/>
  <c r="J29" i="97"/>
  <c r="I29" i="97"/>
  <c r="H29" i="97"/>
  <c r="AN28" i="97"/>
  <c r="AQ28" i="97" s="1"/>
  <c r="AM28" i="97"/>
  <c r="AP28" i="97" s="1"/>
  <c r="AL28" i="97"/>
  <c r="AO28" i="97" s="1"/>
  <c r="AC28" i="97"/>
  <c r="AB28" i="97"/>
  <c r="AA28" i="97"/>
  <c r="Z28" i="97"/>
  <c r="Y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I26" i="97"/>
  <c r="AG26" i="97"/>
  <c r="AF26" i="97"/>
  <c r="AE26" i="97"/>
  <c r="AC26" i="97"/>
  <c r="AB26" i="97"/>
  <c r="AA26" i="97"/>
  <c r="Z26" i="97"/>
  <c r="Y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K24" i="97"/>
  <c r="AJ24" i="97"/>
  <c r="AI24" i="97"/>
  <c r="AG24" i="97"/>
  <c r="AF24" i="97"/>
  <c r="AE24" i="97"/>
  <c r="AC24" i="97"/>
  <c r="AB24" i="97"/>
  <c r="AA24" i="97"/>
  <c r="Z24" i="97"/>
  <c r="Y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P20" i="97"/>
  <c r="O20" i="97"/>
  <c r="N20" i="97"/>
  <c r="M20" i="97"/>
  <c r="L20" i="97"/>
  <c r="K20" i="97"/>
  <c r="J20" i="97"/>
  <c r="I20" i="97"/>
  <c r="H20" i="97"/>
  <c r="AN19" i="97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P19" i="97"/>
  <c r="O19" i="97"/>
  <c r="N19" i="97"/>
  <c r="M19" i="97"/>
  <c r="L19" i="97"/>
  <c r="K19" i="97"/>
  <c r="J19" i="97"/>
  <c r="I19" i="97"/>
  <c r="H19" i="97"/>
  <c r="AN18" i="97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P17" i="97"/>
  <c r="O17" i="97"/>
  <c r="N17" i="97"/>
  <c r="M17" i="97"/>
  <c r="L17" i="97"/>
  <c r="K17" i="97"/>
  <c r="J17" i="97"/>
  <c r="I17" i="97"/>
  <c r="H17" i="97"/>
  <c r="AN16" i="97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P14" i="97"/>
  <c r="O14" i="97"/>
  <c r="N14" i="97"/>
  <c r="M14" i="97"/>
  <c r="L14" i="97"/>
  <c r="K14" i="97"/>
  <c r="J14" i="97"/>
  <c r="I14" i="97"/>
  <c r="H14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K12" i="97"/>
  <c r="AJ12" i="97"/>
  <c r="AI12" i="97"/>
  <c r="AG12" i="97"/>
  <c r="AF12" i="97"/>
  <c r="AE12" i="97"/>
  <c r="AC12" i="97"/>
  <c r="AB12" i="97"/>
  <c r="AA12" i="97"/>
  <c r="Z12" i="97"/>
  <c r="Y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K11" i="97"/>
  <c r="AJ11" i="97"/>
  <c r="AI11" i="97"/>
  <c r="AG11" i="97"/>
  <c r="AF11" i="97"/>
  <c r="AE11" i="97"/>
  <c r="AC11" i="97"/>
  <c r="AB11" i="97"/>
  <c r="AA11" i="97"/>
  <c r="Z11" i="97"/>
  <c r="Y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K9" i="97"/>
  <c r="AJ9" i="97"/>
  <c r="AI9" i="97"/>
  <c r="AG9" i="97"/>
  <c r="AF9" i="97"/>
  <c r="AE9" i="97"/>
  <c r="AC9" i="97"/>
  <c r="AB9" i="97"/>
  <c r="AA9" i="97"/>
  <c r="Z9" i="97"/>
  <c r="Y9" i="97"/>
  <c r="P9" i="97"/>
  <c r="O9" i="97"/>
  <c r="N9" i="97"/>
  <c r="M9" i="97"/>
  <c r="L9" i="97"/>
  <c r="K9" i="97"/>
  <c r="J9" i="97"/>
  <c r="I9" i="97"/>
  <c r="H9" i="97"/>
  <c r="AN8" i="97"/>
  <c r="AM8" i="97"/>
  <c r="AL8" i="97"/>
  <c r="AK8" i="97"/>
  <c r="AJ8" i="97"/>
  <c r="AI8" i="97"/>
  <c r="AG8" i="97"/>
  <c r="AF8" i="97"/>
  <c r="AE8" i="97"/>
  <c r="AC8" i="97"/>
  <c r="AB8" i="97"/>
  <c r="AA8" i="97"/>
  <c r="Z8" i="97"/>
  <c r="Y8" i="97"/>
  <c r="P8" i="97"/>
  <c r="O8" i="97"/>
  <c r="N8" i="97"/>
  <c r="M8" i="97"/>
  <c r="L8" i="97"/>
  <c r="K8" i="97"/>
  <c r="J8" i="97"/>
  <c r="I8" i="97"/>
  <c r="H8" i="97"/>
  <c r="AN7" i="97"/>
  <c r="AM7" i="97"/>
  <c r="AL7" i="97"/>
  <c r="AK7" i="97"/>
  <c r="AJ7" i="97"/>
  <c r="AI7" i="97"/>
  <c r="AG7" i="97"/>
  <c r="AF7" i="97"/>
  <c r="AE7" i="97"/>
  <c r="AC7" i="97"/>
  <c r="AB7" i="97"/>
  <c r="AA7" i="97"/>
  <c r="Z7" i="97"/>
  <c r="Y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G53" i="96"/>
  <c r="F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G49" i="96"/>
  <c r="F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J38" i="96"/>
  <c r="Q38" i="96" s="1"/>
  <c r="I38" i="96"/>
  <c r="H38" i="96"/>
  <c r="G38" i="96"/>
  <c r="F38" i="96"/>
  <c r="E38" i="96"/>
  <c r="J37" i="96"/>
  <c r="I37" i="96"/>
  <c r="P37" i="96" s="1"/>
  <c r="H37" i="96"/>
  <c r="O37" i="96" s="1"/>
  <c r="G37" i="96"/>
  <c r="N37" i="96" s="1"/>
  <c r="F37" i="96"/>
  <c r="E37" i="96"/>
  <c r="L37" i="96" s="1"/>
  <c r="J36" i="96"/>
  <c r="O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M33" i="95"/>
  <c r="L33" i="95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P27" i="95"/>
  <c r="O27" i="95"/>
  <c r="N27" i="95"/>
  <c r="M27" i="95"/>
  <c r="L27" i="95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O8" i="95"/>
  <c r="N8" i="95"/>
  <c r="M8" i="95"/>
  <c r="L8" i="95"/>
  <c r="L6" i="95"/>
  <c r="AN97" i="94"/>
  <c r="AM97" i="94"/>
  <c r="AL97" i="94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H96" i="94"/>
  <c r="AN95" i="94"/>
  <c r="AM95" i="94"/>
  <c r="AL95" i="94"/>
  <c r="AK95" i="94"/>
  <c r="AJ95" i="94"/>
  <c r="AG95" i="94"/>
  <c r="AF95" i="94"/>
  <c r="AC95" i="94"/>
  <c r="AB95" i="94"/>
  <c r="AA95" i="94"/>
  <c r="Z95" i="94"/>
  <c r="Y95" i="94"/>
  <c r="X95" i="94"/>
  <c r="P95" i="94"/>
  <c r="O95" i="94"/>
  <c r="M95" i="94"/>
  <c r="L95" i="94"/>
  <c r="K95" i="94"/>
  <c r="J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AN93" i="94"/>
  <c r="AM93" i="94"/>
  <c r="AL93" i="94"/>
  <c r="AK93" i="94"/>
  <c r="AJ93" i="94"/>
  <c r="AI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AN92" i="94"/>
  <c r="AQ92" i="94" s="1"/>
  <c r="AM92" i="94"/>
  <c r="AP92" i="94" s="1"/>
  <c r="AL92" i="94"/>
  <c r="AO92" i="94" s="1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AN88" i="94"/>
  <c r="AM88" i="94"/>
  <c r="AL88" i="94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AG85" i="94"/>
  <c r="AF85" i="94"/>
  <c r="AE85" i="94"/>
  <c r="AC85" i="94"/>
  <c r="AB85" i="94"/>
  <c r="AA85" i="94"/>
  <c r="Z85" i="94"/>
  <c r="Y85" i="94"/>
  <c r="X85" i="94"/>
  <c r="M85" i="94"/>
  <c r="L85" i="94"/>
  <c r="K85" i="94"/>
  <c r="J85" i="94"/>
  <c r="AC84" i="94"/>
  <c r="AB84" i="94"/>
  <c r="AA84" i="94"/>
  <c r="Z84" i="94"/>
  <c r="Y84" i="94"/>
  <c r="X84" i="94"/>
  <c r="M84" i="94"/>
  <c r="L84" i="94"/>
  <c r="K84" i="94"/>
  <c r="J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AN79" i="94"/>
  <c r="AM79" i="94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AN70" i="94"/>
  <c r="AM70" i="94"/>
  <c r="AL70" i="94"/>
  <c r="AK70" i="94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G62" i="94"/>
  <c r="F62" i="94"/>
  <c r="L62" i="94" s="1"/>
  <c r="E62" i="94"/>
  <c r="D62" i="94"/>
  <c r="J62" i="94" s="1"/>
  <c r="C62" i="94"/>
  <c r="I62" i="94" s="1"/>
  <c r="B62" i="94"/>
  <c r="H62" i="94" s="1"/>
  <c r="AN61" i="94"/>
  <c r="AM61" i="94"/>
  <c r="AL61" i="94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M96" i="36"/>
  <c r="L96" i="36"/>
  <c r="K96" i="36"/>
  <c r="J96" i="36"/>
  <c r="I96" i="36"/>
  <c r="H96" i="36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X67" i="36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AC62" i="36"/>
  <c r="AB62" i="36"/>
  <c r="AA62" i="36"/>
  <c r="Z62" i="36"/>
  <c r="Y62" i="36"/>
  <c r="M62" i="36"/>
  <c r="L62" i="36"/>
  <c r="K62" i="36"/>
  <c r="J62" i="36"/>
  <c r="I62" i="36"/>
  <c r="H62" i="36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M8" i="36"/>
  <c r="AN8" i="36"/>
  <c r="AI9" i="36"/>
  <c r="AJ9" i="36"/>
  <c r="AK9" i="36"/>
  <c r="AL9" i="36"/>
  <c r="AM9" i="36"/>
  <c r="AN9" i="36"/>
  <c r="AI10" i="36"/>
  <c r="AJ10" i="36"/>
  <c r="AK10" i="36"/>
  <c r="AL10" i="36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N52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T8" i="71"/>
  <c r="U8" i="71"/>
  <c r="S8" i="71"/>
  <c r="N12" i="71"/>
  <c r="M12" i="71"/>
  <c r="M8" i="71"/>
  <c r="N8" i="71"/>
  <c r="M13" i="71"/>
  <c r="M14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L44" i="91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AO51" i="101" l="1"/>
  <c r="AK96" i="101"/>
  <c r="AI96" i="101"/>
  <c r="AJ96" i="101"/>
  <c r="AN96" i="101"/>
  <c r="P96" i="101"/>
  <c r="N96" i="101"/>
  <c r="AL96" i="101"/>
  <c r="AM96" i="101"/>
  <c r="O96" i="101"/>
  <c r="AO52" i="101"/>
  <c r="S17" i="100"/>
  <c r="AO53" i="101"/>
  <c r="AQ53" i="99"/>
  <c r="X33" i="99"/>
  <c r="H96" i="101"/>
  <c r="H97" i="101" s="1"/>
  <c r="J96" i="101"/>
  <c r="J97" i="101" s="1"/>
  <c r="N33" i="100"/>
  <c r="AQ9" i="36"/>
  <c r="AQ31" i="36"/>
  <c r="AQ27" i="36"/>
  <c r="AO16" i="36"/>
  <c r="AO10" i="36"/>
  <c r="AO8" i="36"/>
  <c r="AQ29" i="36"/>
  <c r="AQ72" i="101"/>
  <c r="AA33" i="94"/>
  <c r="I63" i="101"/>
  <c r="J63" i="101"/>
  <c r="AP30" i="101"/>
  <c r="AQ73" i="99"/>
  <c r="AL62" i="99"/>
  <c r="L62" i="99"/>
  <c r="L63" i="99" s="1"/>
  <c r="AM62" i="99"/>
  <c r="AO53" i="99"/>
  <c r="M62" i="99"/>
  <c r="M63" i="99" s="1"/>
  <c r="AN62" i="99"/>
  <c r="AP53" i="99"/>
  <c r="O35" i="98"/>
  <c r="N54" i="98"/>
  <c r="O16" i="98"/>
  <c r="Z97" i="97"/>
  <c r="K97" i="97"/>
  <c r="AO48" i="97"/>
  <c r="AO57" i="97"/>
  <c r="AP42" i="97"/>
  <c r="AA33" i="97"/>
  <c r="AQ9" i="97"/>
  <c r="AP26" i="97"/>
  <c r="AQ70" i="94"/>
  <c r="AO73" i="94"/>
  <c r="AQ72" i="94"/>
  <c r="N33" i="95"/>
  <c r="K63" i="97"/>
  <c r="I63" i="97"/>
  <c r="AQ93" i="94"/>
  <c r="AP93" i="94"/>
  <c r="AO93" i="94"/>
  <c r="AQ73" i="101"/>
  <c r="AQ31" i="101"/>
  <c r="AO30" i="101"/>
  <c r="AQ16" i="101"/>
  <c r="AQ15" i="101"/>
  <c r="M51" i="100"/>
  <c r="L49" i="100"/>
  <c r="S36" i="100"/>
  <c r="L48" i="100"/>
  <c r="AQ85" i="99"/>
  <c r="AQ63" i="99"/>
  <c r="J63" i="99"/>
  <c r="U38" i="98"/>
  <c r="L50" i="98"/>
  <c r="M54" i="98"/>
  <c r="N49" i="98"/>
  <c r="L48" i="98"/>
  <c r="AP86" i="97"/>
  <c r="AP85" i="97"/>
  <c r="AP77" i="97"/>
  <c r="AG96" i="97"/>
  <c r="AP93" i="97"/>
  <c r="AP89" i="97"/>
  <c r="AP80" i="97"/>
  <c r="AP90" i="97"/>
  <c r="AP81" i="97"/>
  <c r="AO13" i="97"/>
  <c r="AQ16" i="97"/>
  <c r="AQ19" i="97"/>
  <c r="AO7" i="97"/>
  <c r="AQ30" i="97"/>
  <c r="AQ18" i="97"/>
  <c r="AO12" i="97"/>
  <c r="AP8" i="97"/>
  <c r="AO11" i="97"/>
  <c r="AO9" i="97"/>
  <c r="AO8" i="97"/>
  <c r="AO97" i="94"/>
  <c r="AO88" i="94"/>
  <c r="AP95" i="94"/>
  <c r="AP41" i="94"/>
  <c r="AP47" i="94"/>
  <c r="AP46" i="94"/>
  <c r="AO61" i="94"/>
  <c r="AP42" i="94"/>
  <c r="AO69" i="101"/>
  <c r="AQ70" i="101"/>
  <c r="AP72" i="101"/>
  <c r="AO76" i="101"/>
  <c r="AP50" i="101"/>
  <c r="AO97" i="99"/>
  <c r="AO84" i="99"/>
  <c r="AP81" i="99"/>
  <c r="AP73" i="99"/>
  <c r="AQ72" i="99"/>
  <c r="AQ74" i="99"/>
  <c r="AO73" i="99"/>
  <c r="AP72" i="99"/>
  <c r="AC63" i="99"/>
  <c r="AP41" i="99"/>
  <c r="AP49" i="99"/>
  <c r="AO31" i="99"/>
  <c r="AE32" i="99"/>
  <c r="AQ78" i="97"/>
  <c r="AQ83" i="97"/>
  <c r="AQ85" i="97"/>
  <c r="AQ94" i="97"/>
  <c r="AP48" i="97"/>
  <c r="J97" i="94"/>
  <c r="AP72" i="94"/>
  <c r="AP74" i="94"/>
  <c r="AE62" i="94"/>
  <c r="AP54" i="94"/>
  <c r="AO48" i="94"/>
  <c r="AO49" i="94"/>
  <c r="AO50" i="94"/>
  <c r="AO52" i="94"/>
  <c r="AO53" i="94"/>
  <c r="AO54" i="94"/>
  <c r="AP19" i="94"/>
  <c r="AP24" i="94"/>
  <c r="AP28" i="94"/>
  <c r="T37" i="100"/>
  <c r="N50" i="100"/>
  <c r="L51" i="100"/>
  <c r="N35" i="98"/>
  <c r="M35" i="98"/>
  <c r="Q35" i="98"/>
  <c r="M16" i="98"/>
  <c r="Q16" i="98"/>
  <c r="Q13" i="98"/>
  <c r="N54" i="96"/>
  <c r="T38" i="96"/>
  <c r="L35" i="95"/>
  <c r="M35" i="95"/>
  <c r="Q35" i="95"/>
  <c r="Q33" i="95"/>
  <c r="P35" i="95"/>
  <c r="T37" i="95"/>
  <c r="L16" i="95"/>
  <c r="P16" i="95"/>
  <c r="O16" i="95"/>
  <c r="M46" i="95"/>
  <c r="J55" i="71"/>
  <c r="J57" i="71"/>
  <c r="L16" i="98"/>
  <c r="P16" i="98"/>
  <c r="Q14" i="98"/>
  <c r="S18" i="98"/>
  <c r="F56" i="98"/>
  <c r="J56" i="98"/>
  <c r="M53" i="98"/>
  <c r="L35" i="96"/>
  <c r="P35" i="96"/>
  <c r="M35" i="96"/>
  <c r="Q35" i="96"/>
  <c r="N35" i="96"/>
  <c r="L16" i="96"/>
  <c r="P16" i="96"/>
  <c r="Q13" i="96"/>
  <c r="N15" i="96"/>
  <c r="M16" i="96"/>
  <c r="I57" i="96"/>
  <c r="N16" i="96"/>
  <c r="Q16" i="96"/>
  <c r="O35" i="95"/>
  <c r="N16" i="95"/>
  <c r="M46" i="71"/>
  <c r="J56" i="71"/>
  <c r="N54" i="71"/>
  <c r="L53" i="71"/>
  <c r="L51" i="71"/>
  <c r="N50" i="71"/>
  <c r="L49" i="71"/>
  <c r="N48" i="71"/>
  <c r="L47" i="71"/>
  <c r="M54" i="71"/>
  <c r="M52" i="71"/>
  <c r="M50" i="71"/>
  <c r="M48" i="71"/>
  <c r="N46" i="71"/>
  <c r="M51" i="71"/>
  <c r="M47" i="71"/>
  <c r="AC97" i="101"/>
  <c r="AO97" i="101"/>
  <c r="AP69" i="101"/>
  <c r="AP70" i="101"/>
  <c r="AO72" i="101"/>
  <c r="AQ71" i="101"/>
  <c r="AP73" i="101"/>
  <c r="AO73" i="101"/>
  <c r="AP63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7" i="100" s="1"/>
  <c r="M52" i="100"/>
  <c r="M54" i="100"/>
  <c r="AP74" i="99"/>
  <c r="Y97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35" i="98"/>
  <c r="P35" i="98"/>
  <c r="L52" i="98"/>
  <c r="N34" i="98"/>
  <c r="N16" i="98"/>
  <c r="E55" i="98"/>
  <c r="I55" i="98"/>
  <c r="N53" i="98"/>
  <c r="F55" i="98"/>
  <c r="J55" i="98"/>
  <c r="Q1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P33" i="97"/>
  <c r="AO20" i="97"/>
  <c r="AO21" i="97"/>
  <c r="AO24" i="97"/>
  <c r="AO25" i="97"/>
  <c r="AP30" i="97"/>
  <c r="L52" i="96"/>
  <c r="O35" i="96"/>
  <c r="M38" i="96"/>
  <c r="O16" i="96"/>
  <c r="N14" i="96"/>
  <c r="N13" i="96"/>
  <c r="Q15" i="96"/>
  <c r="Q14" i="96"/>
  <c r="G55" i="96"/>
  <c r="N47" i="96"/>
  <c r="L48" i="96"/>
  <c r="AP80" i="94"/>
  <c r="AO72" i="94"/>
  <c r="AP76" i="94"/>
  <c r="AP77" i="94"/>
  <c r="AP79" i="94"/>
  <c r="AP81" i="94"/>
  <c r="AP82" i="94"/>
  <c r="AP90" i="94"/>
  <c r="AQ73" i="94"/>
  <c r="AP73" i="94"/>
  <c r="AQ75" i="94"/>
  <c r="AQ78" i="94"/>
  <c r="AQ79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I55" i="71"/>
  <c r="F57" i="71"/>
  <c r="F55" i="71"/>
  <c r="H57" i="71"/>
  <c r="F56" i="71"/>
  <c r="H55" i="71"/>
  <c r="G57" i="71"/>
  <c r="I56" i="71"/>
  <c r="G55" i="71"/>
  <c r="P94" i="86"/>
  <c r="AM19" i="91"/>
  <c r="Y97" i="101"/>
  <c r="AF96" i="101"/>
  <c r="AP14" i="101"/>
  <c r="AO40" i="101"/>
  <c r="AO44" i="101"/>
  <c r="AO48" i="101"/>
  <c r="AP9" i="101"/>
  <c r="AQ69" i="101"/>
  <c r="AB63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G62" i="101"/>
  <c r="AQ63" i="101"/>
  <c r="AQ97" i="101"/>
  <c r="AB96" i="101"/>
  <c r="AB97" i="101" s="1"/>
  <c r="AP74" i="101"/>
  <c r="AQ74" i="101"/>
  <c r="X96" i="101"/>
  <c r="X97" i="101" s="1"/>
  <c r="K96" i="101"/>
  <c r="K97" i="101" s="1"/>
  <c r="AO71" i="101"/>
  <c r="L96" i="101"/>
  <c r="L97" i="101" s="1"/>
  <c r="AO75" i="101"/>
  <c r="AO74" i="101"/>
  <c r="AQ75" i="101"/>
  <c r="AP76" i="101"/>
  <c r="X63" i="101"/>
  <c r="AE62" i="101"/>
  <c r="AA62" i="101"/>
  <c r="AA63" i="101" s="1"/>
  <c r="AQ42" i="101"/>
  <c r="AQ43" i="101"/>
  <c r="AQ46" i="101"/>
  <c r="AQ47" i="101"/>
  <c r="AO41" i="101"/>
  <c r="AO42" i="101"/>
  <c r="AO45" i="101"/>
  <c r="AO46" i="101"/>
  <c r="AO47" i="101"/>
  <c r="AQ50" i="101"/>
  <c r="AQ51" i="101"/>
  <c r="AF62" i="101"/>
  <c r="AK62" i="101"/>
  <c r="AP42" i="101"/>
  <c r="AP46" i="101"/>
  <c r="AL62" i="101"/>
  <c r="AP49" i="101"/>
  <c r="AP53" i="101"/>
  <c r="AP43" i="101"/>
  <c r="AP51" i="101"/>
  <c r="AP41" i="101"/>
  <c r="AP45" i="101"/>
  <c r="Y33" i="101"/>
  <c r="AC33" i="101"/>
  <c r="AG32" i="101"/>
  <c r="Z33" i="101"/>
  <c r="I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M33" i="101" s="1"/>
  <c r="AJ32" i="101"/>
  <c r="AO20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76" i="99"/>
  <c r="AQ7" i="99"/>
  <c r="AQ8" i="99"/>
  <c r="AQ9" i="99"/>
  <c r="AQ14" i="99"/>
  <c r="AQ16" i="99"/>
  <c r="AQ19" i="99"/>
  <c r="AP26" i="99"/>
  <c r="AQ30" i="99"/>
  <c r="AP33" i="99"/>
  <c r="I63" i="99"/>
  <c r="AO40" i="99"/>
  <c r="AO44" i="99"/>
  <c r="AO45" i="99"/>
  <c r="AO48" i="99"/>
  <c r="AO49" i="99"/>
  <c r="AO52" i="99"/>
  <c r="AO71" i="99"/>
  <c r="AQ77" i="99"/>
  <c r="AO87" i="99"/>
  <c r="AO88" i="99"/>
  <c r="AG96" i="99"/>
  <c r="AQ84" i="99"/>
  <c r="AI96" i="99"/>
  <c r="AM96" i="99"/>
  <c r="AQ82" i="99"/>
  <c r="AQ69" i="99"/>
  <c r="AO75" i="99"/>
  <c r="AP79" i="99"/>
  <c r="AQ79" i="99"/>
  <c r="AQ81" i="99"/>
  <c r="AO82" i="99"/>
  <c r="AP82" i="99"/>
  <c r="AP84" i="99"/>
  <c r="AQ86" i="99"/>
  <c r="AJ96" i="99"/>
  <c r="AN96" i="99"/>
  <c r="AO70" i="99"/>
  <c r="AP71" i="99"/>
  <c r="AP75" i="99"/>
  <c r="AO78" i="99"/>
  <c r="AO81" i="99"/>
  <c r="AO86" i="99"/>
  <c r="AQ88" i="99"/>
  <c r="I96" i="99"/>
  <c r="I97" i="99" s="1"/>
  <c r="AQ70" i="99"/>
  <c r="AQ71" i="99"/>
  <c r="AQ75" i="99"/>
  <c r="AP78" i="99"/>
  <c r="AQ83" i="99"/>
  <c r="AP86" i="99"/>
  <c r="O96" i="99"/>
  <c r="L96" i="99"/>
  <c r="L97" i="99" s="1"/>
  <c r="AO69" i="99"/>
  <c r="AO77" i="99"/>
  <c r="AO85" i="99"/>
  <c r="AF62" i="99"/>
  <c r="X63" i="99"/>
  <c r="AB62" i="99"/>
  <c r="AB63" i="99" s="1"/>
  <c r="AP42" i="99"/>
  <c r="AP44" i="99"/>
  <c r="AP45" i="99"/>
  <c r="AP46" i="99"/>
  <c r="AO47" i="99"/>
  <c r="AP47" i="99"/>
  <c r="AO51" i="99"/>
  <c r="AQ41" i="99"/>
  <c r="AQ43" i="99"/>
  <c r="AQ46" i="99"/>
  <c r="AQ51" i="99"/>
  <c r="AQ52" i="99"/>
  <c r="AI62" i="99"/>
  <c r="AP40" i="99"/>
  <c r="AO43" i="99"/>
  <c r="AP43" i="99"/>
  <c r="AQ45" i="99"/>
  <c r="AO50" i="99"/>
  <c r="AQ42" i="99"/>
  <c r="AP50" i="99"/>
  <c r="H62" i="99"/>
  <c r="H63" i="99" s="1"/>
  <c r="AJ62" i="99"/>
  <c r="AO41" i="99"/>
  <c r="AQ44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Q84" i="97"/>
  <c r="AO86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P84" i="97"/>
  <c r="AO85" i="97"/>
  <c r="AQ87" i="97"/>
  <c r="AQ93" i="97"/>
  <c r="AP94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 s="1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6" i="94"/>
  <c r="AO91" i="94"/>
  <c r="AI96" i="94"/>
  <c r="AJ96" i="94"/>
  <c r="AP71" i="94"/>
  <c r="AQ76" i="94"/>
  <c r="AO78" i="94"/>
  <c r="AQ81" i="94"/>
  <c r="AO83" i="94"/>
  <c r="AP87" i="94"/>
  <c r="AP88" i="94"/>
  <c r="AO89" i="94"/>
  <c r="AO94" i="94"/>
  <c r="AM96" i="94"/>
  <c r="AO69" i="94"/>
  <c r="AQ71" i="94"/>
  <c r="AQ77" i="94"/>
  <c r="AP78" i="94"/>
  <c r="AO79" i="94"/>
  <c r="AQ87" i="94"/>
  <c r="AP94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U17" i="100"/>
  <c r="N17" i="100"/>
  <c r="S19" i="100"/>
  <c r="J55" i="100"/>
  <c r="G56" i="100"/>
  <c r="G57" i="100"/>
  <c r="G55" i="100"/>
  <c r="H57" i="100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Q34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N52" i="98"/>
  <c r="O17" i="98"/>
  <c r="O18" i="98"/>
  <c r="G57" i="98"/>
  <c r="S17" i="98"/>
  <c r="M19" i="98"/>
  <c r="G55" i="98"/>
  <c r="H57" i="98"/>
  <c r="T19" i="98"/>
  <c r="P19" i="98"/>
  <c r="E57" i="98"/>
  <c r="I57" i="98"/>
  <c r="M57" i="98" s="1"/>
  <c r="L46" i="98"/>
  <c r="N48" i="98"/>
  <c r="M50" i="98"/>
  <c r="N51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G57" i="96"/>
  <c r="L47" i="96"/>
  <c r="M48" i="96"/>
  <c r="L50" i="96"/>
  <c r="N52" i="96"/>
  <c r="M54" i="96"/>
  <c r="M53" i="95"/>
  <c r="S19" i="95"/>
  <c r="E56" i="95"/>
  <c r="L48" i="95"/>
  <c r="T19" i="95"/>
  <c r="E57" i="95"/>
  <c r="I57" i="95"/>
  <c r="N50" i="95"/>
  <c r="Z96" i="101"/>
  <c r="Z97" i="101" s="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I62" i="101"/>
  <c r="H62" i="101"/>
  <c r="H63" i="101" s="1"/>
  <c r="AM62" i="101"/>
  <c r="L62" i="101"/>
  <c r="L63" i="101" s="1"/>
  <c r="N62" i="101"/>
  <c r="AQ76" i="101"/>
  <c r="AA96" i="101"/>
  <c r="AA97" i="101" s="1"/>
  <c r="AE96" i="101"/>
  <c r="AP97" i="101"/>
  <c r="AN62" i="101"/>
  <c r="AC62" i="101"/>
  <c r="AC63" i="101" s="1"/>
  <c r="I96" i="101"/>
  <c r="I97" i="101" s="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M62" i="101"/>
  <c r="M63" i="101" s="1"/>
  <c r="P62" i="101"/>
  <c r="O62" i="101"/>
  <c r="AO63" i="101"/>
  <c r="AP71" i="101"/>
  <c r="AJ62" i="101"/>
  <c r="Y62" i="101"/>
  <c r="Y63" i="101" s="1"/>
  <c r="M96" i="101"/>
  <c r="M97" i="101" s="1"/>
  <c r="AQ17" i="101"/>
  <c r="AP20" i="101"/>
  <c r="AQ25" i="101"/>
  <c r="AP28" i="101"/>
  <c r="AP40" i="101"/>
  <c r="AQ45" i="101"/>
  <c r="AP48" i="101"/>
  <c r="AQ53" i="101"/>
  <c r="AO70" i="101"/>
  <c r="AP75" i="101"/>
  <c r="T17" i="100"/>
  <c r="U18" i="100"/>
  <c r="L36" i="100"/>
  <c r="P36" i="100"/>
  <c r="U36" i="100"/>
  <c r="M37" i="100"/>
  <c r="Q37" i="100"/>
  <c r="N38" i="100"/>
  <c r="S38" i="100"/>
  <c r="H56" i="100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O62" i="99"/>
  <c r="AK62" i="99"/>
  <c r="Z62" i="99"/>
  <c r="Z63" i="99" s="1"/>
  <c r="AG62" i="99"/>
  <c r="AO63" i="99"/>
  <c r="AQ76" i="99"/>
  <c r="AP87" i="99"/>
  <c r="AO14" i="99"/>
  <c r="AP19" i="99"/>
  <c r="AQ24" i="99"/>
  <c r="AO30" i="99"/>
  <c r="M32" i="99"/>
  <c r="M33" i="99" s="1"/>
  <c r="AJ32" i="99"/>
  <c r="AQ40" i="99"/>
  <c r="AQ48" i="99"/>
  <c r="AP51" i="99"/>
  <c r="P62" i="99"/>
  <c r="AA62" i="99"/>
  <c r="AA63" i="99" s="1"/>
  <c r="AE62" i="99"/>
  <c r="AP63" i="99"/>
  <c r="AP70" i="99"/>
  <c r="AK96" i="99"/>
  <c r="J96" i="99"/>
  <c r="J97" i="99" s="1"/>
  <c r="P96" i="99"/>
  <c r="AL96" i="99"/>
  <c r="AA96" i="99"/>
  <c r="AA97" i="99" s="1"/>
  <c r="AE96" i="99"/>
  <c r="N96" i="99"/>
  <c r="AF96" i="99"/>
  <c r="T18" i="98"/>
  <c r="H56" i="98"/>
  <c r="U19" i="98"/>
  <c r="T36" i="98"/>
  <c r="U37" i="98"/>
  <c r="G56" i="98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A97" i="97" s="1"/>
  <c r="AE96" i="97"/>
  <c r="AI32" i="97"/>
  <c r="X32" i="97"/>
  <c r="X33" i="97" s="1"/>
  <c r="AO15" i="97"/>
  <c r="AQ17" i="97"/>
  <c r="AP20" i="97"/>
  <c r="AO23" i="97"/>
  <c r="AQ25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82" i="86"/>
  <c r="P31" i="86"/>
  <c r="Q37" i="93"/>
  <c r="P81" i="86"/>
  <c r="AO96" i="101" l="1"/>
  <c r="AQ96" i="101"/>
  <c r="AP96" i="101"/>
  <c r="M56" i="98"/>
  <c r="N57" i="96"/>
  <c r="AO62" i="99"/>
  <c r="L56" i="100"/>
  <c r="N57" i="71"/>
  <c r="AP62" i="99"/>
  <c r="AQ62" i="99"/>
  <c r="N55" i="71"/>
  <c r="AO96" i="99"/>
  <c r="AP32" i="97"/>
  <c r="L57" i="100"/>
  <c r="L55" i="100"/>
  <c r="N56" i="100"/>
  <c r="N56" i="98"/>
  <c r="L55" i="98"/>
  <c r="N55" i="98"/>
  <c r="M55" i="98"/>
  <c r="L55" i="96"/>
  <c r="N56" i="71"/>
  <c r="N55" i="100"/>
  <c r="L56" i="98"/>
  <c r="N57" i="98"/>
  <c r="M55" i="96"/>
  <c r="L56" i="96"/>
  <c r="N55" i="96"/>
  <c r="M56" i="96"/>
  <c r="M57" i="95"/>
  <c r="M55" i="71"/>
  <c r="AQ62" i="101"/>
  <c r="M55" i="100"/>
  <c r="AQ32" i="97"/>
  <c r="N56" i="96"/>
  <c r="AP96" i="94"/>
  <c r="AP32" i="94"/>
  <c r="N56" i="95"/>
  <c r="M56" i="95"/>
  <c r="L55" i="95"/>
  <c r="M55" i="95"/>
  <c r="L57" i="95"/>
  <c r="M56" i="71"/>
  <c r="M57" i="71"/>
  <c r="AQ32" i="101"/>
  <c r="AO32" i="101"/>
  <c r="AO62" i="101"/>
  <c r="AP62" i="101"/>
  <c r="AP32" i="101"/>
  <c r="AQ96" i="99"/>
  <c r="AP96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J33" i="93"/>
  <c r="I33" i="93"/>
  <c r="N59" i="70"/>
  <c r="O59" i="70"/>
  <c r="L59" i="70"/>
  <c r="F59" i="70"/>
  <c r="O38" i="93"/>
  <c r="P38" i="93"/>
  <c r="Q6" i="67"/>
  <c r="V42" i="91"/>
  <c r="V43" i="91"/>
  <c r="V44" i="91"/>
  <c r="BE51" i="91"/>
  <c r="BE52" i="91"/>
  <c r="BE61" i="91"/>
  <c r="BE62" i="91"/>
  <c r="R67" i="91"/>
  <c r="R66" i="91"/>
  <c r="R65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Q64" i="91"/>
  <c r="Q65" i="91"/>
  <c r="Q66" i="91"/>
  <c r="Q67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R42" i="91"/>
  <c r="R43" i="91"/>
  <c r="R44" i="91"/>
  <c r="R45" i="91"/>
  <c r="Q45" i="91"/>
  <c r="Q43" i="91"/>
  <c r="Q44" i="91"/>
  <c r="Q42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R23" i="91"/>
  <c r="R22" i="91"/>
  <c r="Q20" i="91"/>
  <c r="Q21" i="91"/>
  <c r="Q22" i="91"/>
  <c r="Q23" i="91"/>
  <c r="Y7" i="87"/>
  <c r="S20" i="87"/>
  <c r="W7" i="87"/>
  <c r="W18" i="87"/>
  <c r="S45" i="91" l="1"/>
  <c r="S67" i="91"/>
  <c r="S23" i="91"/>
  <c r="S65" i="91"/>
  <c r="S66" i="91"/>
  <c r="S44" i="91"/>
  <c r="S22" i="91"/>
  <c r="S63" i="91"/>
  <c r="S42" i="91"/>
  <c r="P59" i="70"/>
  <c r="S21" i="91"/>
  <c r="Q38" i="93"/>
  <c r="BE63" i="91"/>
  <c r="S43" i="91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88" i="68"/>
  <c r="O88" i="68"/>
  <c r="N89" i="68"/>
  <c r="O89" i="68"/>
  <c r="L88" i="68"/>
  <c r="F88" i="68"/>
  <c r="B64" i="91"/>
  <c r="J53" i="2"/>
  <c r="I53" i="2"/>
  <c r="C10" i="93"/>
  <c r="D10" i="93"/>
  <c r="R29" i="87"/>
  <c r="R31" i="87"/>
  <c r="S31" i="87"/>
  <c r="S29" i="87"/>
  <c r="R20" i="87"/>
  <c r="Q18" i="87"/>
  <c r="R18" i="87"/>
  <c r="S18" i="87"/>
  <c r="R10" i="87"/>
  <c r="S10" i="87"/>
  <c r="R9" i="87"/>
  <c r="S9" i="87"/>
  <c r="Q7" i="87"/>
  <c r="R7" i="87"/>
  <c r="S7" i="87"/>
  <c r="L55" i="70"/>
  <c r="N55" i="70"/>
  <c r="O55" i="70"/>
  <c r="I61" i="86"/>
  <c r="H61" i="86"/>
  <c r="B32" i="86"/>
  <c r="C32" i="86"/>
  <c r="N90" i="68"/>
  <c r="O90" i="68"/>
  <c r="L83" i="68"/>
  <c r="L86" i="68"/>
  <c r="L87" i="68"/>
  <c r="L89" i="68"/>
  <c r="L90" i="68"/>
  <c r="L91" i="68"/>
  <c r="F83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S11" i="87" l="1"/>
  <c r="BB23" i="92"/>
  <c r="P89" i="68"/>
  <c r="P88" i="68"/>
  <c r="P56" i="70"/>
  <c r="P57" i="70"/>
  <c r="P58" i="70"/>
  <c r="S19" i="91"/>
  <c r="BE19" i="91"/>
  <c r="P60" i="70"/>
  <c r="P53" i="66"/>
  <c r="P55" i="70"/>
  <c r="P30" i="68"/>
  <c r="BB42" i="92"/>
  <c r="BB21" i="92"/>
  <c r="BB66" i="92"/>
  <c r="BB63" i="91"/>
  <c r="P90" i="68"/>
  <c r="P31" i="68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AK42" i="91"/>
  <c r="BD42" i="91" s="1"/>
  <c r="AK43" i="91"/>
  <c r="BD43" i="91" s="1"/>
  <c r="AK44" i="91"/>
  <c r="BD44" i="91" s="1"/>
  <c r="AK45" i="91"/>
  <c r="BD45" i="91" s="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4" i="91"/>
  <c r="O65" i="91"/>
  <c r="BB65" i="91" s="1"/>
  <c r="O66" i="91"/>
  <c r="BB66" i="91" s="1"/>
  <c r="O67" i="91"/>
  <c r="BB67" i="91" s="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B64" i="91" l="1"/>
  <c r="AM44" i="91"/>
  <c r="S64" i="91"/>
  <c r="P53" i="70"/>
  <c r="BB22" i="91"/>
  <c r="P54" i="70"/>
  <c r="C30" i="93"/>
  <c r="D30" i="93"/>
  <c r="B94" i="70" l="1"/>
  <c r="C94" i="70"/>
  <c r="H94" i="70"/>
  <c r="I94" i="70"/>
  <c r="L94" i="70" l="1"/>
  <c r="N94" i="70"/>
  <c r="O94" i="70"/>
  <c r="P94" i="70" s="1"/>
  <c r="F94" i="70"/>
  <c r="Q20" i="87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R63" i="9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F70" i="70"/>
  <c r="F71" i="70"/>
  <c r="L70" i="70"/>
  <c r="L71" i="70"/>
  <c r="N70" i="70"/>
  <c r="O70" i="70"/>
  <c r="N71" i="70"/>
  <c r="O71" i="70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R67" i="92"/>
  <c r="Q67" i="92"/>
  <c r="BD67" i="92" s="1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D66" i="92"/>
  <c r="AC66" i="92"/>
  <c r="AB66" i="92"/>
  <c r="AU66" i="92" s="1"/>
  <c r="AA66" i="92"/>
  <c r="Z66" i="92"/>
  <c r="Y66" i="92"/>
  <c r="X66" i="92"/>
  <c r="AQ66" i="92" s="1"/>
  <c r="W66" i="92"/>
  <c r="V66" i="92"/>
  <c r="R66" i="92"/>
  <c r="Q66" i="92"/>
  <c r="BD66" i="92" s="1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R65" i="92"/>
  <c r="Q65" i="92"/>
  <c r="BD65" i="92" s="1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R64" i="92"/>
  <c r="Q64" i="92"/>
  <c r="BD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AL45" i="92"/>
  <c r="AK45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R45" i="92"/>
  <c r="Q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L44" i="92"/>
  <c r="AK44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R44" i="92"/>
  <c r="Q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L43" i="92"/>
  <c r="AK43" i="92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R43" i="92"/>
  <c r="Q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L42" i="92"/>
  <c r="BE42" i="92" s="1"/>
  <c r="AK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R42" i="92"/>
  <c r="Q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D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D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D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D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D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D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D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D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D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D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D31" i="92"/>
  <c r="BF31" i="92" s="1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D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D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L23" i="92"/>
  <c r="AK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R23" i="92"/>
  <c r="Q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L22" i="92"/>
  <c r="AM22" i="92" s="1"/>
  <c r="AK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R22" i="92"/>
  <c r="Q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L21" i="92"/>
  <c r="AK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R21" i="92"/>
  <c r="Q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L20" i="92"/>
  <c r="AK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R20" i="92"/>
  <c r="Q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F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F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F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F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F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F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AL67" i="91"/>
  <c r="AK67" i="91"/>
  <c r="BD67" i="91" s="1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L66" i="91"/>
  <c r="AK66" i="91"/>
  <c r="BD66" i="91" s="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L65" i="91"/>
  <c r="AK65" i="91"/>
  <c r="BD65" i="91" s="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L64" i="91"/>
  <c r="BE64" i="91" s="1"/>
  <c r="AK64" i="91"/>
  <c r="BD64" i="91" s="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L43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L42" i="91"/>
  <c r="BE42" i="91" s="1"/>
  <c r="BF42" i="91" s="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A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AL23" i="91"/>
  <c r="AK23" i="91"/>
  <c r="BD23" i="91" s="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L22" i="91"/>
  <c r="AK22" i="91"/>
  <c r="BD22" i="91" s="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L21" i="91"/>
  <c r="AK21" i="91"/>
  <c r="BD21" i="91" s="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L20" i="91"/>
  <c r="AK20" i="91"/>
  <c r="BD20" i="91" s="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AM19" i="92" l="1"/>
  <c r="BF64" i="91"/>
  <c r="AP66" i="92"/>
  <c r="AT66" i="92"/>
  <c r="AX66" i="92"/>
  <c r="BD21" i="92"/>
  <c r="BD23" i="92"/>
  <c r="BD20" i="92"/>
  <c r="BD22" i="92"/>
  <c r="BF40" i="92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35" i="92"/>
  <c r="AM44" i="92"/>
  <c r="BF37" i="92"/>
  <c r="S66" i="92"/>
  <c r="S22" i="92"/>
  <c r="AM43" i="92"/>
  <c r="BF36" i="92"/>
  <c r="AM21" i="92"/>
  <c r="E58" i="93"/>
  <c r="E53" i="93"/>
  <c r="E47" i="93"/>
  <c r="E56" i="93"/>
  <c r="S65" i="92"/>
  <c r="BF34" i="92"/>
  <c r="S43" i="92"/>
  <c r="S21" i="92"/>
  <c r="E59" i="93"/>
  <c r="AM65" i="91"/>
  <c r="BE65" i="91"/>
  <c r="BF65" i="91" s="1"/>
  <c r="BE66" i="91"/>
  <c r="BF66" i="91" s="1"/>
  <c r="BE67" i="91"/>
  <c r="BF67" i="91" s="1"/>
  <c r="AM21" i="91"/>
  <c r="BE21" i="91"/>
  <c r="BF21" i="91" s="1"/>
  <c r="BE22" i="91"/>
  <c r="BF22" i="91" s="1"/>
  <c r="BE23" i="91"/>
  <c r="BF23" i="91" s="1"/>
  <c r="S20" i="91"/>
  <c r="BE20" i="91"/>
  <c r="BF20" i="91" s="1"/>
  <c r="E54" i="93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S42" i="92"/>
  <c r="S20" i="92"/>
  <c r="L55" i="93"/>
  <c r="L58" i="93"/>
  <c r="L56" i="93"/>
  <c r="O40" i="93"/>
  <c r="K28" i="93"/>
  <c r="K38" i="93"/>
  <c r="L38" i="93"/>
  <c r="S64" i="92"/>
  <c r="AM42" i="92"/>
  <c r="AM20" i="92"/>
  <c r="AM64" i="91"/>
  <c r="L49" i="93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3" i="91"/>
  <c r="BA64" i="91"/>
  <c r="AY67" i="91"/>
  <c r="AZ63" i="91"/>
  <c r="BA43" i="91"/>
  <c r="AY42" i="91"/>
  <c r="BA41" i="91"/>
  <c r="K55" i="93"/>
  <c r="L50" i="93"/>
  <c r="Q50" i="93"/>
  <c r="K52" i="93"/>
  <c r="K47" i="93"/>
  <c r="K50" i="93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BD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71" i="70"/>
  <c r="AM45" i="92"/>
  <c r="BF63" i="92"/>
  <c r="BE41" i="92"/>
  <c r="BF41" i="92" s="1"/>
  <c r="BD44" i="92"/>
  <c r="BD45" i="92"/>
  <c r="BD43" i="92"/>
  <c r="BF7" i="92"/>
  <c r="S19" i="92"/>
  <c r="BF29" i="91"/>
  <c r="BF41" i="91"/>
  <c r="AM67" i="91"/>
  <c r="AM66" i="91"/>
  <c r="BF51" i="91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W63" i="91"/>
  <c r="AW41" i="91"/>
  <c r="AW19" i="91"/>
  <c r="AQ19" i="91"/>
  <c r="AY19" i="91"/>
  <c r="AM26" i="92"/>
  <c r="BF26" i="92" s="1"/>
  <c r="BE43" i="92"/>
  <c r="BE44" i="92"/>
  <c r="A41" i="92"/>
  <c r="BF19" i="92"/>
  <c r="BF23" i="92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E60" i="93"/>
  <c r="K40" i="93"/>
  <c r="Q40" i="93"/>
  <c r="BF20" i="92"/>
  <c r="BF42" i="92"/>
  <c r="K60" i="93"/>
  <c r="Q60" i="93"/>
  <c r="L60" i="93"/>
  <c r="K20" i="93"/>
  <c r="BF19" i="91"/>
  <c r="F60" i="93"/>
  <c r="L40" i="93"/>
  <c r="L20" i="93"/>
  <c r="Q20" i="93"/>
  <c r="F20" i="93"/>
  <c r="BE64" i="92"/>
  <c r="BF64" i="92" s="1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S33" i="87"/>
  <c r="R22" i="87"/>
  <c r="S22" i="87"/>
  <c r="Y33" i="87"/>
  <c r="Y22" i="87"/>
  <c r="Y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B61" i="3"/>
  <c r="C61" i="3"/>
  <c r="H32" i="70"/>
  <c r="I32" i="70"/>
  <c r="B32" i="66"/>
  <c r="C32" i="66"/>
  <c r="F32" i="66" s="1"/>
  <c r="F32" i="70" l="1"/>
  <c r="J62" i="3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52" i="66"/>
  <c r="P94" i="68"/>
  <c r="P93" i="68"/>
  <c r="P51" i="66"/>
  <c r="P57" i="86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O32" i="66" s="1"/>
  <c r="H32" i="66"/>
  <c r="N32" i="66" s="1"/>
  <c r="N52" i="86"/>
  <c r="O52" i="86"/>
  <c r="N53" i="86"/>
  <c r="O53" i="86"/>
  <c r="L52" i="86"/>
  <c r="L53" i="86"/>
  <c r="F52" i="86"/>
  <c r="F53" i="8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32" i="66" l="1"/>
  <c r="P54" i="86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93" i="3"/>
  <c r="N70" i="66"/>
  <c r="O70" i="66"/>
  <c r="N71" i="66"/>
  <c r="O71" i="66"/>
  <c r="L70" i="66"/>
  <c r="L71" i="66"/>
  <c r="F70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L16" i="66"/>
  <c r="L17" i="66"/>
  <c r="L18" i="66"/>
  <c r="F16" i="66"/>
  <c r="N84" i="86"/>
  <c r="O84" i="86"/>
  <c r="N85" i="86"/>
  <c r="O85" i="86"/>
  <c r="L84" i="86"/>
  <c r="F52" i="3"/>
  <c r="N52" i="3"/>
  <c r="O52" i="3"/>
  <c r="L52" i="3"/>
  <c r="P70" i="66" l="1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J47" i="2" l="1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K86" i="86"/>
  <c r="J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O61" i="70" s="1"/>
  <c r="H61" i="70"/>
  <c r="N61" i="70" s="1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K17" i="70"/>
  <c r="E17" i="70"/>
  <c r="D17" i="70"/>
  <c r="K16" i="70"/>
  <c r="E16" i="70"/>
  <c r="D16" i="70"/>
  <c r="K15" i="70"/>
  <c r="E15" i="70"/>
  <c r="D15" i="70"/>
  <c r="K14" i="70"/>
  <c r="E14" i="70"/>
  <c r="D14" i="70"/>
  <c r="K13" i="70"/>
  <c r="E13" i="70"/>
  <c r="D13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P61" i="70" l="1"/>
  <c r="L61" i="70"/>
  <c r="D96" i="68"/>
  <c r="L83" i="66"/>
  <c r="O83" i="66"/>
  <c r="P83" i="66" s="1"/>
  <c r="E33" i="68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N8" i="69"/>
  <c r="R7" i="69"/>
  <c r="P95" i="70"/>
  <c r="P39" i="70"/>
  <c r="P41" i="70"/>
  <c r="P43" i="70"/>
  <c r="P45" i="70"/>
  <c r="P47" i="70"/>
  <c r="P7" i="70"/>
  <c r="P9" i="70"/>
  <c r="P11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95" i="68"/>
  <c r="E62" i="70"/>
  <c r="M8" i="69"/>
  <c r="R8" i="65"/>
  <c r="P32" i="70"/>
  <c r="E95" i="70"/>
  <c r="K62" i="70"/>
  <c r="R8" i="69"/>
  <c r="P32" i="68"/>
  <c r="K33" i="68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20" i="2"/>
  <c r="C20" i="2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  <c r="AO19" i="91"/>
</calcChain>
</file>

<file path=xl/sharedStrings.xml><?xml version="1.0" encoding="utf-8"?>
<sst xmlns="http://schemas.openxmlformats.org/spreadsheetml/2006/main" count="2852" uniqueCount="263">
  <si>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</si>
  <si>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</si>
  <si>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</si>
  <si>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</si>
  <si>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</si>
  <si>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</si>
  <si>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</si>
  <si>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</si>
  <si>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</si>
  <si>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</si>
  <si>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</si>
  <si>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</si>
  <si>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</si>
  <si>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</si>
  <si>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</si>
  <si>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</si>
  <si>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</si>
  <si>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</si>
  <si>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</si>
  <si>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</si>
  <si>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</si>
  <si>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</si>
  <si>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</si>
  <si>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</si>
  <si>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</si>
  <si>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</si>
  <si>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</si>
  <si>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</si>
  <si>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</si>
  <si>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</si>
  <si>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</si>
  <si>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</si>
  <si>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</si>
  <si>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</si>
  <si>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</si>
  <si>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</si>
  <si>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</si>
  <si>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</si>
  <si>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</si>
  <si>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</si>
  <si>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</si>
  <si>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</si>
  <si>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</si>
  <si>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</si>
  <si>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</si>
  <si>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</si>
  <si>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</si>
  <si>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</si>
  <si>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</si>
  <si>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</si>
  <si>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</si>
  <si>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</si>
  <si>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</si>
  <si>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</si>
  <si>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</si>
  <si>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</si>
  <si>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</si>
  <si>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</si>
  <si>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</si>
  <si>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</si>
  <si>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</si>
  <si>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</si>
  <si>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</si>
  <si>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</si>
  <si>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</si>
  <si>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</si>
  <si>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</si>
  <si>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</si>
  <si>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</si>
  <si>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</si>
  <si>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</si>
  <si>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</si>
  <si>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</si>
  <si>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</si>
  <si>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</si>
  <si>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</si>
  <si>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</si>
  <si>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</si>
  <si>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</si>
  <si>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</si>
  <si>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</si>
  <si>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</si>
  <si>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</si>
  <si>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</si>
  <si>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</si>
  <si>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</si>
  <si>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</si>
  <si>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</si>
  <si>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</si>
  <si>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</si>
  <si>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</si>
  <si>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</si>
  <si>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</si>
  <si>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</si>
  <si>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</si>
  <si>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</si>
  <si>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</si>
  <si>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</si>
  <si>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</si>
  <si>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</si>
  <si>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</si>
  <si>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</si>
  <si>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</si>
  <si>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</si>
  <si>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</si>
  <si>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2019 - Dados Definitivos</t>
  </si>
  <si>
    <t>2018 - Dados Definitivos</t>
  </si>
  <si>
    <t>Vinho Certificado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</si>
  <si>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</si>
  <si>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</si>
  <si>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</si>
  <si>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</si>
  <si>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</si>
  <si>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</si>
  <si>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</si>
  <si>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</si>
  <si>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</si>
  <si>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</si>
  <si>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</si>
  <si>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</si>
  <si>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</si>
  <si>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</si>
  <si>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</si>
  <si>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</si>
  <si>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2015 - Dados Definitivos Revistos</t>
  </si>
  <si>
    <t>2024 - Dados Definitivos (08-08-2025)</t>
  </si>
  <si>
    <t>Vinho Tinto</t>
  </si>
  <si>
    <t>Vinho Branco</t>
  </si>
  <si>
    <t>Peso (%)</t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</si>
  <si>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</si>
  <si>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</si>
  <si>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</si>
  <si>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</si>
  <si>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</si>
  <si>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</si>
  <si>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</si>
  <si>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</si>
  <si>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</si>
  <si>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</si>
  <si>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</si>
  <si>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</si>
  <si>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</si>
  <si>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</si>
  <si>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</si>
  <si>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</si>
  <si>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</si>
  <si>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</si>
  <si>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</si>
  <si>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</si>
  <si>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</si>
  <si>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D       2026/2025</t>
  </si>
  <si>
    <t>2026 /2025</t>
  </si>
  <si>
    <t>2026 /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</si>
  <si>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</si>
  <si>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</si>
  <si>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</si>
  <si>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10 - Evolução das Exportações de Vinho Tranquilo (Vinho DO + Vinho IG + Vinho (ex-mesa)) por Mercado / Acondicionamento</t>
  </si>
  <si>
    <t>16 - Evolução das Exportações de Vinho com IG por Mercado / Acondicionamento</t>
  </si>
  <si>
    <t>17 - Evolução das Exportações de Vinho com IG com Destino a uma Seleção de Mercados</t>
  </si>
  <si>
    <t>18 - Evolução das Exportações de Vinho ( ex-vinho mesa) por Mercado / Acondicionamento</t>
  </si>
  <si>
    <t>19 - Evolução das Exportações de Vinho (ex-vinho mesa) com Destino a uma Seleção de Mercados</t>
  </si>
  <si>
    <t>20- Evolução das Exportações de Vinhos Espumantes e Espumosos por Mercado</t>
  </si>
  <si>
    <t>21 - Evolução das Exportações de Vinhos Espumantes e Espumosos com Destino a uma Seleção de Mercados</t>
  </si>
  <si>
    <t>22 - Evolução das Exportações de Vinho Licoroso com DO Porto por Mercado</t>
  </si>
  <si>
    <t>23 - Evolução das Exportações de Vinho Licoroso com DO Porto com Destino a uma Seleção de Mercados</t>
  </si>
  <si>
    <t>24 - Evolução das Exportações de Vinho Licoroso com DO Madeira por Mercado</t>
  </si>
  <si>
    <t>25 - Evolução das Exportações de Vinho Licoroso com DO Madeira com Destino a uma Seleção de Mercados</t>
  </si>
  <si>
    <t>2007/2025</t>
  </si>
  <si>
    <t>jan-maio 2026</t>
  </si>
  <si>
    <t>Evolução das Exportações de Vinhos Espumantes  com Destino a uma Seleção de Mercados</t>
  </si>
  <si>
    <t>Junho 2026 versus Junho 2025</t>
  </si>
  <si>
    <t>5 - Exportações por Tipo de Produto - Junho 2026 vs junho 2025</t>
  </si>
  <si>
    <t>7 - Evolução das Exportações de Vinho (NC 2204) por Mercado / Acondicionamento - junho 2026 vs junho 2025</t>
  </si>
  <si>
    <t>9 - Evolução das Exportações com Destino a uma Seleção de Mercados (NC 2204) - junho 2026 vs junho 2025</t>
  </si>
  <si>
    <t>jan-jun</t>
  </si>
  <si>
    <t>jul 2024 a jul 2025</t>
  </si>
  <si>
    <t>jul 2025 a jun 2026</t>
  </si>
  <si>
    <t>Exportações por Tipo de Produto - junho 2026 vs junho 2025</t>
  </si>
  <si>
    <t>Evolução das Exportações de Vinho (NC 2204) por Mercado / Acondicionamento - junho 2026 vs junho 2025</t>
  </si>
  <si>
    <t>jan-jun 2025</t>
  </si>
  <si>
    <t>jan-jun 2026</t>
  </si>
  <si>
    <t>jan-jun 26</t>
  </si>
  <si>
    <t>jan - jun</t>
  </si>
  <si>
    <t>FRANCA</t>
  </si>
  <si>
    <t>E.U.AMERICA</t>
  </si>
  <si>
    <t>BRASIL</t>
  </si>
  <si>
    <t>REINO UNIDO</t>
  </si>
  <si>
    <t>ANGOLA</t>
  </si>
  <si>
    <t>PAISES BAIXOS</t>
  </si>
  <si>
    <t>CANADA</t>
  </si>
  <si>
    <t>ALEMANHA</t>
  </si>
  <si>
    <t>POLONIA</t>
  </si>
  <si>
    <t>BELGICA</t>
  </si>
  <si>
    <t>SUICA</t>
  </si>
  <si>
    <t>FEDERAÇÃO RUSSA</t>
  </si>
  <si>
    <t>SUECIA</t>
  </si>
  <si>
    <t>ESPANHA</t>
  </si>
  <si>
    <t>DINAMARCA</t>
  </si>
  <si>
    <t>PAISES PT N/ DETERM.</t>
  </si>
  <si>
    <t>NORUEGA</t>
  </si>
  <si>
    <t>ITALIA</t>
  </si>
  <si>
    <t>LUXEMBURGO</t>
  </si>
  <si>
    <t>FINLANDIA</t>
  </si>
  <si>
    <t>JAPAO</t>
  </si>
  <si>
    <t>GUINE BISSAU</t>
  </si>
  <si>
    <t>S.TOME PRINCIPE</t>
  </si>
  <si>
    <t>UCRANIA</t>
  </si>
  <si>
    <t>IRLANDA</t>
  </si>
  <si>
    <t>LETONIA</t>
  </si>
  <si>
    <t>ROMENIA</t>
  </si>
  <si>
    <t>AUSTRIA</t>
  </si>
  <si>
    <t>REP. CHECA</t>
  </si>
  <si>
    <t>LITUANIA</t>
  </si>
  <si>
    <t>ESTONIA</t>
  </si>
  <si>
    <t>CHIPRE</t>
  </si>
  <si>
    <t>BULGARIA</t>
  </si>
  <si>
    <t>HUNGRIA</t>
  </si>
  <si>
    <t>REP. ESLOVACA</t>
  </si>
  <si>
    <t>CHINA</t>
  </si>
  <si>
    <t>CABO VERDE</t>
  </si>
  <si>
    <t>ISRAEL</t>
  </si>
  <si>
    <t>COREIA DO SUL</t>
  </si>
  <si>
    <t>COLOMBIA</t>
  </si>
  <si>
    <t>MOCAMBIQUE</t>
  </si>
  <si>
    <t>MACAU</t>
  </si>
  <si>
    <t>AUSTRALIA</t>
  </si>
  <si>
    <t>URUGUAI</t>
  </si>
  <si>
    <t>NIGERIA</t>
  </si>
  <si>
    <t>BIELORRUSSIA</t>
  </si>
  <si>
    <t>MEXICO</t>
  </si>
  <si>
    <t>PARAGUAI</t>
  </si>
  <si>
    <t>SUAZILANDIA</t>
  </si>
  <si>
    <t>Evolução das Exportações com Destino a uma Seleção de Mercados (NC 2204) - junho 2026 vs junho 2025</t>
  </si>
  <si>
    <t>ESLOVENIA</t>
  </si>
  <si>
    <t>MALTA</t>
  </si>
  <si>
    <t>SINGAPURA</t>
  </si>
  <si>
    <t>HONG-KONG</t>
  </si>
  <si>
    <t>EMIRATOS ARABES</t>
  </si>
  <si>
    <t>AFRICA DO SUL</t>
  </si>
  <si>
    <t>TAIWAN</t>
  </si>
  <si>
    <t>ANDORRA</t>
  </si>
  <si>
    <t>RUANDA</t>
  </si>
  <si>
    <t>GANA</t>
  </si>
  <si>
    <t>SERVIA</t>
  </si>
  <si>
    <t>GRECIA</t>
  </si>
  <si>
    <t>CAMAROES</t>
  </si>
  <si>
    <t>GUINE EQUATORIAL</t>
  </si>
  <si>
    <t>NAMIBIA</t>
  </si>
  <si>
    <t>PROV/ABAST.BORDO PT</t>
  </si>
  <si>
    <t>VENEZUELA</t>
  </si>
  <si>
    <t>BURUNDI</t>
  </si>
  <si>
    <t>ZAMBIA</t>
  </si>
  <si>
    <t>ARABIA SAUDITA</t>
  </si>
  <si>
    <t>INDONESIA</t>
  </si>
  <si>
    <t>NOVA ZELANDIA</t>
  </si>
  <si>
    <t>TURQUIA</t>
  </si>
  <si>
    <t>COSTA DO MARFIM</t>
  </si>
  <si>
    <t>2025 - Dados Preliminares (09-08-2026)</t>
  </si>
  <si>
    <t>TAILANDIA</t>
  </si>
  <si>
    <t>VIETNAME</t>
  </si>
  <si>
    <t>GEORGIA</t>
  </si>
  <si>
    <t>BERMUDAS</t>
  </si>
  <si>
    <t>SÃO BARTOLOMEU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</si>
</sst>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7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50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17" fontId="0" fillId="0" borderId="0" xfId="0" applyNumberFormat="1"/>
    <xf numFmtId="0" fontId="8" fillId="0" borderId="31" xfId="0" applyFont="1" applyBorder="1"/>
    <xf numFmtId="3" fontId="0" fillId="0" borderId="126" xfId="0" applyNumberFormat="1" applyBorder="1"/>
    <xf numFmtId="0" fontId="8" fillId="0" borderId="30" xfId="0" applyFont="1" applyBorder="1" applyAlignment="1">
      <alignment horizontal="center"/>
    </xf>
    <xf numFmtId="4" fontId="9" fillId="2" borderId="38" xfId="0" applyNumberFormat="1" applyFont="1" applyFill="1" applyBorder="1" applyAlignment="1">
      <alignment horizontal="center"/>
    </xf>
    <xf numFmtId="4" fontId="9" fillId="2" borderId="83" xfId="0" applyNumberFormat="1" applyFont="1" applyFill="1" applyBorder="1" applyAlignment="1">
      <alignment horizontal="center"/>
    </xf>
    <xf numFmtId="4" fontId="9" fillId="2" borderId="39" xfId="0" applyNumberFormat="1" applyFont="1" applyFill="1" applyBorder="1" applyAlignment="1">
      <alignment horizontal="center"/>
    </xf>
    <xf numFmtId="4" fontId="9" fillId="2" borderId="113" xfId="0" applyNumberFormat="1" applyFont="1" applyFill="1" applyBorder="1" applyAlignment="1">
      <alignment horizontal="center"/>
    </xf>
    <xf numFmtId="4" fontId="9" fillId="2" borderId="50" xfId="0" applyNumberFormat="1" applyFont="1" applyFill="1" applyBorder="1" applyAlignment="1">
      <alignment horizontal="center"/>
    </xf>
    <xf numFmtId="4" fontId="9" fillId="2" borderId="97" xfId="0" applyNumberFormat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9" xfId="0" applyFont="1" applyFill="1" applyBorder="1"/>
    <xf numFmtId="3" fontId="0" fillId="0" borderId="12" xfId="0" applyNumberFormat="1" applyFill="1" applyBorder="1"/>
    <xf numFmtId="3" fontId="0" fillId="0" borderId="25" xfId="0" applyNumberFormat="1" applyFill="1" applyBorder="1"/>
    <xf numFmtId="164" fontId="5" fillId="0" borderId="23" xfId="0" applyNumberFormat="1" applyFont="1" applyFill="1" applyBorder="1"/>
    <xf numFmtId="0" fontId="0" fillId="0" borderId="0" xfId="0" applyFill="1"/>
    <xf numFmtId="3" fontId="10" fillId="0" borderId="12" xfId="0" applyNumberFormat="1" applyFont="1" applyFill="1" applyBorder="1"/>
    <xf numFmtId="3" fontId="10" fillId="0" borderId="25" xfId="0" applyNumberFormat="1" applyFont="1" applyFill="1" applyBorder="1"/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164" fontId="0" fillId="0" borderId="0" xfId="0" applyNumberFormat="1" applyFill="1"/>
    <xf numFmtId="4" fontId="0" fillId="0" borderId="7" xfId="0" applyNumberFormat="1" applyBorder="1"/>
    <xf numFmtId="4" fontId="0" fillId="0" borderId="8" xfId="0" applyNumberFormat="1" applyBorder="1"/>
    <xf numFmtId="0" fontId="8" fillId="0" borderId="120" xfId="0" applyFont="1" applyBorder="1"/>
    <xf numFmtId="0" fontId="8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107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4" fontId="9" fillId="2" borderId="53" xfId="0" applyNumberFormat="1" applyFont="1" applyFill="1" applyBorder="1" applyAlignment="1">
      <alignment horizontal="center" vertical="center"/>
    </xf>
    <xf numFmtId="4" fontId="9" fillId="2" borderId="55" xfId="0" applyNumberFormat="1" applyFont="1" applyFill="1" applyBorder="1" applyAlignment="1">
      <alignment horizontal="center" vertical="center"/>
    </xf>
    <xf numFmtId="4" fontId="9" fillId="2" borderId="96" xfId="0" applyNumberFormat="1" applyFont="1" applyFill="1" applyBorder="1" applyAlignment="1">
      <alignment horizontal="center" vertical="center"/>
    </xf>
    <xf numFmtId="1" fontId="9" fillId="2" borderId="107" xfId="0" applyNumberFormat="1" applyFont="1" applyFill="1" applyBorder="1" applyAlignment="1">
      <alignment horizontal="center"/>
    </xf>
    <xf numFmtId="1" fontId="9" fillId="2" borderId="110" xfId="0" applyNumberFormat="1" applyFont="1" applyFill="1" applyBorder="1" applyAlignment="1">
      <alignment horizontal="center"/>
    </xf>
    <xf numFmtId="1" fontId="9" fillId="2" borderId="108" xfId="0" applyNumberFormat="1" applyFont="1" applyFill="1" applyBorder="1" applyAlignment="1">
      <alignment horizontal="center"/>
    </xf>
    <xf numFmtId="1" fontId="9" fillId="2" borderId="111" xfId="0" applyNumberFormat="1" applyFont="1" applyFill="1" applyBorder="1" applyAlignment="1">
      <alignment horizontal="center"/>
    </xf>
    <xf numFmtId="1" fontId="9" fillId="2" borderId="112" xfId="0" applyNumberFormat="1" applyFont="1" applyFill="1" applyBorder="1" applyAlignment="1">
      <alignment horizontal="center"/>
    </xf>
    <xf numFmtId="1" fontId="9" fillId="2" borderId="115" xfId="0" applyNumberFormat="1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20" fillId="2" borderId="63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" fontId="9" fillId="2" borderId="116" xfId="0" applyNumberFormat="1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 vertical="center"/>
    </xf>
    <xf numFmtId="17" fontId="9" fillId="2" borderId="107" xfId="0" applyNumberFormat="1" applyFont="1" applyFill="1" applyBorder="1" applyAlignment="1">
      <alignment horizontal="center"/>
    </xf>
    <xf numFmtId="17" fontId="9" fillId="2" borderId="121" xfId="0" applyNumberFormat="1" applyFont="1" applyFill="1" applyBorder="1" applyAlignment="1">
      <alignment horizontal="center"/>
    </xf>
    <xf numFmtId="0" fontId="9" fillId="2" borderId="119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17" fontId="9" fillId="2" borderId="116" xfId="0" applyNumberFormat="1" applyFont="1" applyFill="1" applyBorder="1" applyAlignment="1" applyProtection="1">
      <alignment horizontal="center"/>
      <protection locked="0"/>
    </xf>
    <xf numFmtId="0" fontId="9" fillId="2" borderId="110" xfId="0" applyFont="1" applyFill="1" applyBorder="1" applyAlignment="1" applyProtection="1">
      <alignment horizontal="center"/>
      <protection locked="0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7" fontId="9" fillId="2" borderId="110" xfId="0" applyNumberFormat="1" applyFont="1" applyFill="1" applyBorder="1" applyAlignment="1">
      <alignment horizontal="center"/>
    </xf>
    <xf numFmtId="17" fontId="6" fillId="2" borderId="116" xfId="0" applyNumberFormat="1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17" fontId="6" fillId="2" borderId="110" xfId="0" applyNumberFormat="1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17" fontId="9" fillId="2" borderId="111" xfId="0" applyNumberFormat="1" applyFont="1" applyFill="1" applyBorder="1" applyAlignment="1">
      <alignment horizontal="center"/>
    </xf>
    <xf numFmtId="17" fontId="9" fillId="2" borderId="110" xfId="0" applyNumberFormat="1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0" fontId="9" fillId="2" borderId="125" xfId="0" applyFont="1" applyFill="1" applyBorder="1" applyAlignment="1" applyProtection="1">
      <alignment horizontal="center"/>
      <protection locked="0"/>
    </xf>
    <xf numFmtId="0" fontId="9" fillId="2" borderId="116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0" fillId="0" borderId="35" xfId="0" applyNumberFormat="1" applyBorder="1"/>
    <xf numFmtId="3" fontId="0" fillId="0" borderId="8" xfId="0" applyNumberFormat="1" applyBorder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8"/>
  <sheetViews>
    <sheetView showGridLines="0" showRowColHeaders="0" tabSelected="1" topLeftCell="A25" zoomScaleNormal="100" workbookViewId="0">
      <selection activeCell="Q24" sqref="Q24"/>
    </sheetView>
  </sheetViews>
  <sheetFormatPr defaultRowHeight="15"/>
  <cols>
    <col min="1" max="1" width="3.140625" customWidth="1"/>
  </cols>
  <sheetData>
    <row r="2" spans="2:11" ht="15.75">
      <c r="E2" s="439" t="s">
        <v>25</v>
      </c>
      <c r="F2" s="439"/>
      <c r="G2" s="439"/>
      <c r="H2" s="439"/>
      <c r="I2" s="439"/>
      <c r="J2" s="439"/>
      <c r="K2" s="439"/>
    </row>
    <row r="3" spans="2:11" ht="15.75">
      <c r="E3" s="439" t="s">
        <v>170</v>
      </c>
      <c r="F3" s="439"/>
      <c r="G3" s="439"/>
      <c r="H3" s="439"/>
      <c r="I3" s="439"/>
      <c r="J3" s="439"/>
      <c r="K3" s="439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99</v>
      </c>
      <c r="G10" t="s">
        <v>90</v>
      </c>
    </row>
    <row r="11" spans="2:11" ht="15.95" customHeight="1"/>
    <row r="12" spans="2:11" ht="15.95" customHeight="1">
      <c r="B12" s="5" t="s">
        <v>95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94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98</v>
      </c>
    </row>
    <row r="17" spans="2:8" ht="15.95" customHeight="1">
      <c r="B17" s="5"/>
    </row>
    <row r="18" spans="2:8" ht="15.95" customHeight="1">
      <c r="B18" s="5" t="s">
        <v>171</v>
      </c>
    </row>
    <row r="19" spans="2:8" ht="15.95" customHeight="1">
      <c r="B19" s="5"/>
    </row>
    <row r="20" spans="2:8" ht="15.95" customHeight="1">
      <c r="B20" s="264" t="s">
        <v>103</v>
      </c>
    </row>
    <row r="21" spans="2:8" ht="15.95" customHeight="1">
      <c r="B21" s="5"/>
    </row>
    <row r="22" spans="2:8" ht="15.95" customHeight="1">
      <c r="B22" s="5" t="s">
        <v>172</v>
      </c>
    </row>
    <row r="23" spans="2:8" ht="15.95" customHeight="1"/>
    <row r="24" spans="2:8" ht="15.95" customHeight="1">
      <c r="B24" s="264" t="s">
        <v>104</v>
      </c>
    </row>
    <row r="25" spans="2:8" ht="15.95" customHeight="1"/>
    <row r="26" spans="2:8" ht="15.95" customHeight="1">
      <c r="B26" s="264" t="s">
        <v>173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156</v>
      </c>
    </row>
    <row r="29" spans="2:8" ht="15.95" customHeight="1">
      <c r="B29" s="5"/>
    </row>
    <row r="30" spans="2:8">
      <c r="B30" s="264" t="s">
        <v>108</v>
      </c>
    </row>
    <row r="31" spans="2:8">
      <c r="B31" s="5"/>
    </row>
    <row r="32" spans="2:8">
      <c r="B32" s="264" t="s">
        <v>109</v>
      </c>
    </row>
    <row r="33" spans="2:2">
      <c r="B33" s="5"/>
    </row>
    <row r="34" spans="2:2">
      <c r="B34" s="264" t="s">
        <v>110</v>
      </c>
    </row>
    <row r="36" spans="2:2">
      <c r="B36" s="264" t="s">
        <v>111</v>
      </c>
    </row>
    <row r="38" spans="2:2">
      <c r="B38" s="264" t="s">
        <v>112</v>
      </c>
    </row>
    <row r="39" spans="2:2">
      <c r="B39" s="264"/>
    </row>
    <row r="40" spans="2:2">
      <c r="B40" s="264" t="s">
        <v>157</v>
      </c>
    </row>
    <row r="42" spans="2:2">
      <c r="B42" s="264" t="s">
        <v>158</v>
      </c>
    </row>
    <row r="44" spans="2:2">
      <c r="B44" s="264" t="s">
        <v>159</v>
      </c>
    </row>
    <row r="46" spans="2:2">
      <c r="B46" s="264" t="s">
        <v>160</v>
      </c>
    </row>
    <row r="48" spans="2:2">
      <c r="B48" s="264" t="s">
        <v>161</v>
      </c>
    </row>
    <row r="50" spans="2:2">
      <c r="B50" s="264" t="s">
        <v>162</v>
      </c>
    </row>
    <row r="52" spans="2:2">
      <c r="B52" s="264" t="s">
        <v>163</v>
      </c>
    </row>
    <row r="54" spans="2:2">
      <c r="B54" s="264" t="s">
        <v>164</v>
      </c>
    </row>
    <row r="56" spans="2:2">
      <c r="B56" s="264" t="s">
        <v>165</v>
      </c>
    </row>
    <row r="58" spans="2:2">
      <c r="B58" s="264" t="s">
        <v>166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56FF14C1-E2A3-483B-A1FF-E6EC5C395427}"/>
    <hyperlink ref="B24" location="'8'!A1" display="8 - Evolução das Exportações com Destino a uma Selecção de Mercados" xr:uid="{54F53325-7E45-40D8-91BE-AF0ABBD7EF28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7'!A1" display="17 - Evolução das Exportações de Vinho com IGP por Mercado / Acondicionamento" xr:uid="{6263D861-1850-4E3A-A173-3B67C751DE14}"/>
    <hyperlink ref="B42" location="'18'!A1" display="18 - Evolução das Exportações de Vinho com IGP com Destino a uma Seleção de Mercados" xr:uid="{B3868B5E-2771-43CF-9802-52F64E2AC8A7}"/>
    <hyperlink ref="B44" location="'19'!A1" display="19 - Evolução das Exportações de Vinho ( ex-vinho mesa) por Mercado / Acondicionamento" xr:uid="{C8408116-018E-402A-A3E2-D8BC1C13F70F}"/>
    <hyperlink ref="B46" location="'20'!A1" display="20 - Evolução das Exportações de Vinho (ex-vinho mesa) com Destino a uma Seleção de Mercados" xr:uid="{4337DBAB-C2E7-4083-94FD-41927BB38508}"/>
    <hyperlink ref="B48" location="'21'!A1" display="21- Evolução das Exportações de Vinhos Espumantes e Espumosos por Mercado" xr:uid="{6EEDDA6B-FB25-4CF5-92F3-CE3292B3DE11}"/>
    <hyperlink ref="B50" location="'22'!A1" display="22 - Evolução das Exportações de Vinhos Espumantes e Espumosos com Destino a uma Seleção de Mercados" xr:uid="{D095C1A3-19E8-4710-918E-BEBC62AB51AE}"/>
    <hyperlink ref="B52" location="'23'!A1" display="23 - Evolução das Exportações de Vinho Licoroso com DOP Porto por Mercado" xr:uid="{4AEE1043-9B41-4FF2-96C3-4BA21CBC6FE3}"/>
    <hyperlink ref="B54" location="'24'!A1" display="24 - Evolução das Exportações de Vinho Licoroso com DOP Porto com Destino a uma Seleção de Mercados" xr:uid="{5BC242E6-E20D-4973-899C-56568A7C9AAA}"/>
    <hyperlink ref="B56" location="'25'!A1" display="25 - Evolução das Exportações de Vinho Licoroso com DOP Madeira por Mercado" xr:uid="{3E4F9072-9FC1-4755-B488-50267D2385D1}"/>
    <hyperlink ref="B58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topLeftCell="A58" zoomScaleNormal="100" workbookViewId="0">
      <selection activeCell="H96" sqref="H96:I9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91" t="s">
        <v>3</v>
      </c>
      <c r="B4" s="485" t="s">
        <v>1</v>
      </c>
      <c r="C4" s="478"/>
      <c r="D4" s="485" t="s">
        <v>101</v>
      </c>
      <c r="E4" s="478"/>
      <c r="F4" s="130" t="s">
        <v>0</v>
      </c>
      <c r="H4" s="494" t="s">
        <v>19</v>
      </c>
      <c r="I4" s="495"/>
      <c r="J4" s="485" t="s">
        <v>13</v>
      </c>
      <c r="K4" s="483"/>
      <c r="L4" s="130" t="s">
        <v>0</v>
      </c>
      <c r="N4" s="477" t="s">
        <v>22</v>
      </c>
      <c r="O4" s="478"/>
      <c r="P4" s="130" t="s">
        <v>0</v>
      </c>
    </row>
    <row r="5" spans="1:18">
      <c r="A5" s="492"/>
      <c r="B5" s="486" t="s">
        <v>174</v>
      </c>
      <c r="C5" s="480"/>
      <c r="D5" s="486" t="str">
        <f>B5</f>
        <v>jan-jun</v>
      </c>
      <c r="E5" s="480"/>
      <c r="F5" s="131" t="s">
        <v>152</v>
      </c>
      <c r="H5" s="475" t="str">
        <f>B5</f>
        <v>jan-jun</v>
      </c>
      <c r="I5" s="480"/>
      <c r="J5" s="486" t="str">
        <f>B5</f>
        <v>jan-jun</v>
      </c>
      <c r="K5" s="476"/>
      <c r="L5" s="131" t="str">
        <f>F5</f>
        <v>2026 / 2025</v>
      </c>
      <c r="N5" s="475" t="str">
        <f>B5</f>
        <v>jan-jun</v>
      </c>
      <c r="O5" s="476"/>
      <c r="P5" s="131" t="str">
        <f>L5</f>
        <v>2026 / 2025</v>
      </c>
    </row>
    <row r="6" spans="1:18" ht="19.5" customHeight="1" thickBot="1">
      <c r="A6" s="493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183</v>
      </c>
      <c r="B7" s="19">
        <v>159957.93000000002</v>
      </c>
      <c r="C7" s="147">
        <v>143972.15999999997</v>
      </c>
      <c r="D7" s="214">
        <f>B7/$B$33</f>
        <v>9.4597754862725245E-2</v>
      </c>
      <c r="E7" s="246">
        <f>C7/$C$33</f>
        <v>9.3891924053979184E-2</v>
      </c>
      <c r="F7" s="52">
        <f>(C7-B7)/B7</f>
        <v>-9.9937339774277184E-2</v>
      </c>
      <c r="H7" s="19">
        <v>50819.541999999972</v>
      </c>
      <c r="I7" s="147">
        <v>46072.784</v>
      </c>
      <c r="J7" s="214">
        <f t="shared" ref="J7:J32" si="0">H7/$H$33</f>
        <v>0.11296877183343473</v>
      </c>
      <c r="K7" s="246">
        <f>I7/$I$33</f>
        <v>0.10914411311943825</v>
      </c>
      <c r="L7" s="52">
        <f>(I7-H7)/H7</f>
        <v>-9.3404186916914267E-2</v>
      </c>
      <c r="N7" s="40">
        <f t="shared" ref="N7:N33" si="1">(H7/B7)*10</f>
        <v>3.1770567423571916</v>
      </c>
      <c r="O7" s="149">
        <f t="shared" ref="O7:O33" si="2">(I7/C7)*10</f>
        <v>3.2001175782873581</v>
      </c>
      <c r="P7" s="52">
        <f>(O7-N7)/N7</f>
        <v>7.2585533719667535E-3</v>
      </c>
      <c r="Q7" s="2"/>
      <c r="R7" s="2"/>
    </row>
    <row r="8" spans="1:18" ht="20.100000000000001" customHeight="1">
      <c r="A8" s="8" t="s">
        <v>184</v>
      </c>
      <c r="B8" s="19">
        <v>116289.84999999996</v>
      </c>
      <c r="C8" s="140">
        <v>110269.45999999998</v>
      </c>
      <c r="D8" s="214">
        <f t="shared" ref="D8:D32" si="3">B8/$B$33</f>
        <v>6.8772824975436256E-2</v>
      </c>
      <c r="E8" s="215">
        <f t="shared" ref="E8:E32" si="4">C8/$C$33</f>
        <v>7.1912595905995261E-2</v>
      </c>
      <c r="F8" s="52">
        <f t="shared" ref="F8:F33" si="5">(C8-B8)/B8</f>
        <v>-5.1770554351905924E-2</v>
      </c>
      <c r="H8" s="19">
        <v>46238.730000000018</v>
      </c>
      <c r="I8" s="140">
        <v>40760.404999999984</v>
      </c>
      <c r="J8" s="214">
        <f t="shared" si="0"/>
        <v>0.10278590348645406</v>
      </c>
      <c r="K8" s="215">
        <f t="shared" ref="K8:K32" si="6">I8/$I$33</f>
        <v>9.6559353871780676E-2</v>
      </c>
      <c r="L8" s="52">
        <f t="shared" ref="L8:L33" si="7">(I8-H8)/H8</f>
        <v>-0.11847914075494788</v>
      </c>
      <c r="N8" s="40">
        <f t="shared" si="1"/>
        <v>3.9761621500070756</v>
      </c>
      <c r="O8" s="143">
        <f t="shared" si="2"/>
        <v>3.696436438520692</v>
      </c>
      <c r="P8" s="52">
        <f t="shared" ref="P8:P33" si="8">(O8-N8)/N8</f>
        <v>-7.0350680111445102E-2</v>
      </c>
      <c r="Q8" s="2"/>
    </row>
    <row r="9" spans="1:18" ht="20.100000000000001" customHeight="1">
      <c r="A9" s="8" t="s">
        <v>185</v>
      </c>
      <c r="B9" s="19">
        <v>124672.00999999997</v>
      </c>
      <c r="C9" s="140">
        <v>129195.03000000006</v>
      </c>
      <c r="D9" s="214">
        <f t="shared" si="3"/>
        <v>7.3729962873508206E-2</v>
      </c>
      <c r="E9" s="215">
        <f t="shared" si="4"/>
        <v>8.4254969467093987E-2</v>
      </c>
      <c r="F9" s="52">
        <f t="shared" si="5"/>
        <v>3.6279354122870824E-2</v>
      </c>
      <c r="H9" s="19">
        <v>38762.072000000007</v>
      </c>
      <c r="I9" s="140">
        <v>39371.09199999999</v>
      </c>
      <c r="J9" s="214">
        <f t="shared" si="0"/>
        <v>8.6165744420899582E-2</v>
      </c>
      <c r="K9" s="215">
        <f t="shared" si="6"/>
        <v>9.3268141097872653E-2</v>
      </c>
      <c r="L9" s="52">
        <f t="shared" si="7"/>
        <v>1.5711750393528554E-2</v>
      </c>
      <c r="N9" s="40">
        <f t="shared" si="1"/>
        <v>3.1091238522584193</v>
      </c>
      <c r="O9" s="143">
        <f t="shared" si="2"/>
        <v>3.0474153688419725</v>
      </c>
      <c r="P9" s="52">
        <f t="shared" si="8"/>
        <v>-1.9847547524239881E-2</v>
      </c>
      <c r="Q9" s="2"/>
    </row>
    <row r="10" spans="1:18" ht="20.100000000000001" customHeight="1">
      <c r="A10" s="8" t="s">
        <v>186</v>
      </c>
      <c r="B10" s="19">
        <v>94245.090000000055</v>
      </c>
      <c r="C10" s="140">
        <v>95438.320000000022</v>
      </c>
      <c r="D10" s="214">
        <f t="shared" si="3"/>
        <v>5.5735742021889641E-2</v>
      </c>
      <c r="E10" s="215">
        <f t="shared" si="4"/>
        <v>6.2240418517575662E-2</v>
      </c>
      <c r="F10" s="52">
        <f t="shared" si="5"/>
        <v>1.2660924829080922E-2</v>
      </c>
      <c r="H10" s="19">
        <v>31770.739000000005</v>
      </c>
      <c r="I10" s="140">
        <v>31531.885999999969</v>
      </c>
      <c r="J10" s="214">
        <f t="shared" si="0"/>
        <v>7.0624433511632376E-2</v>
      </c>
      <c r="K10" s="215">
        <f t="shared" si="6"/>
        <v>7.4697455496790216E-2</v>
      </c>
      <c r="L10" s="52">
        <f t="shared" si="7"/>
        <v>-7.5180183879271899E-3</v>
      </c>
      <c r="N10" s="40">
        <f t="shared" si="1"/>
        <v>3.3710763075296537</v>
      </c>
      <c r="O10" s="143">
        <f t="shared" si="2"/>
        <v>3.3039020385103135</v>
      </c>
      <c r="P10" s="52">
        <f t="shared" si="8"/>
        <v>-1.9926653356763063E-2</v>
      </c>
      <c r="Q10" s="2"/>
    </row>
    <row r="11" spans="1:18" ht="20.100000000000001" customHeight="1">
      <c r="A11" s="8" t="s">
        <v>187</v>
      </c>
      <c r="B11" s="19">
        <v>182120.4899999999</v>
      </c>
      <c r="C11" s="140">
        <v>204877.29999999993</v>
      </c>
      <c r="D11" s="214">
        <f t="shared" si="3"/>
        <v>0.10770450373107099</v>
      </c>
      <c r="E11" s="215">
        <f t="shared" si="4"/>
        <v>0.1336114141232882</v>
      </c>
      <c r="F11" s="52">
        <f t="shared" si="5"/>
        <v>0.12495469345596445</v>
      </c>
      <c r="H11" s="19">
        <v>23715.609999999997</v>
      </c>
      <c r="I11" s="140">
        <v>25155.101000000002</v>
      </c>
      <c r="J11" s="214">
        <f t="shared" si="0"/>
        <v>5.271836835878458E-2</v>
      </c>
      <c r="K11" s="215">
        <f t="shared" si="6"/>
        <v>5.9591171852668913E-2</v>
      </c>
      <c r="L11" s="52">
        <f t="shared" si="7"/>
        <v>6.0698038127630097E-2</v>
      </c>
      <c r="N11" s="40">
        <f t="shared" si="1"/>
        <v>1.3021933995455433</v>
      </c>
      <c r="O11" s="143">
        <f t="shared" si="2"/>
        <v>1.2278129885546134</v>
      </c>
      <c r="P11" s="52">
        <f t="shared" si="8"/>
        <v>-5.7119327295690574E-2</v>
      </c>
      <c r="Q11" s="2"/>
    </row>
    <row r="12" spans="1:18" ht="20.100000000000001" customHeight="1">
      <c r="A12" s="8" t="s">
        <v>188</v>
      </c>
      <c r="B12" s="19">
        <v>69257.809999999969</v>
      </c>
      <c r="C12" s="140">
        <v>68896.839999999967</v>
      </c>
      <c r="D12" s="214">
        <f t="shared" si="3"/>
        <v>4.0958477849201959E-2</v>
      </c>
      <c r="E12" s="215">
        <f t="shared" si="4"/>
        <v>4.4931303863463279E-2</v>
      </c>
      <c r="F12" s="52">
        <f t="shared" si="5"/>
        <v>-5.2119753714418822E-3</v>
      </c>
      <c r="H12" s="19">
        <v>23321.017999999996</v>
      </c>
      <c r="I12" s="140">
        <v>22447.614000000001</v>
      </c>
      <c r="J12" s="214">
        <f t="shared" si="0"/>
        <v>5.1841214180273903E-2</v>
      </c>
      <c r="K12" s="215">
        <f t="shared" si="6"/>
        <v>5.3177271025720653E-2</v>
      </c>
      <c r="L12" s="52">
        <f t="shared" si="7"/>
        <v>-3.745136683141341E-2</v>
      </c>
      <c r="N12" s="40">
        <f t="shared" si="1"/>
        <v>3.3672762681927142</v>
      </c>
      <c r="O12" s="143">
        <f t="shared" si="2"/>
        <v>3.2581485594985216</v>
      </c>
      <c r="P12" s="52">
        <f t="shared" si="8"/>
        <v>-3.2408302735659915E-2</v>
      </c>
      <c r="Q12" s="2"/>
    </row>
    <row r="13" spans="1:18" ht="20.100000000000001" customHeight="1">
      <c r="A13" s="8" t="s">
        <v>189</v>
      </c>
      <c r="B13" s="19">
        <v>62684.499999999993</v>
      </c>
      <c r="C13" s="140">
        <v>58855.750000000015</v>
      </c>
      <c r="D13" s="214">
        <f t="shared" si="3"/>
        <v>3.70710784060065E-2</v>
      </c>
      <c r="E13" s="215">
        <f t="shared" si="4"/>
        <v>3.8382973549469478E-2</v>
      </c>
      <c r="F13" s="52">
        <f t="shared" si="5"/>
        <v>-6.1079692747010486E-2</v>
      </c>
      <c r="H13" s="19">
        <v>24079.040999999983</v>
      </c>
      <c r="I13" s="140">
        <v>22114.445</v>
      </c>
      <c r="J13" s="214">
        <f t="shared" si="0"/>
        <v>5.3526253516745968E-2</v>
      </c>
      <c r="K13" s="215">
        <f t="shared" si="6"/>
        <v>5.2388010384907403E-2</v>
      </c>
      <c r="L13" s="52">
        <f t="shared" si="7"/>
        <v>-8.1589461972342861E-2</v>
      </c>
      <c r="N13" s="40">
        <f t="shared" si="1"/>
        <v>3.841307021672022</v>
      </c>
      <c r="O13" s="143">
        <f t="shared" si="2"/>
        <v>3.7573975354999289</v>
      </c>
      <c r="P13" s="52">
        <f t="shared" si="8"/>
        <v>-2.1843993645571554E-2</v>
      </c>
      <c r="Q13" s="2"/>
    </row>
    <row r="14" spans="1:18" ht="20.100000000000001" customHeight="1">
      <c r="A14" s="8" t="s">
        <v>190</v>
      </c>
      <c r="B14" s="19">
        <v>106100.31000000003</v>
      </c>
      <c r="C14" s="140">
        <v>85290.25</v>
      </c>
      <c r="D14" s="214">
        <f t="shared" si="3"/>
        <v>6.274681796794418E-2</v>
      </c>
      <c r="E14" s="215">
        <f t="shared" si="4"/>
        <v>5.5622320839979755E-2</v>
      </c>
      <c r="F14" s="52">
        <f t="shared" si="5"/>
        <v>-0.19613571345833034</v>
      </c>
      <c r="H14" s="19">
        <v>23087.814999999977</v>
      </c>
      <c r="I14" s="140">
        <v>20598.950999999983</v>
      </c>
      <c r="J14" s="214">
        <f t="shared" si="0"/>
        <v>5.1322817999177373E-2</v>
      </c>
      <c r="K14" s="215">
        <f t="shared" si="6"/>
        <v>4.8797881154430865E-2</v>
      </c>
      <c r="L14" s="52">
        <f t="shared" si="7"/>
        <v>-0.10779989358022821</v>
      </c>
      <c r="N14" s="40">
        <f t="shared" si="1"/>
        <v>2.1760365261892236</v>
      </c>
      <c r="O14" s="143">
        <f t="shared" si="2"/>
        <v>2.4151589425520479</v>
      </c>
      <c r="P14" s="52">
        <f t="shared" si="8"/>
        <v>0.10988897175434209</v>
      </c>
      <c r="Q14" s="2"/>
    </row>
    <row r="15" spans="1:18" ht="20.100000000000001" customHeight="1">
      <c r="A15" s="8" t="s">
        <v>191</v>
      </c>
      <c r="B15" s="19">
        <v>86219.780000000013</v>
      </c>
      <c r="C15" s="140">
        <v>83636.429999999978</v>
      </c>
      <c r="D15" s="214">
        <f t="shared" si="3"/>
        <v>5.0989642168775884E-2</v>
      </c>
      <c r="E15" s="215">
        <f t="shared" si="4"/>
        <v>5.454377661421448E-2</v>
      </c>
      <c r="F15" s="52">
        <f t="shared" si="5"/>
        <v>-2.9962382181908078E-2</v>
      </c>
      <c r="H15" s="19">
        <v>20388.688999999998</v>
      </c>
      <c r="I15" s="140">
        <v>19063.73599999999</v>
      </c>
      <c r="J15" s="214">
        <f t="shared" si="0"/>
        <v>4.5322823956655524E-2</v>
      </c>
      <c r="K15" s="215">
        <f t="shared" si="6"/>
        <v>4.5161033864658716E-2</v>
      </c>
      <c r="L15" s="52">
        <f t="shared" si="7"/>
        <v>-6.4984707942722986E-2</v>
      </c>
      <c r="N15" s="40">
        <f t="shared" si="1"/>
        <v>2.3647345191555806</v>
      </c>
      <c r="O15" s="143">
        <f t="shared" si="2"/>
        <v>2.2793579305094673</v>
      </c>
      <c r="P15" s="52">
        <f t="shared" si="8"/>
        <v>-3.6104090313106393E-2</v>
      </c>
      <c r="Q15" s="2"/>
    </row>
    <row r="16" spans="1:18" ht="20.100000000000001" customHeight="1">
      <c r="A16" s="8" t="s">
        <v>192</v>
      </c>
      <c r="B16" s="19">
        <v>52774.81</v>
      </c>
      <c r="C16" s="140">
        <v>47846.540000000023</v>
      </c>
      <c r="D16" s="214">
        <f t="shared" si="3"/>
        <v>3.1210572300522394E-2</v>
      </c>
      <c r="E16" s="215">
        <f t="shared" si="4"/>
        <v>3.1203280550390299E-2</v>
      </c>
      <c r="F16" s="52">
        <f t="shared" si="5"/>
        <v>-9.3382998441869813E-2</v>
      </c>
      <c r="H16" s="19">
        <v>18408.159999999996</v>
      </c>
      <c r="I16" s="140">
        <v>16901.352999999996</v>
      </c>
      <c r="J16" s="214">
        <f t="shared" si="0"/>
        <v>4.0920227634349014E-2</v>
      </c>
      <c r="K16" s="215">
        <f t="shared" si="6"/>
        <v>4.0038457057501815E-2</v>
      </c>
      <c r="L16" s="52">
        <f t="shared" si="7"/>
        <v>-8.1855383699402928E-2</v>
      </c>
      <c r="N16" s="40">
        <f t="shared" si="1"/>
        <v>3.4880580337475391</v>
      </c>
      <c r="O16" s="143">
        <f t="shared" si="2"/>
        <v>3.5324086130365933</v>
      </c>
      <c r="P16" s="52">
        <f t="shared" si="8"/>
        <v>1.2714977463091201E-2</v>
      </c>
      <c r="Q16" s="2"/>
    </row>
    <row r="17" spans="1:17" ht="20.100000000000001" customHeight="1">
      <c r="A17" s="8" t="s">
        <v>193</v>
      </c>
      <c r="B17" s="19">
        <v>41528.470000000016</v>
      </c>
      <c r="C17" s="140">
        <v>38131.80999999999</v>
      </c>
      <c r="D17" s="214">
        <f t="shared" si="3"/>
        <v>2.4559582790825315E-2</v>
      </c>
      <c r="E17" s="215">
        <f t="shared" si="4"/>
        <v>2.4867786998269414E-2</v>
      </c>
      <c r="F17" s="52">
        <f t="shared" si="5"/>
        <v>-8.1791118237681856E-2</v>
      </c>
      <c r="H17" s="19">
        <v>15200.361000000001</v>
      </c>
      <c r="I17" s="140">
        <v>13400.358999999999</v>
      </c>
      <c r="J17" s="214">
        <f t="shared" si="0"/>
        <v>3.3789484242003613E-2</v>
      </c>
      <c r="K17" s="215">
        <f t="shared" si="6"/>
        <v>3.1744777969941698E-2</v>
      </c>
      <c r="L17" s="52">
        <f t="shared" si="7"/>
        <v>-0.11841837177419681</v>
      </c>
      <c r="N17" s="40">
        <f t="shared" si="1"/>
        <v>3.6602265867247201</v>
      </c>
      <c r="O17" s="143">
        <f t="shared" si="2"/>
        <v>3.5142205418520653</v>
      </c>
      <c r="P17" s="52">
        <f t="shared" si="8"/>
        <v>-3.9889892446059012E-2</v>
      </c>
      <c r="Q17" s="2"/>
    </row>
    <row r="18" spans="1:17" ht="20.100000000000001" customHeight="1">
      <c r="A18" s="8" t="s">
        <v>194</v>
      </c>
      <c r="B18" s="19">
        <v>62621.429999999964</v>
      </c>
      <c r="C18" s="140">
        <v>53670.94000000001</v>
      </c>
      <c r="D18" s="214">
        <f t="shared" si="3"/>
        <v>3.7033779346189989E-2</v>
      </c>
      <c r="E18" s="215">
        <f t="shared" si="4"/>
        <v>3.5001682425169392E-2</v>
      </c>
      <c r="F18" s="52">
        <f t="shared" si="5"/>
        <v>-0.1429301438820538</v>
      </c>
      <c r="H18" s="19">
        <v>13920.153999999995</v>
      </c>
      <c r="I18" s="140">
        <v>13020.944</v>
      </c>
      <c r="J18" s="214">
        <f t="shared" si="0"/>
        <v>3.094366141891389E-2</v>
      </c>
      <c r="K18" s="215">
        <f t="shared" si="6"/>
        <v>3.0845962875997918E-2</v>
      </c>
      <c r="L18" s="52">
        <f t="shared" si="7"/>
        <v>-6.4597704881712931E-2</v>
      </c>
      <c r="N18" s="40">
        <f t="shared" si="1"/>
        <v>2.2229058007777853</v>
      </c>
      <c r="O18" s="143">
        <f t="shared" si="2"/>
        <v>2.426069675694146</v>
      </c>
      <c r="P18" s="52">
        <f t="shared" si="8"/>
        <v>9.1395629470792009E-2</v>
      </c>
      <c r="Q18" s="2"/>
    </row>
    <row r="19" spans="1:17" ht="20.100000000000001" customHeight="1">
      <c r="A19" s="8" t="s">
        <v>195</v>
      </c>
      <c r="B19" s="19">
        <v>48797.38999999997</v>
      </c>
      <c r="C19" s="140">
        <v>50126.630000000005</v>
      </c>
      <c r="D19" s="214">
        <f t="shared" si="3"/>
        <v>2.8858360052301232E-2</v>
      </c>
      <c r="E19" s="215">
        <f t="shared" si="4"/>
        <v>3.2690248844234299E-2</v>
      </c>
      <c r="F19" s="52">
        <f t="shared" si="5"/>
        <v>2.7239981482616901E-2</v>
      </c>
      <c r="H19" s="19">
        <v>11697.969999999998</v>
      </c>
      <c r="I19" s="140">
        <v>12079.449000000001</v>
      </c>
      <c r="J19" s="214">
        <f t="shared" si="0"/>
        <v>2.6003880630100226E-2</v>
      </c>
      <c r="K19" s="215">
        <f t="shared" si="6"/>
        <v>2.8615608470208474E-2</v>
      </c>
      <c r="L19" s="52">
        <f t="shared" si="7"/>
        <v>3.2610700830999144E-2</v>
      </c>
      <c r="N19" s="40">
        <f t="shared" si="1"/>
        <v>2.3972532137477036</v>
      </c>
      <c r="O19" s="143">
        <f t="shared" si="2"/>
        <v>2.4097867740161267</v>
      </c>
      <c r="P19" s="52">
        <f t="shared" si="8"/>
        <v>5.2283005385271733E-3</v>
      </c>
      <c r="Q19" s="2"/>
    </row>
    <row r="20" spans="1:17" ht="20.100000000000001" customHeight="1">
      <c r="A20" s="8" t="s">
        <v>196</v>
      </c>
      <c r="B20" s="19">
        <v>153060.37999999992</v>
      </c>
      <c r="C20" s="140">
        <v>43184.26999999999</v>
      </c>
      <c r="D20" s="214">
        <f t="shared" si="3"/>
        <v>9.0518602650306632E-2</v>
      </c>
      <c r="E20" s="215">
        <f t="shared" si="4"/>
        <v>2.8162765628900278E-2</v>
      </c>
      <c r="F20" s="52">
        <f t="shared" si="5"/>
        <v>-0.71786121267959735</v>
      </c>
      <c r="H20" s="19">
        <v>17394.650000000001</v>
      </c>
      <c r="I20" s="140">
        <v>11020.434000000005</v>
      </c>
      <c r="J20" s="214">
        <f t="shared" si="0"/>
        <v>3.8667256130967428E-2</v>
      </c>
      <c r="K20" s="215">
        <f t="shared" si="6"/>
        <v>2.6106855082195683E-2</v>
      </c>
      <c r="L20" s="52">
        <f t="shared" si="7"/>
        <v>-0.36644692477284663</v>
      </c>
      <c r="N20" s="40">
        <f t="shared" si="1"/>
        <v>1.1364567368773035</v>
      </c>
      <c r="O20" s="143">
        <f t="shared" si="2"/>
        <v>2.5519556079100116</v>
      </c>
      <c r="P20" s="52">
        <f t="shared" si="8"/>
        <v>1.2455369615935772</v>
      </c>
      <c r="Q20" s="2"/>
    </row>
    <row r="21" spans="1:17" ht="20.100000000000001" customHeight="1">
      <c r="A21" s="8" t="s">
        <v>197</v>
      </c>
      <c r="B21" s="19">
        <v>19651.719999999998</v>
      </c>
      <c r="C21" s="140">
        <v>17731.859999999997</v>
      </c>
      <c r="D21" s="214">
        <f t="shared" si="3"/>
        <v>1.1621859517630131E-2</v>
      </c>
      <c r="E21" s="215">
        <f t="shared" si="4"/>
        <v>1.156389160554229E-2</v>
      </c>
      <c r="F21" s="52">
        <f t="shared" si="5"/>
        <v>-9.7694247628197478E-2</v>
      </c>
      <c r="H21" s="19">
        <v>7263.543000000006</v>
      </c>
      <c r="I21" s="140">
        <v>7018.4220000000023</v>
      </c>
      <c r="J21" s="214">
        <f t="shared" si="0"/>
        <v>1.6146417294932391E-2</v>
      </c>
      <c r="K21" s="215">
        <f t="shared" si="6"/>
        <v>1.6626289496375003E-2</v>
      </c>
      <c r="L21" s="52">
        <f t="shared" si="7"/>
        <v>-3.3746754166665428E-2</v>
      </c>
      <c r="N21" s="40">
        <f t="shared" si="1"/>
        <v>3.6961360125220626</v>
      </c>
      <c r="O21" s="143">
        <f t="shared" si="2"/>
        <v>3.9580856153838369</v>
      </c>
      <c r="P21" s="52">
        <f t="shared" si="8"/>
        <v>7.0871202243186035E-2</v>
      </c>
      <c r="Q21" s="2"/>
    </row>
    <row r="22" spans="1:17" ht="20.100000000000001" customHeight="1">
      <c r="A22" s="8" t="s">
        <v>198</v>
      </c>
      <c r="B22" s="19">
        <v>2666.6999999999989</v>
      </c>
      <c r="C22" s="140">
        <v>2415.9199999999983</v>
      </c>
      <c r="D22" s="214">
        <f t="shared" si="3"/>
        <v>1.5770636247445142E-3</v>
      </c>
      <c r="E22" s="215">
        <f t="shared" si="4"/>
        <v>1.5755502811133019E-3</v>
      </c>
      <c r="F22" s="52">
        <f t="shared" si="5"/>
        <v>-9.4041324483444239E-2</v>
      </c>
      <c r="H22" s="19">
        <v>7021.1420000000016</v>
      </c>
      <c r="I22" s="140">
        <v>6239.5869999999995</v>
      </c>
      <c r="J22" s="214">
        <f t="shared" si="0"/>
        <v>1.5607574515491426E-2</v>
      </c>
      <c r="K22" s="215">
        <f t="shared" si="6"/>
        <v>1.4781268467444389E-2</v>
      </c>
      <c r="L22" s="52">
        <f t="shared" si="7"/>
        <v>-0.11131451265335496</v>
      </c>
      <c r="N22" s="40">
        <f t="shared" si="1"/>
        <v>26.328953388082667</v>
      </c>
      <c r="O22" s="143">
        <f t="shared" si="2"/>
        <v>25.826960329812259</v>
      </c>
      <c r="P22" s="52">
        <f t="shared" si="8"/>
        <v>-1.9066198753560252E-2</v>
      </c>
      <c r="Q22" s="2"/>
    </row>
    <row r="23" spans="1:17" ht="20.100000000000001" customHeight="1">
      <c r="A23" s="8" t="s">
        <v>199</v>
      </c>
      <c r="B23" s="19">
        <v>18508.589999999993</v>
      </c>
      <c r="C23" s="140">
        <v>18172.529999999992</v>
      </c>
      <c r="D23" s="214">
        <f t="shared" si="3"/>
        <v>1.0945822190088899E-2</v>
      </c>
      <c r="E23" s="215">
        <f t="shared" si="4"/>
        <v>1.1851276014950793E-2</v>
      </c>
      <c r="F23" s="52">
        <f t="shared" si="5"/>
        <v>-1.8156974680405231E-2</v>
      </c>
      <c r="H23" s="19">
        <v>6455.38</v>
      </c>
      <c r="I23" s="140">
        <v>6219.6830000000036</v>
      </c>
      <c r="J23" s="214">
        <f t="shared" si="0"/>
        <v>1.4349919767441396E-2</v>
      </c>
      <c r="K23" s="215">
        <f t="shared" si="6"/>
        <v>1.4734116890332641E-2</v>
      </c>
      <c r="L23" s="52">
        <f t="shared" si="7"/>
        <v>-3.6511715809138499E-2</v>
      </c>
      <c r="N23" s="40">
        <f t="shared" si="1"/>
        <v>3.4877751357612885</v>
      </c>
      <c r="O23" s="143">
        <f t="shared" si="2"/>
        <v>3.4225740719646671</v>
      </c>
      <c r="P23" s="52">
        <f t="shared" si="8"/>
        <v>-1.8694170713041032E-2</v>
      </c>
      <c r="Q23" s="2"/>
    </row>
    <row r="24" spans="1:17" ht="20.100000000000001" customHeight="1">
      <c r="A24" s="8" t="s">
        <v>200</v>
      </c>
      <c r="B24" s="19">
        <v>12705.579999999993</v>
      </c>
      <c r="C24" s="140">
        <v>13068.280000000006</v>
      </c>
      <c r="D24" s="214">
        <f t="shared" si="3"/>
        <v>7.5139715938356026E-3</v>
      </c>
      <c r="E24" s="215">
        <f t="shared" si="4"/>
        <v>8.5225223631856042E-3</v>
      </c>
      <c r="F24" s="52">
        <f t="shared" si="5"/>
        <v>2.854651263460729E-2</v>
      </c>
      <c r="H24" s="19">
        <v>4629.083999999998</v>
      </c>
      <c r="I24" s="140">
        <v>4926.9960000000001</v>
      </c>
      <c r="J24" s="214">
        <f t="shared" si="0"/>
        <v>1.0290174086846423E-2</v>
      </c>
      <c r="K24" s="215">
        <f t="shared" si="6"/>
        <v>1.1671806261219634E-2</v>
      </c>
      <c r="L24" s="52">
        <f t="shared" si="7"/>
        <v>6.4356576808716842E-2</v>
      </c>
      <c r="N24" s="40">
        <f t="shared" si="1"/>
        <v>3.6433472537263163</v>
      </c>
      <c r="O24" s="143">
        <f t="shared" si="2"/>
        <v>3.770194700450249</v>
      </c>
      <c r="P24" s="52">
        <f t="shared" si="8"/>
        <v>3.4816183550496468E-2</v>
      </c>
      <c r="Q24" s="2"/>
    </row>
    <row r="25" spans="1:17" ht="20.100000000000001" customHeight="1">
      <c r="A25" s="8" t="s">
        <v>201</v>
      </c>
      <c r="B25" s="19">
        <v>22220.1</v>
      </c>
      <c r="C25" s="140">
        <v>18594.410000000003</v>
      </c>
      <c r="D25" s="214">
        <f t="shared" si="3"/>
        <v>1.3140777533350429E-2</v>
      </c>
      <c r="E25" s="215">
        <f t="shared" si="4"/>
        <v>1.212640646322561E-2</v>
      </c>
      <c r="F25" s="52">
        <f t="shared" si="5"/>
        <v>-0.16317163289094086</v>
      </c>
      <c r="H25" s="19">
        <v>5413.78</v>
      </c>
      <c r="I25" s="140">
        <v>4841.55</v>
      </c>
      <c r="J25" s="214">
        <f t="shared" si="0"/>
        <v>1.2034505890989977E-2</v>
      </c>
      <c r="K25" s="215">
        <f t="shared" si="6"/>
        <v>1.1469388975352919E-2</v>
      </c>
      <c r="L25" s="52">
        <f t="shared" si="7"/>
        <v>-0.10569879086331539</v>
      </c>
      <c r="N25" s="40">
        <f t="shared" si="1"/>
        <v>2.4364336794163846</v>
      </c>
      <c r="O25" s="143">
        <f t="shared" si="2"/>
        <v>2.6037664007623795</v>
      </c>
      <c r="P25" s="52">
        <f t="shared" si="8"/>
        <v>6.8679366386889429E-2</v>
      </c>
      <c r="Q25" s="2"/>
    </row>
    <row r="26" spans="1:17" ht="20.100000000000001" customHeight="1">
      <c r="A26" s="8" t="s">
        <v>202</v>
      </c>
      <c r="B26" s="19">
        <v>25612.730000000018</v>
      </c>
      <c r="C26" s="140">
        <v>23190.28</v>
      </c>
      <c r="D26" s="214">
        <f t="shared" si="3"/>
        <v>1.5147149965651406E-2</v>
      </c>
      <c r="E26" s="215">
        <f t="shared" si="4"/>
        <v>1.5123618403380992E-2</v>
      </c>
      <c r="F26" s="52">
        <f t="shared" si="5"/>
        <v>-9.4579921781083751E-2</v>
      </c>
      <c r="H26" s="19">
        <v>5602.1150000000025</v>
      </c>
      <c r="I26" s="140">
        <v>4788.6189999999997</v>
      </c>
      <c r="J26" s="214">
        <f t="shared" si="0"/>
        <v>1.2453163218583568E-2</v>
      </c>
      <c r="K26" s="215">
        <f t="shared" si="6"/>
        <v>1.1343998092711118E-2</v>
      </c>
      <c r="L26" s="52">
        <f t="shared" si="7"/>
        <v>-0.14521229928339607</v>
      </c>
      <c r="N26" s="40">
        <f t="shared" si="1"/>
        <v>2.1872385333386948</v>
      </c>
      <c r="O26" s="143">
        <f t="shared" si="2"/>
        <v>2.0649250461831423</v>
      </c>
      <c r="P26" s="52">
        <f t="shared" si="8"/>
        <v>-5.5921421139580922E-2</v>
      </c>
      <c r="Q26" s="2"/>
    </row>
    <row r="27" spans="1:17" ht="20.100000000000001" customHeight="1">
      <c r="A27" s="8" t="s">
        <v>203</v>
      </c>
      <c r="B27" s="19">
        <v>10569.920000000004</v>
      </c>
      <c r="C27" s="140">
        <v>11476.830000000004</v>
      </c>
      <c r="D27" s="214">
        <f t="shared" si="3"/>
        <v>6.2509604936661599E-3</v>
      </c>
      <c r="E27" s="215">
        <f t="shared" si="4"/>
        <v>7.4846529408215479E-3</v>
      </c>
      <c r="F27" s="52">
        <f t="shared" si="5"/>
        <v>8.5801027822348663E-2</v>
      </c>
      <c r="H27" s="19">
        <v>4188.7419999999993</v>
      </c>
      <c r="I27" s="140">
        <v>4027.4650000000011</v>
      </c>
      <c r="J27" s="214">
        <f t="shared" si="0"/>
        <v>9.3113204221148861E-3</v>
      </c>
      <c r="K27" s="215">
        <f t="shared" si="6"/>
        <v>9.5408624654541932E-3</v>
      </c>
      <c r="L27" s="52">
        <f t="shared" si="7"/>
        <v>-3.8502490723944863E-2</v>
      </c>
      <c r="N27" s="40">
        <f t="shared" si="1"/>
        <v>3.9628890284883878</v>
      </c>
      <c r="O27" s="143">
        <f t="shared" si="2"/>
        <v>3.5092137811573405</v>
      </c>
      <c r="P27" s="52">
        <f t="shared" si="8"/>
        <v>-0.11448093652627413</v>
      </c>
      <c r="Q27" s="2"/>
    </row>
    <row r="28" spans="1:17" ht="20.100000000000001" customHeight="1">
      <c r="A28" s="8" t="s">
        <v>204</v>
      </c>
      <c r="B28" s="19">
        <v>40459.369999999995</v>
      </c>
      <c r="C28" s="140">
        <v>41312.630000000005</v>
      </c>
      <c r="D28" s="214">
        <f t="shared" si="3"/>
        <v>2.3927326173577634E-2</v>
      </c>
      <c r="E28" s="215">
        <f t="shared" si="4"/>
        <v>2.6942169364064159E-2</v>
      </c>
      <c r="F28" s="52">
        <f t="shared" si="5"/>
        <v>2.1089305147361646E-2</v>
      </c>
      <c r="H28" s="19">
        <v>3172.7929999999997</v>
      </c>
      <c r="I28" s="140">
        <v>3662.511</v>
      </c>
      <c r="J28" s="214">
        <f t="shared" si="0"/>
        <v>7.0529271690744286E-3</v>
      </c>
      <c r="K28" s="215">
        <f t="shared" si="6"/>
        <v>8.6763047547807597E-3</v>
      </c>
      <c r="L28" s="52">
        <f t="shared" si="7"/>
        <v>0.15434918067456666</v>
      </c>
      <c r="N28" s="40">
        <f t="shared" si="1"/>
        <v>0.78419238856166074</v>
      </c>
      <c r="O28" s="143">
        <f t="shared" si="2"/>
        <v>0.88653542512301908</v>
      </c>
      <c r="P28" s="52">
        <f t="shared" si="8"/>
        <v>0.13050756173376343</v>
      </c>
      <c r="Q28" s="2"/>
    </row>
    <row r="29" spans="1:17" ht="20.100000000000001" customHeight="1">
      <c r="A29" s="8" t="s">
        <v>205</v>
      </c>
      <c r="B29" s="19">
        <v>21112.419999999995</v>
      </c>
      <c r="C29" s="140">
        <v>24628.410000000003</v>
      </c>
      <c r="D29" s="214">
        <f t="shared" si="3"/>
        <v>1.2485705033310302E-2</v>
      </c>
      <c r="E29" s="215">
        <f t="shared" si="4"/>
        <v>1.6061499676675424E-2</v>
      </c>
      <c r="F29" s="52">
        <f t="shared" si="5"/>
        <v>0.16653656946953546</v>
      </c>
      <c r="H29" s="19">
        <v>2328.8539999999994</v>
      </c>
      <c r="I29" s="140">
        <v>2870.2609999999995</v>
      </c>
      <c r="J29" s="214">
        <f t="shared" si="0"/>
        <v>5.1769017548285237E-3</v>
      </c>
      <c r="K29" s="215">
        <f t="shared" si="6"/>
        <v>6.7995042640859715E-3</v>
      </c>
      <c r="L29" s="52">
        <f t="shared" si="7"/>
        <v>0.2324778625023296</v>
      </c>
      <c r="N29" s="40">
        <f t="shared" si="1"/>
        <v>1.103072977896423</v>
      </c>
      <c r="O29" s="143">
        <f t="shared" si="2"/>
        <v>1.1654268383545665</v>
      </c>
      <c r="P29" s="52">
        <f t="shared" si="8"/>
        <v>5.6527411791967991E-2</v>
      </c>
      <c r="Q29" s="2"/>
    </row>
    <row r="30" spans="1:17" ht="20.100000000000001" customHeight="1">
      <c r="A30" s="8" t="s">
        <v>206</v>
      </c>
      <c r="B30" s="19">
        <v>15049.690000000004</v>
      </c>
      <c r="C30" s="140">
        <v>11369.460000000003</v>
      </c>
      <c r="D30" s="214">
        <f t="shared" si="3"/>
        <v>8.9002582452774159E-3</v>
      </c>
      <c r="E30" s="215">
        <f t="shared" si="4"/>
        <v>7.4146312374194752E-3</v>
      </c>
      <c r="F30" s="52">
        <f t="shared" si="5"/>
        <v>-0.24453859182481502</v>
      </c>
      <c r="H30" s="19">
        <v>3304.6700000000005</v>
      </c>
      <c r="I30" s="140">
        <v>2566.6199999999994</v>
      </c>
      <c r="J30" s="214">
        <f t="shared" si="0"/>
        <v>7.3460817733224945E-3</v>
      </c>
      <c r="K30" s="215">
        <f t="shared" si="6"/>
        <v>6.080193973401142E-3</v>
      </c>
      <c r="L30" s="52">
        <f t="shared" si="7"/>
        <v>-0.22333546163459619</v>
      </c>
      <c r="N30" s="40">
        <f t="shared" si="1"/>
        <v>2.1958392498450134</v>
      </c>
      <c r="O30" s="143">
        <f t="shared" si="2"/>
        <v>2.2574686924444949</v>
      </c>
      <c r="P30" s="52">
        <f t="shared" si="8"/>
        <v>2.8066463701216456E-2</v>
      </c>
      <c r="Q30" s="2"/>
    </row>
    <row r="31" spans="1:17" ht="20.100000000000001" customHeight="1">
      <c r="A31" s="8" t="s">
        <v>207</v>
      </c>
      <c r="B31" s="19">
        <v>7703.53</v>
      </c>
      <c r="C31" s="140">
        <v>7334.0299999999979</v>
      </c>
      <c r="D31" s="214">
        <f t="shared" si="3"/>
        <v>4.5558019068992059E-3</v>
      </c>
      <c r="E31" s="215">
        <f t="shared" si="4"/>
        <v>4.7829121114082397E-3</v>
      </c>
      <c r="F31" s="52">
        <f t="shared" si="5"/>
        <v>-4.7965023826739409E-2</v>
      </c>
      <c r="H31" s="19">
        <v>2532.7509999999993</v>
      </c>
      <c r="I31" s="140">
        <v>2487.190000000001</v>
      </c>
      <c r="J31" s="214">
        <f t="shared" si="0"/>
        <v>5.6301524683143294E-3</v>
      </c>
      <c r="K31" s="215">
        <f t="shared" si="6"/>
        <v>5.8920282896196535E-3</v>
      </c>
      <c r="L31" s="52">
        <f t="shared" si="7"/>
        <v>-1.798874030648822E-2</v>
      </c>
      <c r="N31" s="40">
        <f t="shared" si="1"/>
        <v>3.2877797581108914</v>
      </c>
      <c r="O31" s="143">
        <f t="shared" si="2"/>
        <v>3.3913005537201264</v>
      </c>
      <c r="P31" s="52">
        <f t="shared" si="8"/>
        <v>3.1486535968186777E-2</v>
      </c>
      <c r="Q31" s="2"/>
    </row>
    <row r="32" spans="1:17" ht="20.100000000000001" customHeight="1" thickBot="1">
      <c r="A32" s="8" t="s">
        <v>17</v>
      </c>
      <c r="B32" s="19">
        <f>B33-SUM(B7:B31)</f>
        <v>134336.74000000022</v>
      </c>
      <c r="C32" s="140">
        <f>C33-SUM(C7:C31)</f>
        <v>130695.34999999986</v>
      </c>
      <c r="D32" s="214">
        <f t="shared" si="3"/>
        <v>7.9445601725264117E-2</v>
      </c>
      <c r="E32" s="215">
        <f t="shared" si="4"/>
        <v>8.5233408156189489E-2</v>
      </c>
      <c r="F32" s="52">
        <f t="shared" si="5"/>
        <v>-2.7106434174302259E-2</v>
      </c>
      <c r="H32" s="19">
        <f>H33-SUM(H7:H31)</f>
        <v>39137.375000000116</v>
      </c>
      <c r="I32" s="140">
        <f>I33-SUM(I7:I31)</f>
        <v>38940.523000000278</v>
      </c>
      <c r="J32" s="214">
        <f t="shared" si="0"/>
        <v>8.7000020317668111E-2</v>
      </c>
      <c r="K32" s="215">
        <f t="shared" si="6"/>
        <v>9.2248144745108465E-2</v>
      </c>
      <c r="L32" s="52">
        <f t="shared" si="7"/>
        <v>-5.0297701365980291E-3</v>
      </c>
      <c r="N32" s="40">
        <f t="shared" si="1"/>
        <v>2.9133783505539923</v>
      </c>
      <c r="O32" s="143">
        <f t="shared" si="2"/>
        <v>2.9794880231010756</v>
      </c>
      <c r="P32" s="52">
        <f t="shared" si="8"/>
        <v>2.2691756645515086E-2</v>
      </c>
      <c r="Q32" s="2"/>
    </row>
    <row r="33" spans="1:17" ht="26.25" customHeight="1" thickBot="1">
      <c r="A33" s="35" t="s">
        <v>18</v>
      </c>
      <c r="B33" s="36">
        <v>1690927.3399999996</v>
      </c>
      <c r="C33" s="148">
        <v>1533381.72</v>
      </c>
      <c r="D33" s="251">
        <f>SUM(D7:D32)</f>
        <v>1</v>
      </c>
      <c r="E33" s="252">
        <f>SUM(E7:E32)</f>
        <v>1.0000000000000002</v>
      </c>
      <c r="F33" s="57">
        <f t="shared" si="5"/>
        <v>-9.3171135313241601E-2</v>
      </c>
      <c r="G33" s="56"/>
      <c r="H33" s="36">
        <v>449854.77999999997</v>
      </c>
      <c r="I33" s="148">
        <v>422127.98000000027</v>
      </c>
      <c r="J33" s="251">
        <f>SUM(J7:J32)</f>
        <v>1.0000000000000002</v>
      </c>
      <c r="K33" s="252">
        <f>SUM(K7:K32)</f>
        <v>0.99999999999999989</v>
      </c>
      <c r="L33" s="57">
        <f t="shared" si="7"/>
        <v>-6.1635001410899087E-2</v>
      </c>
      <c r="M33" s="56"/>
      <c r="N33" s="37">
        <f t="shared" si="1"/>
        <v>2.6604027822981449</v>
      </c>
      <c r="O33" s="150">
        <f t="shared" si="2"/>
        <v>2.7529216925841551</v>
      </c>
      <c r="P33" s="57">
        <f t="shared" si="8"/>
        <v>3.4776279329436464E-2</v>
      </c>
      <c r="Q33" s="2"/>
    </row>
    <row r="35" spans="1:17" ht="15.75" thickBot="1">
      <c r="L35" s="10"/>
    </row>
    <row r="36" spans="1:17">
      <c r="A36" s="491" t="s">
        <v>2</v>
      </c>
      <c r="B36" s="485" t="s">
        <v>1</v>
      </c>
      <c r="C36" s="478"/>
      <c r="D36" s="485" t="s">
        <v>101</v>
      </c>
      <c r="E36" s="478"/>
      <c r="F36" s="130" t="s">
        <v>0</v>
      </c>
      <c r="H36" s="494" t="s">
        <v>19</v>
      </c>
      <c r="I36" s="495"/>
      <c r="J36" s="485" t="s">
        <v>101</v>
      </c>
      <c r="K36" s="478"/>
      <c r="L36" s="130" t="s">
        <v>0</v>
      </c>
      <c r="N36" s="477" t="s">
        <v>22</v>
      </c>
      <c r="O36" s="478"/>
      <c r="P36" s="130" t="s">
        <v>0</v>
      </c>
    </row>
    <row r="37" spans="1:17">
      <c r="A37" s="492"/>
      <c r="B37" s="486" t="str">
        <f>B5</f>
        <v>jan-jun</v>
      </c>
      <c r="C37" s="480"/>
      <c r="D37" s="486" t="str">
        <f>B37</f>
        <v>jan-jun</v>
      </c>
      <c r="E37" s="480"/>
      <c r="F37" s="131" t="str">
        <f>F5</f>
        <v>2026 / 2025</v>
      </c>
      <c r="H37" s="475" t="str">
        <f>B37</f>
        <v>jan-jun</v>
      </c>
      <c r="I37" s="480"/>
      <c r="J37" s="486" t="str">
        <f>H37</f>
        <v>jan-jun</v>
      </c>
      <c r="K37" s="480"/>
      <c r="L37" s="131" t="str">
        <f>F37</f>
        <v>2026 / 2025</v>
      </c>
      <c r="N37" s="475" t="str">
        <f>B37</f>
        <v>jan-jun</v>
      </c>
      <c r="O37" s="476"/>
      <c r="P37" s="131" t="str">
        <f>L37</f>
        <v>2026 / 2025</v>
      </c>
    </row>
    <row r="38" spans="1:17" ht="19.5" customHeight="1" thickBot="1">
      <c r="A38" s="493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183</v>
      </c>
      <c r="B39" s="19">
        <v>159957.93000000002</v>
      </c>
      <c r="C39" s="147">
        <v>143972.15999999997</v>
      </c>
      <c r="D39" s="247">
        <f>B39/$B$62</f>
        <v>0.20056702672274246</v>
      </c>
      <c r="E39" s="246">
        <f>C39/$C$62</f>
        <v>0.22962953641320025</v>
      </c>
      <c r="F39" s="52">
        <f>(C39-B39)/B39</f>
        <v>-9.9937339774277184E-2</v>
      </c>
      <c r="H39" s="39">
        <v>50819.541999999972</v>
      </c>
      <c r="I39" s="147">
        <v>46072.784</v>
      </c>
      <c r="J39" s="250">
        <f>H39/$H$62</f>
        <v>0.25323709638977415</v>
      </c>
      <c r="K39" s="246">
        <f>I39/$I$62</f>
        <v>0.25573770488163455</v>
      </c>
      <c r="L39" s="52">
        <f>(I39-H39)/H39</f>
        <v>-9.3404186916914267E-2</v>
      </c>
      <c r="N39" s="40">
        <f t="shared" ref="N39:N62" si="9">(H39/B39)*10</f>
        <v>3.1770567423571916</v>
      </c>
      <c r="O39" s="149">
        <f t="shared" ref="O39:O62" si="10">(I39/C39)*10</f>
        <v>3.2001175782873581</v>
      </c>
      <c r="P39" s="52">
        <f>(O39-N39)/N39</f>
        <v>7.2585533719667535E-3</v>
      </c>
    </row>
    <row r="40" spans="1:17" ht="20.100000000000001" customHeight="1">
      <c r="A40" s="38" t="s">
        <v>188</v>
      </c>
      <c r="B40" s="19">
        <v>69257.809999999969</v>
      </c>
      <c r="C40" s="140">
        <v>68896.839999999967</v>
      </c>
      <c r="D40" s="247">
        <f t="shared" ref="D40:D61" si="11">B40/$B$62</f>
        <v>8.6840540065932406E-2</v>
      </c>
      <c r="E40" s="215">
        <f t="shared" ref="E40:E61" si="12">C40/$C$62</f>
        <v>0.10988756041122413</v>
      </c>
      <c r="F40" s="52">
        <f t="shared" ref="F40:F62" si="13">(C40-B40)/B40</f>
        <v>-5.2119753714418822E-3</v>
      </c>
      <c r="H40" s="19">
        <v>23321.017999999996</v>
      </c>
      <c r="I40" s="140">
        <v>22447.614000000001</v>
      </c>
      <c r="J40" s="247">
        <f t="shared" ref="J40:J62" si="14">H40/$H$62</f>
        <v>0.11621015559671238</v>
      </c>
      <c r="K40" s="215">
        <f t="shared" ref="K40:K62" si="15">I40/$I$62</f>
        <v>0.12460070319234123</v>
      </c>
      <c r="L40" s="52">
        <f t="shared" ref="L40:L62" si="16">(I40-H40)/H40</f>
        <v>-3.745136683141341E-2</v>
      </c>
      <c r="N40" s="40">
        <f t="shared" si="9"/>
        <v>3.3672762681927142</v>
      </c>
      <c r="O40" s="143">
        <f t="shared" si="10"/>
        <v>3.2581485594985216</v>
      </c>
      <c r="P40" s="52">
        <f t="shared" ref="P40:P62" si="17">(O40-N40)/N40</f>
        <v>-3.2408302735659915E-2</v>
      </c>
    </row>
    <row r="41" spans="1:17" ht="20.100000000000001" customHeight="1">
      <c r="A41" s="38" t="s">
        <v>190</v>
      </c>
      <c r="B41" s="19">
        <v>106100.31000000003</v>
      </c>
      <c r="C41" s="140">
        <v>85290.25</v>
      </c>
      <c r="D41" s="247">
        <f t="shared" si="11"/>
        <v>0.13303637844689076</v>
      </c>
      <c r="E41" s="215">
        <f t="shared" si="12"/>
        <v>0.13603435947662351</v>
      </c>
      <c r="F41" s="52">
        <f t="shared" si="13"/>
        <v>-0.19613571345833034</v>
      </c>
      <c r="H41" s="19">
        <v>23087.814999999977</v>
      </c>
      <c r="I41" s="140">
        <v>20598.950999999983</v>
      </c>
      <c r="J41" s="247">
        <f t="shared" si="14"/>
        <v>0.11504808981915403</v>
      </c>
      <c r="K41" s="215">
        <f t="shared" si="15"/>
        <v>0.1143392691813294</v>
      </c>
      <c r="L41" s="52">
        <f t="shared" si="16"/>
        <v>-0.10779989358022821</v>
      </c>
      <c r="N41" s="40">
        <f t="shared" si="9"/>
        <v>2.1760365261892236</v>
      </c>
      <c r="O41" s="143">
        <f t="shared" si="10"/>
        <v>2.4151589425520479</v>
      </c>
      <c r="P41" s="52">
        <f t="shared" si="17"/>
        <v>0.10988897175434209</v>
      </c>
    </row>
    <row r="42" spans="1:17" ht="20.100000000000001" customHeight="1">
      <c r="A42" s="38" t="s">
        <v>191</v>
      </c>
      <c r="B42" s="19">
        <v>86219.780000000013</v>
      </c>
      <c r="C42" s="140">
        <v>83636.429999999978</v>
      </c>
      <c r="D42" s="247">
        <f t="shared" si="11"/>
        <v>0.1081087065785921</v>
      </c>
      <c r="E42" s="215">
        <f t="shared" si="12"/>
        <v>0.13339658617440395</v>
      </c>
      <c r="F42" s="52">
        <f t="shared" si="13"/>
        <v>-2.9962382181908078E-2</v>
      </c>
      <c r="H42" s="19">
        <v>20388.688999999998</v>
      </c>
      <c r="I42" s="140">
        <v>19063.73599999999</v>
      </c>
      <c r="J42" s="247">
        <f t="shared" si="14"/>
        <v>0.10159816870356939</v>
      </c>
      <c r="K42" s="215">
        <f t="shared" si="15"/>
        <v>0.10581770120749355</v>
      </c>
      <c r="L42" s="52">
        <f t="shared" si="16"/>
        <v>-6.4984707942722986E-2</v>
      </c>
      <c r="N42" s="40">
        <f t="shared" si="9"/>
        <v>2.3647345191555806</v>
      </c>
      <c r="O42" s="143">
        <f t="shared" si="10"/>
        <v>2.2793579305094673</v>
      </c>
      <c r="P42" s="52">
        <f t="shared" si="17"/>
        <v>-3.6104090313106393E-2</v>
      </c>
    </row>
    <row r="43" spans="1:17" ht="20.100000000000001" customHeight="1">
      <c r="A43" s="38" t="s">
        <v>192</v>
      </c>
      <c r="B43" s="19">
        <v>52774.81</v>
      </c>
      <c r="C43" s="140">
        <v>47846.540000000023</v>
      </c>
      <c r="D43" s="247">
        <f t="shared" si="11"/>
        <v>6.6172941395013382E-2</v>
      </c>
      <c r="E43" s="215">
        <f t="shared" si="12"/>
        <v>7.6313217771933478E-2</v>
      </c>
      <c r="F43" s="52">
        <f t="shared" si="13"/>
        <v>-9.3382998441869813E-2</v>
      </c>
      <c r="H43" s="19">
        <v>18408.159999999996</v>
      </c>
      <c r="I43" s="140">
        <v>16901.352999999996</v>
      </c>
      <c r="J43" s="247">
        <f t="shared" si="14"/>
        <v>9.1729063364608565E-2</v>
      </c>
      <c r="K43" s="215">
        <f t="shared" si="15"/>
        <v>9.3814891360034319E-2</v>
      </c>
      <c r="L43" s="52">
        <f t="shared" si="16"/>
        <v>-8.1855383699402928E-2</v>
      </c>
      <c r="N43" s="40">
        <f t="shared" si="9"/>
        <v>3.4880580337475391</v>
      </c>
      <c r="O43" s="143">
        <f t="shared" si="10"/>
        <v>3.5324086130365933</v>
      </c>
      <c r="P43" s="52">
        <f t="shared" si="17"/>
        <v>1.2714977463091201E-2</v>
      </c>
    </row>
    <row r="44" spans="1:17" ht="20.100000000000001" customHeight="1">
      <c r="A44" s="38" t="s">
        <v>195</v>
      </c>
      <c r="B44" s="19">
        <v>48797.38999999997</v>
      </c>
      <c r="C44" s="140">
        <v>50126.630000000005</v>
      </c>
      <c r="D44" s="247">
        <f t="shared" si="11"/>
        <v>6.1185759431433485E-2</v>
      </c>
      <c r="E44" s="215">
        <f t="shared" si="12"/>
        <v>7.9949865368804773E-2</v>
      </c>
      <c r="F44" s="52">
        <f t="shared" si="13"/>
        <v>2.7239981482616901E-2</v>
      </c>
      <c r="H44" s="19">
        <v>11697.969999999998</v>
      </c>
      <c r="I44" s="140">
        <v>12079.449000000001</v>
      </c>
      <c r="J44" s="247">
        <f t="shared" si="14"/>
        <v>5.8291748407624119E-2</v>
      </c>
      <c r="K44" s="215">
        <f t="shared" si="15"/>
        <v>6.7049791553615595E-2</v>
      </c>
      <c r="L44" s="52">
        <f t="shared" si="16"/>
        <v>3.2610700830999144E-2</v>
      </c>
      <c r="N44" s="40">
        <f t="shared" si="9"/>
        <v>2.3972532137477036</v>
      </c>
      <c r="O44" s="143">
        <f t="shared" si="10"/>
        <v>2.4097867740161267</v>
      </c>
      <c r="P44" s="52">
        <f t="shared" si="17"/>
        <v>5.2283005385271733E-3</v>
      </c>
    </row>
    <row r="45" spans="1:17" ht="20.100000000000001" customHeight="1">
      <c r="A45" s="38" t="s">
        <v>196</v>
      </c>
      <c r="B45" s="19">
        <v>153060.37999999992</v>
      </c>
      <c r="C45" s="140">
        <v>43184.26999999999</v>
      </c>
      <c r="D45" s="247">
        <f t="shared" si="11"/>
        <v>0.19191837082195984</v>
      </c>
      <c r="E45" s="215">
        <f t="shared" si="12"/>
        <v>6.8877093324448774E-2</v>
      </c>
      <c r="F45" s="52">
        <f t="shared" si="13"/>
        <v>-0.71786121267959735</v>
      </c>
      <c r="H45" s="19">
        <v>17394.650000000001</v>
      </c>
      <c r="I45" s="140">
        <v>11020.434000000005</v>
      </c>
      <c r="J45" s="247">
        <f t="shared" si="14"/>
        <v>8.667867685065693E-2</v>
      </c>
      <c r="K45" s="215">
        <f t="shared" si="15"/>
        <v>6.1171482451755736E-2</v>
      </c>
      <c r="L45" s="52">
        <f t="shared" si="16"/>
        <v>-0.36644692477284663</v>
      </c>
      <c r="N45" s="40">
        <f t="shared" si="9"/>
        <v>1.1364567368773035</v>
      </c>
      <c r="O45" s="143">
        <f t="shared" si="10"/>
        <v>2.5519556079100116</v>
      </c>
      <c r="P45" s="52">
        <f t="shared" si="17"/>
        <v>1.2455369615935772</v>
      </c>
    </row>
    <row r="46" spans="1:17" ht="20.100000000000001" customHeight="1">
      <c r="A46" s="38" t="s">
        <v>197</v>
      </c>
      <c r="B46" s="19">
        <v>19651.719999999998</v>
      </c>
      <c r="C46" s="140">
        <v>17731.859999999997</v>
      </c>
      <c r="D46" s="247">
        <f t="shared" si="11"/>
        <v>2.4640773048187428E-2</v>
      </c>
      <c r="E46" s="215">
        <f t="shared" si="12"/>
        <v>2.8281570489348557E-2</v>
      </c>
      <c r="F46" s="52">
        <f t="shared" si="13"/>
        <v>-9.7694247628197478E-2</v>
      </c>
      <c r="H46" s="19">
        <v>7263.543000000006</v>
      </c>
      <c r="I46" s="140">
        <v>7018.4220000000023</v>
      </c>
      <c r="J46" s="247">
        <f t="shared" si="14"/>
        <v>3.6194709090890113E-2</v>
      </c>
      <c r="K46" s="215">
        <f t="shared" si="15"/>
        <v>3.8957383911742166E-2</v>
      </c>
      <c r="L46" s="52">
        <f t="shared" si="16"/>
        <v>-3.3746754166665428E-2</v>
      </c>
      <c r="N46" s="40">
        <f t="shared" si="9"/>
        <v>3.6961360125220626</v>
      </c>
      <c r="O46" s="143">
        <f t="shared" si="10"/>
        <v>3.9580856153838369</v>
      </c>
      <c r="P46" s="52">
        <f t="shared" si="17"/>
        <v>7.0871202243186035E-2</v>
      </c>
    </row>
    <row r="47" spans="1:17" ht="20.100000000000001" customHeight="1">
      <c r="A47" s="38" t="s">
        <v>200</v>
      </c>
      <c r="B47" s="19">
        <v>12705.579999999993</v>
      </c>
      <c r="C47" s="140">
        <v>13068.280000000006</v>
      </c>
      <c r="D47" s="247">
        <f t="shared" si="11"/>
        <v>1.5931191428820941E-2</v>
      </c>
      <c r="E47" s="215">
        <f t="shared" si="12"/>
        <v>2.0843356646992713E-2</v>
      </c>
      <c r="F47" s="52">
        <f t="shared" si="13"/>
        <v>2.854651263460729E-2</v>
      </c>
      <c r="H47" s="19">
        <v>4629.083999999998</v>
      </c>
      <c r="I47" s="140">
        <v>4926.9960000000001</v>
      </c>
      <c r="J47" s="247">
        <f t="shared" si="14"/>
        <v>2.3067027859171998E-2</v>
      </c>
      <c r="K47" s="215">
        <f t="shared" si="15"/>
        <v>2.7348437398551688E-2</v>
      </c>
      <c r="L47" s="52">
        <f t="shared" si="16"/>
        <v>6.4356576808716842E-2</v>
      </c>
      <c r="N47" s="40">
        <f t="shared" si="9"/>
        <v>3.6433472537263163</v>
      </c>
      <c r="O47" s="143">
        <f t="shared" si="10"/>
        <v>3.770194700450249</v>
      </c>
      <c r="P47" s="52">
        <f t="shared" si="17"/>
        <v>3.4816183550496468E-2</v>
      </c>
    </row>
    <row r="48" spans="1:17" ht="20.100000000000001" customHeight="1">
      <c r="A48" s="38" t="s">
        <v>201</v>
      </c>
      <c r="B48" s="19">
        <v>22220.1</v>
      </c>
      <c r="C48" s="140">
        <v>18594.410000000003</v>
      </c>
      <c r="D48" s="247">
        <f t="shared" si="11"/>
        <v>2.7861196943984014E-2</v>
      </c>
      <c r="E48" s="215">
        <f t="shared" si="12"/>
        <v>2.9657301440618632E-2</v>
      </c>
      <c r="F48" s="52">
        <f t="shared" si="13"/>
        <v>-0.16317163289094086</v>
      </c>
      <c r="H48" s="19">
        <v>5413.78</v>
      </c>
      <c r="I48" s="140">
        <v>4841.55</v>
      </c>
      <c r="J48" s="247">
        <f t="shared" si="14"/>
        <v>2.6977219269174683E-2</v>
      </c>
      <c r="K48" s="215">
        <f t="shared" si="15"/>
        <v>2.687414949940246E-2</v>
      </c>
      <c r="L48" s="52">
        <f t="shared" si="16"/>
        <v>-0.10569879086331539</v>
      </c>
      <c r="N48" s="40">
        <f t="shared" si="9"/>
        <v>2.4364336794163846</v>
      </c>
      <c r="O48" s="143">
        <f t="shared" si="10"/>
        <v>2.6037664007623795</v>
      </c>
      <c r="P48" s="52">
        <f t="shared" si="17"/>
        <v>6.8679366386889429E-2</v>
      </c>
    </row>
    <row r="49" spans="1:16" ht="20.100000000000001" customHeight="1">
      <c r="A49" s="38" t="s">
        <v>202</v>
      </c>
      <c r="B49" s="19">
        <v>25612.730000000018</v>
      </c>
      <c r="C49" s="140">
        <v>23190.28</v>
      </c>
      <c r="D49" s="247">
        <f t="shared" si="11"/>
        <v>3.2115126160687311E-2</v>
      </c>
      <c r="E49" s="215">
        <f t="shared" si="12"/>
        <v>3.6987520682417424E-2</v>
      </c>
      <c r="F49" s="52">
        <f t="shared" si="13"/>
        <v>-9.4579921781083751E-2</v>
      </c>
      <c r="H49" s="19">
        <v>5602.1150000000025</v>
      </c>
      <c r="I49" s="140">
        <v>4788.6189999999997</v>
      </c>
      <c r="J49" s="247">
        <f t="shared" si="14"/>
        <v>2.7915704872775143E-2</v>
      </c>
      <c r="K49" s="215">
        <f t="shared" si="15"/>
        <v>2.658034367127864E-2</v>
      </c>
      <c r="L49" s="52">
        <f t="shared" si="16"/>
        <v>-0.14521229928339607</v>
      </c>
      <c r="N49" s="40">
        <f t="shared" si="9"/>
        <v>2.1872385333386948</v>
      </c>
      <c r="O49" s="143">
        <f t="shared" si="10"/>
        <v>2.0649250461831423</v>
      </c>
      <c r="P49" s="52">
        <f t="shared" si="17"/>
        <v>-5.5921421139580922E-2</v>
      </c>
    </row>
    <row r="50" spans="1:16" ht="20.100000000000001" customHeight="1">
      <c r="A50" s="38" t="s">
        <v>207</v>
      </c>
      <c r="B50" s="19">
        <v>7703.53</v>
      </c>
      <c r="C50" s="140">
        <v>7334.0299999999979</v>
      </c>
      <c r="D50" s="247">
        <f t="shared" si="11"/>
        <v>9.6592529508818213E-3</v>
      </c>
      <c r="E50" s="215">
        <f t="shared" si="12"/>
        <v>1.1697469211689975E-2</v>
      </c>
      <c r="F50" s="52">
        <f t="shared" si="13"/>
        <v>-4.7965023826739409E-2</v>
      </c>
      <c r="H50" s="19">
        <v>2532.7509999999993</v>
      </c>
      <c r="I50" s="140">
        <v>2487.190000000001</v>
      </c>
      <c r="J50" s="247">
        <f t="shared" si="14"/>
        <v>1.2620863626010188E-2</v>
      </c>
      <c r="K50" s="215">
        <f t="shared" si="15"/>
        <v>1.3805726656425902E-2</v>
      </c>
      <c r="L50" s="52">
        <f t="shared" si="16"/>
        <v>-1.798874030648822E-2</v>
      </c>
      <c r="N50" s="40">
        <f t="shared" si="9"/>
        <v>3.2877797581108914</v>
      </c>
      <c r="O50" s="143">
        <f t="shared" si="10"/>
        <v>3.3913005537201264</v>
      </c>
      <c r="P50" s="52">
        <f t="shared" si="17"/>
        <v>3.1486535968186777E-2</v>
      </c>
    </row>
    <row r="51" spans="1:16" ht="20.100000000000001" customHeight="1">
      <c r="A51" s="38" t="s">
        <v>208</v>
      </c>
      <c r="B51" s="19">
        <v>10224.649999999998</v>
      </c>
      <c r="C51" s="140">
        <v>5938.0200000000013</v>
      </c>
      <c r="D51" s="247">
        <f t="shared" si="11"/>
        <v>1.2820418779992264E-2</v>
      </c>
      <c r="E51" s="215">
        <f t="shared" si="12"/>
        <v>9.4708920100407736E-3</v>
      </c>
      <c r="F51" s="52">
        <f t="shared" si="13"/>
        <v>-0.41924466852166065</v>
      </c>
      <c r="H51" s="19">
        <v>2686.1309999999994</v>
      </c>
      <c r="I51" s="140">
        <v>1557.1510000000003</v>
      </c>
      <c r="J51" s="247">
        <f t="shared" si="14"/>
        <v>1.3385166181988822E-2</v>
      </c>
      <c r="K51" s="215">
        <f t="shared" si="15"/>
        <v>8.6433288445113745E-3</v>
      </c>
      <c r="L51" s="52">
        <f t="shared" si="16"/>
        <v>-0.42029968009750801</v>
      </c>
      <c r="N51" s="40">
        <f t="shared" si="9"/>
        <v>2.6271129085103158</v>
      </c>
      <c r="O51" s="143">
        <f t="shared" si="10"/>
        <v>2.6223404434474791</v>
      </c>
      <c r="P51" s="52">
        <f t="shared" si="17"/>
        <v>-1.8166196996621945E-3</v>
      </c>
    </row>
    <row r="52" spans="1:16" ht="20.100000000000001" customHeight="1">
      <c r="A52" s="38" t="s">
        <v>209</v>
      </c>
      <c r="B52" s="19">
        <v>7188.9400000000005</v>
      </c>
      <c r="C52" s="140">
        <v>4626.6099999999988</v>
      </c>
      <c r="D52" s="247">
        <f t="shared" si="11"/>
        <v>9.0140221312453341E-3</v>
      </c>
      <c r="E52" s="215">
        <f t="shared" si="12"/>
        <v>7.3792482481660083E-3</v>
      </c>
      <c r="F52" s="52">
        <f t="shared" si="13"/>
        <v>-0.3564266776464961</v>
      </c>
      <c r="H52" s="19">
        <v>2290.3029999999999</v>
      </c>
      <c r="I52" s="140">
        <v>1498.5379999999998</v>
      </c>
      <c r="J52" s="247">
        <f t="shared" si="14"/>
        <v>1.1412729409737482E-2</v>
      </c>
      <c r="K52" s="215">
        <f t="shared" si="15"/>
        <v>8.3179837536606158E-3</v>
      </c>
      <c r="L52" s="52">
        <f t="shared" si="16"/>
        <v>-0.34570316678622881</v>
      </c>
      <c r="N52" s="40">
        <f t="shared" ref="N52" si="18">(H52/B52)*10</f>
        <v>3.1858702395624383</v>
      </c>
      <c r="O52" s="143">
        <f t="shared" ref="O52" si="19">(I52/C52)*10</f>
        <v>3.2389546557846893</v>
      </c>
      <c r="P52" s="52">
        <f t="shared" ref="P52" si="20">(O52-N52)/N52</f>
        <v>1.6662453970360661E-2</v>
      </c>
    </row>
    <row r="53" spans="1:16" ht="20.100000000000001" customHeight="1">
      <c r="A53" s="38" t="s">
        <v>210</v>
      </c>
      <c r="B53" s="19">
        <v>2251.21</v>
      </c>
      <c r="C53" s="140">
        <v>2900.7900000000009</v>
      </c>
      <c r="D53" s="247">
        <f t="shared" si="11"/>
        <v>2.8227328037347382E-3</v>
      </c>
      <c r="E53" s="215">
        <f t="shared" si="12"/>
        <v>4.6266379759256756E-3</v>
      </c>
      <c r="F53" s="52">
        <f t="shared" si="13"/>
        <v>0.28854704803194764</v>
      </c>
      <c r="H53" s="19">
        <v>1067.4839999999999</v>
      </c>
      <c r="I53" s="140">
        <v>1296.0280000000005</v>
      </c>
      <c r="J53" s="247">
        <f t="shared" si="14"/>
        <v>5.3193424805469871E-3</v>
      </c>
      <c r="K53" s="215">
        <f t="shared" si="15"/>
        <v>7.1939048914937539E-3</v>
      </c>
      <c r="L53" s="52">
        <f t="shared" si="16"/>
        <v>0.21409594897909531</v>
      </c>
      <c r="N53" s="40">
        <f t="shared" si="9"/>
        <v>4.7418232861438963</v>
      </c>
      <c r="O53" s="143">
        <f t="shared" si="10"/>
        <v>4.4678449663712296</v>
      </c>
      <c r="P53" s="52">
        <f t="shared" si="17"/>
        <v>-5.7779108001190162E-2</v>
      </c>
    </row>
    <row r="54" spans="1:16" ht="20.100000000000001" customHeight="1">
      <c r="A54" s="38" t="s">
        <v>211</v>
      </c>
      <c r="B54" s="19">
        <v>1577.8899999999999</v>
      </c>
      <c r="C54" s="140">
        <v>2033.6299999999994</v>
      </c>
      <c r="D54" s="247">
        <f t="shared" si="11"/>
        <v>1.9784746263942525E-3</v>
      </c>
      <c r="E54" s="215">
        <f t="shared" si="12"/>
        <v>3.2435542686584432E-3</v>
      </c>
      <c r="F54" s="52">
        <f t="shared" si="13"/>
        <v>0.28882875232113747</v>
      </c>
      <c r="H54" s="19">
        <v>705.25099999999941</v>
      </c>
      <c r="I54" s="140">
        <v>869.97699999999963</v>
      </c>
      <c r="J54" s="247">
        <f t="shared" si="14"/>
        <v>3.5143117871071043E-3</v>
      </c>
      <c r="K54" s="215">
        <f t="shared" si="15"/>
        <v>4.8290097095024615E-3</v>
      </c>
      <c r="L54" s="52">
        <f t="shared" si="16"/>
        <v>0.23357074289862809</v>
      </c>
      <c r="N54" s="40">
        <f t="shared" ref="N54" si="21">(H54/B54)*10</f>
        <v>4.4695827972799087</v>
      </c>
      <c r="O54" s="143">
        <f t="shared" ref="O54" si="22">(I54/C54)*10</f>
        <v>4.2779512497356933</v>
      </c>
      <c r="P54" s="52">
        <f t="shared" ref="P54" si="23">(O54-N54)/N54</f>
        <v>-4.287459394662925E-2</v>
      </c>
    </row>
    <row r="55" spans="1:16" ht="20.100000000000001" customHeight="1">
      <c r="A55" s="38" t="s">
        <v>212</v>
      </c>
      <c r="B55" s="19">
        <v>1482.7900000000004</v>
      </c>
      <c r="C55" s="140">
        <v>2462.5300000000007</v>
      </c>
      <c r="D55" s="247">
        <f t="shared" si="11"/>
        <v>1.8592312463296776E-3</v>
      </c>
      <c r="E55" s="215">
        <f t="shared" si="12"/>
        <v>3.9276317192407078E-3</v>
      </c>
      <c r="F55" s="52">
        <f t="shared" si="13"/>
        <v>0.66074090059954538</v>
      </c>
      <c r="H55" s="19">
        <v>481.05299999999971</v>
      </c>
      <c r="I55" s="140">
        <v>722.05799999999965</v>
      </c>
      <c r="J55" s="247">
        <f t="shared" si="14"/>
        <v>2.3971185125908853E-3</v>
      </c>
      <c r="K55" s="215">
        <f t="shared" si="15"/>
        <v>4.0079508916027991E-3</v>
      </c>
      <c r="L55" s="52">
        <f t="shared" si="16"/>
        <v>0.50099469289246734</v>
      </c>
      <c r="N55" s="40">
        <f t="shared" ref="N55" si="24">(H55/B55)*10</f>
        <v>3.2442422730123588</v>
      </c>
      <c r="O55" s="143">
        <f t="shared" ref="O55" si="25">(I55/C55)*10</f>
        <v>2.9321795064425586</v>
      </c>
      <c r="P55" s="52">
        <f t="shared" ref="P55" si="26">(O55-N55)/N55</f>
        <v>-9.618972330326063E-2</v>
      </c>
    </row>
    <row r="56" spans="1:16" ht="20.100000000000001" customHeight="1">
      <c r="A56" s="38" t="s">
        <v>213</v>
      </c>
      <c r="B56" s="19">
        <v>2860.4099999999994</v>
      </c>
      <c r="C56" s="140">
        <v>2284.4199999999996</v>
      </c>
      <c r="D56" s="247">
        <f t="shared" si="11"/>
        <v>3.5865926053681709E-3</v>
      </c>
      <c r="E56" s="215">
        <f t="shared" si="12"/>
        <v>3.643553764651742E-3</v>
      </c>
      <c r="F56" s="52">
        <f t="shared" si="13"/>
        <v>-0.20136623770718182</v>
      </c>
      <c r="H56" s="19">
        <v>759.58199999999954</v>
      </c>
      <c r="I56" s="140">
        <v>629.45300000000054</v>
      </c>
      <c r="J56" s="247">
        <f t="shared" si="14"/>
        <v>3.785046708015145E-3</v>
      </c>
      <c r="K56" s="215">
        <f t="shared" si="15"/>
        <v>3.4939252976520724E-3</v>
      </c>
      <c r="L56" s="52">
        <f t="shared" si="16"/>
        <v>-0.17131659254695225</v>
      </c>
      <c r="N56" s="40">
        <f t="shared" ref="N56" si="27">(H56/B56)*10</f>
        <v>2.6555004352522884</v>
      </c>
      <c r="O56" s="143">
        <f t="shared" ref="O56" si="28">(I56/C56)*10</f>
        <v>2.7554171299498371</v>
      </c>
      <c r="P56" s="52">
        <f t="shared" ref="P56" si="29">(O56-N56)/N56</f>
        <v>3.7626314562458747E-2</v>
      </c>
    </row>
    <row r="57" spans="1:16" ht="20.100000000000001" customHeight="1">
      <c r="A57" s="38" t="s">
        <v>214</v>
      </c>
      <c r="B57" s="19">
        <v>4868.159999999998</v>
      </c>
      <c r="C57" s="140">
        <v>1222.2900000000002</v>
      </c>
      <c r="D57" s="247">
        <f t="shared" si="11"/>
        <v>6.1040573406431634E-3</v>
      </c>
      <c r="E57" s="215">
        <f t="shared" si="12"/>
        <v>1.9495011123156771E-3</v>
      </c>
      <c r="F57" s="52">
        <f t="shared" si="13"/>
        <v>-0.74892156379412334</v>
      </c>
      <c r="H57" s="19">
        <v>991.76900000000023</v>
      </c>
      <c r="I57" s="140">
        <v>302.02199999999999</v>
      </c>
      <c r="J57" s="247">
        <f t="shared" si="14"/>
        <v>4.9420496912268531E-3</v>
      </c>
      <c r="K57" s="215">
        <f t="shared" si="15"/>
        <v>1.6764433662997448E-3</v>
      </c>
      <c r="L57" s="52">
        <f t="shared" ref="L57:L58" si="30">(I57-H57)/H57</f>
        <v>-0.69547142530165806</v>
      </c>
      <c r="N57" s="40">
        <f t="shared" ref="N57:N58" si="31">(H57/B57)*10</f>
        <v>2.0372563761256832</v>
      </c>
      <c r="O57" s="143">
        <f t="shared" ref="O57:O58" si="32">(I57/C57)*10</f>
        <v>2.4709520653854646</v>
      </c>
      <c r="P57" s="52">
        <f t="shared" ref="P57:P58" si="33">(O57-N57)/N57</f>
        <v>0.21288223433348857</v>
      </c>
    </row>
    <row r="58" spans="1:16" ht="20.100000000000001" customHeight="1">
      <c r="A58" s="38" t="s">
        <v>215</v>
      </c>
      <c r="B58" s="19">
        <v>825.42999999999972</v>
      </c>
      <c r="C58" s="140">
        <v>821.08000000000015</v>
      </c>
      <c r="D58" s="247">
        <f t="shared" si="11"/>
        <v>1.0349848917634357E-3</v>
      </c>
      <c r="E58" s="215">
        <f t="shared" si="12"/>
        <v>1.3095880464539154E-3</v>
      </c>
      <c r="F58" s="52">
        <f t="shared" si="13"/>
        <v>-5.2699804950141977E-3</v>
      </c>
      <c r="H58" s="19">
        <v>261.209</v>
      </c>
      <c r="I58" s="140">
        <v>226.53899999999993</v>
      </c>
      <c r="J58" s="247">
        <f t="shared" si="14"/>
        <v>1.3016215043983779E-3</v>
      </c>
      <c r="K58" s="215">
        <f t="shared" si="15"/>
        <v>1.2574574162086795E-3</v>
      </c>
      <c r="L58" s="52">
        <f t="shared" si="30"/>
        <v>-0.13272896416279711</v>
      </c>
      <c r="N58" s="40">
        <f t="shared" si="31"/>
        <v>3.1645203106259778</v>
      </c>
      <c r="O58" s="143">
        <f t="shared" si="32"/>
        <v>2.7590368782579029</v>
      </c>
      <c r="P58" s="52">
        <f t="shared" si="33"/>
        <v>-0.12813424865895892</v>
      </c>
    </row>
    <row r="59" spans="1:16" ht="20.100000000000001" customHeight="1">
      <c r="A59" s="38" t="s">
        <v>216</v>
      </c>
      <c r="B59" s="19">
        <v>614.84999999999991</v>
      </c>
      <c r="C59" s="140">
        <v>452.93999999999988</v>
      </c>
      <c r="D59" s="247">
        <f t="shared" si="11"/>
        <v>7.709441875152933E-4</v>
      </c>
      <c r="E59" s="215">
        <f t="shared" si="12"/>
        <v>7.2242023890587532E-4</v>
      </c>
      <c r="F59" s="52">
        <f t="shared" si="13"/>
        <v>-0.26333252012686031</v>
      </c>
      <c r="H59" s="19">
        <v>235.095</v>
      </c>
      <c r="I59" s="140">
        <v>214.58399999999997</v>
      </c>
      <c r="J59" s="247">
        <f t="shared" si="14"/>
        <v>1.171493737109122E-3</v>
      </c>
      <c r="K59" s="215">
        <f t="shared" si="15"/>
        <v>1.1910984077784547E-3</v>
      </c>
      <c r="L59" s="52">
        <f t="shared" si="16"/>
        <v>-8.7245581573406603E-2</v>
      </c>
      <c r="N59" s="40">
        <f t="shared" si="9"/>
        <v>3.8236155159795078</v>
      </c>
      <c r="O59" s="143">
        <f t="shared" si="10"/>
        <v>4.7375811365743816</v>
      </c>
      <c r="P59" s="52">
        <f t="shared" si="17"/>
        <v>0.23903177941800469</v>
      </c>
    </row>
    <row r="60" spans="1:16" ht="20.100000000000001" customHeight="1">
      <c r="A60" s="38" t="s">
        <v>217</v>
      </c>
      <c r="B60" s="19">
        <v>373.02999999999992</v>
      </c>
      <c r="C60" s="140">
        <v>479.94999999999993</v>
      </c>
      <c r="D60" s="247">
        <f t="shared" si="11"/>
        <v>4.6773247177170016E-4</v>
      </c>
      <c r="E60" s="215">
        <f t="shared" si="12"/>
        <v>7.6550005224284656E-4</v>
      </c>
      <c r="F60" s="52">
        <f t="shared" si="13"/>
        <v>0.28662574055705986</v>
      </c>
      <c r="H60" s="19">
        <v>173.18800000000002</v>
      </c>
      <c r="I60" s="140">
        <v>191.53700000000001</v>
      </c>
      <c r="J60" s="247">
        <f t="shared" si="14"/>
        <v>8.6300711347521062E-4</v>
      </c>
      <c r="K60" s="215">
        <f t="shared" si="15"/>
        <v>1.0631706731660418E-3</v>
      </c>
      <c r="L60" s="52">
        <f t="shared" si="16"/>
        <v>0.10594844908423209</v>
      </c>
      <c r="N60" s="40">
        <f t="shared" si="9"/>
        <v>4.6427365091279533</v>
      </c>
      <c r="O60" s="143">
        <f t="shared" si="10"/>
        <v>3.9907698718616529</v>
      </c>
      <c r="P60" s="52">
        <f t="shared" si="17"/>
        <v>-0.14042723208273553</v>
      </c>
    </row>
    <row r="61" spans="1:16" ht="20.100000000000001" customHeight="1" thickBot="1">
      <c r="A61" s="8" t="s">
        <v>17</v>
      </c>
      <c r="B61" s="196">
        <f>B62-SUM(B39:B60)</f>
        <v>1199.1199999999953</v>
      </c>
      <c r="C61" s="142">
        <f>C62-SUM(C39:C60)</f>
        <v>881.54999999981374</v>
      </c>
      <c r="D61" s="247">
        <f t="shared" si="11"/>
        <v>1.5035449201160202E-3</v>
      </c>
      <c r="E61" s="215">
        <f t="shared" si="12"/>
        <v>1.4060351516919239E-3</v>
      </c>
      <c r="F61" s="52">
        <f t="shared" si="13"/>
        <v>-0.26483587964522554</v>
      </c>
      <c r="H61" s="19">
        <f>H62-SUM(H39:H60)</f>
        <v>469.50800000003073</v>
      </c>
      <c r="I61" s="140">
        <f>I62-SUM(I39:I60)</f>
        <v>401.41400000001886</v>
      </c>
      <c r="J61" s="247">
        <f t="shared" si="14"/>
        <v>2.3395890236826205E-3</v>
      </c>
      <c r="K61" s="215">
        <f t="shared" si="15"/>
        <v>2.2281417825187485E-3</v>
      </c>
      <c r="L61" s="52">
        <f t="shared" si="16"/>
        <v>-0.14503267249973892</v>
      </c>
      <c r="N61" s="40">
        <f t="shared" si="9"/>
        <v>3.9154379878580334</v>
      </c>
      <c r="O61" s="143">
        <f t="shared" si="10"/>
        <v>4.5535023538098081</v>
      </c>
      <c r="P61" s="52">
        <f t="shared" si="17"/>
        <v>0.16296117265308344</v>
      </c>
    </row>
    <row r="62" spans="1:16" s="1" customFormat="1" ht="26.25" customHeight="1" thickBot="1">
      <c r="A62" s="12" t="s">
        <v>18</v>
      </c>
      <c r="B62" s="17">
        <v>797528.54999999993</v>
      </c>
      <c r="C62" s="413">
        <v>626975.78999999992</v>
      </c>
      <c r="D62" s="253">
        <f>SUM(D39:D61)</f>
        <v>1</v>
      </c>
      <c r="E62" s="254">
        <f>SUM(E39:E61)</f>
        <v>0.99999999999999978</v>
      </c>
      <c r="F62" s="57">
        <f t="shared" si="13"/>
        <v>-0.21385160443472528</v>
      </c>
      <c r="H62" s="17">
        <v>200679.68999999992</v>
      </c>
      <c r="I62" s="145">
        <v>180156.399</v>
      </c>
      <c r="J62" s="253">
        <f t="shared" si="14"/>
        <v>1</v>
      </c>
      <c r="K62" s="254">
        <f t="shared" si="15"/>
        <v>1</v>
      </c>
      <c r="L62" s="57">
        <f t="shared" si="16"/>
        <v>-0.10226889925931179</v>
      </c>
      <c r="N62" s="37">
        <f t="shared" si="9"/>
        <v>2.5162696683397723</v>
      </c>
      <c r="O62" s="150">
        <f t="shared" si="10"/>
        <v>2.8734187487526435</v>
      </c>
      <c r="P62" s="57">
        <f t="shared" si="17"/>
        <v>0.14193593194982046</v>
      </c>
    </row>
    <row r="64" spans="1:16" ht="15.75" thickBot="1"/>
    <row r="65" spans="1:16">
      <c r="A65" s="491" t="s">
        <v>15</v>
      </c>
      <c r="B65" s="485" t="s">
        <v>1</v>
      </c>
      <c r="C65" s="478"/>
      <c r="D65" s="485" t="s">
        <v>101</v>
      </c>
      <c r="E65" s="478"/>
      <c r="F65" s="130" t="s">
        <v>0</v>
      </c>
      <c r="H65" s="494" t="s">
        <v>19</v>
      </c>
      <c r="I65" s="495"/>
      <c r="J65" s="485" t="s">
        <v>101</v>
      </c>
      <c r="K65" s="483"/>
      <c r="L65" s="130" t="s">
        <v>0</v>
      </c>
      <c r="N65" s="477" t="s">
        <v>22</v>
      </c>
      <c r="O65" s="478"/>
      <c r="P65" s="130" t="s">
        <v>0</v>
      </c>
    </row>
    <row r="66" spans="1:16">
      <c r="A66" s="492"/>
      <c r="B66" s="486" t="str">
        <f>B37</f>
        <v>jan-jun</v>
      </c>
      <c r="C66" s="480"/>
      <c r="D66" s="486" t="str">
        <f>B66</f>
        <v>jan-jun</v>
      </c>
      <c r="E66" s="480"/>
      <c r="F66" s="131" t="str">
        <f>F37</f>
        <v>2026 / 2025</v>
      </c>
      <c r="H66" s="475" t="str">
        <f>B66</f>
        <v>jan-jun</v>
      </c>
      <c r="I66" s="480"/>
      <c r="J66" s="486" t="str">
        <f>B66</f>
        <v>jan-jun</v>
      </c>
      <c r="K66" s="476"/>
      <c r="L66" s="131" t="str">
        <f>F66</f>
        <v>2026 / 2025</v>
      </c>
      <c r="N66" s="475" t="str">
        <f>B66</f>
        <v>jan-jun</v>
      </c>
      <c r="O66" s="476"/>
      <c r="P66" s="131" t="str">
        <f>L66</f>
        <v>2026 / 2025</v>
      </c>
    </row>
    <row r="67" spans="1:16" ht="19.5" customHeight="1" thickBot="1">
      <c r="A67" s="493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184</v>
      </c>
      <c r="B68" s="39">
        <v>116289.84999999996</v>
      </c>
      <c r="C68" s="147">
        <v>110269.45999999998</v>
      </c>
      <c r="D68" s="247">
        <f>B68/$B$96</f>
        <v>0.13016566767456667</v>
      </c>
      <c r="E68" s="246">
        <f>C68/$C$96</f>
        <v>0.12165571335130163</v>
      </c>
      <c r="F68" s="61">
        <f>(C68-B68)/B68</f>
        <v>-5.1770554351905924E-2</v>
      </c>
      <c r="H68" s="19">
        <v>46238.730000000018</v>
      </c>
      <c r="I68" s="147">
        <v>40760.404999999984</v>
      </c>
      <c r="J68" s="245">
        <f>H68/$H$96</f>
        <v>0.18556722503842571</v>
      </c>
      <c r="K68" s="246">
        <f>I68/$I$96</f>
        <v>0.16845120749944603</v>
      </c>
      <c r="L68" s="58">
        <f>(I68-H68)/H68</f>
        <v>-0.11847914075494788</v>
      </c>
      <c r="N68" s="41">
        <f t="shared" ref="N68:N96" si="34">(H68/B68)*10</f>
        <v>3.9761621500070756</v>
      </c>
      <c r="O68" s="149">
        <f t="shared" ref="O68:O96" si="35">(I68/C68)*10</f>
        <v>3.696436438520692</v>
      </c>
      <c r="P68" s="61">
        <f>(O68-N68)/N68</f>
        <v>-7.0350680111445102E-2</v>
      </c>
    </row>
    <row r="69" spans="1:16" ht="20.100000000000001" customHeight="1">
      <c r="A69" s="38" t="s">
        <v>185</v>
      </c>
      <c r="B69" s="19">
        <v>124672.00999999997</v>
      </c>
      <c r="C69" s="140">
        <v>129195.03000000006</v>
      </c>
      <c r="D69" s="247">
        <f t="shared" ref="D69:D95" si="36">B69/$B$96</f>
        <v>0.13954799513440128</v>
      </c>
      <c r="E69" s="215">
        <f t="shared" ref="E69:E95" si="37">C69/$C$96</f>
        <v>0.14253550834558204</v>
      </c>
      <c r="F69" s="52">
        <f t="shared" ref="F69:F96" si="38">(C69-B69)/B69</f>
        <v>3.6279354122870824E-2</v>
      </c>
      <c r="H69" s="19">
        <v>38762.072000000007</v>
      </c>
      <c r="I69" s="140">
        <v>39371.09199999999</v>
      </c>
      <c r="J69" s="214">
        <f t="shared" ref="J69:J96" si="39">H69/$H$96</f>
        <v>0.1555615852290852</v>
      </c>
      <c r="K69" s="215">
        <f t="shared" ref="K69:K96" si="40">I69/$I$96</f>
        <v>0.16270957042678502</v>
      </c>
      <c r="L69" s="59">
        <f t="shared" ref="L69:L96" si="41">(I69-H69)/H69</f>
        <v>1.5711750393528554E-2</v>
      </c>
      <c r="N69" s="40">
        <f t="shared" si="34"/>
        <v>3.1091238522584193</v>
      </c>
      <c r="O69" s="143">
        <f t="shared" si="35"/>
        <v>3.0474153688419725</v>
      </c>
      <c r="P69" s="52">
        <f t="shared" ref="P69:P96" si="42">(O69-N69)/N69</f>
        <v>-1.9847547524239881E-2</v>
      </c>
    </row>
    <row r="70" spans="1:16" ht="20.100000000000001" customHeight="1">
      <c r="A70" s="38" t="s">
        <v>186</v>
      </c>
      <c r="B70" s="19">
        <v>94245.090000000055</v>
      </c>
      <c r="C70" s="140">
        <v>95438.320000000022</v>
      </c>
      <c r="D70" s="247">
        <f t="shared" si="36"/>
        <v>0.10549050553336888</v>
      </c>
      <c r="E70" s="215">
        <f t="shared" si="37"/>
        <v>0.10529313284611898</v>
      </c>
      <c r="F70" s="52">
        <f t="shared" si="38"/>
        <v>1.2660924829080922E-2</v>
      </c>
      <c r="H70" s="19">
        <v>31770.739000000005</v>
      </c>
      <c r="I70" s="140">
        <v>31531.885999999969</v>
      </c>
      <c r="J70" s="214">
        <f t="shared" si="39"/>
        <v>0.12750367221699399</v>
      </c>
      <c r="K70" s="215">
        <f t="shared" si="40"/>
        <v>0.13031235267252311</v>
      </c>
      <c r="L70" s="59">
        <f t="shared" si="41"/>
        <v>-7.5180183879271899E-3</v>
      </c>
      <c r="N70" s="40">
        <f t="shared" si="34"/>
        <v>3.3710763075296537</v>
      </c>
      <c r="O70" s="143">
        <f t="shared" si="35"/>
        <v>3.3039020385103135</v>
      </c>
      <c r="P70" s="52">
        <f t="shared" si="42"/>
        <v>-1.9926653356763063E-2</v>
      </c>
    </row>
    <row r="71" spans="1:16" ht="20.100000000000001" customHeight="1">
      <c r="A71" s="38" t="s">
        <v>187</v>
      </c>
      <c r="B71" s="19">
        <v>182120.4899999999</v>
      </c>
      <c r="C71" s="140">
        <v>204877.29999999993</v>
      </c>
      <c r="D71" s="247">
        <f t="shared" si="36"/>
        <v>0.20385128347890411</v>
      </c>
      <c r="E71" s="215">
        <f t="shared" si="37"/>
        <v>0.22603261212114964</v>
      </c>
      <c r="F71" s="52">
        <f t="shared" si="38"/>
        <v>0.12495469345596445</v>
      </c>
      <c r="H71" s="19">
        <v>23715.609999999997</v>
      </c>
      <c r="I71" s="140">
        <v>25155.101000000002</v>
      </c>
      <c r="J71" s="214">
        <f t="shared" si="39"/>
        <v>9.5176488147350441E-2</v>
      </c>
      <c r="K71" s="215">
        <f t="shared" si="40"/>
        <v>0.1039589066453222</v>
      </c>
      <c r="L71" s="59">
        <f t="shared" si="41"/>
        <v>6.0698038127630097E-2</v>
      </c>
      <c r="N71" s="40">
        <f t="shared" si="34"/>
        <v>1.3021933995455433</v>
      </c>
      <c r="O71" s="143">
        <f t="shared" si="35"/>
        <v>1.2278129885546134</v>
      </c>
      <c r="P71" s="52">
        <f t="shared" si="42"/>
        <v>-5.7119327295690574E-2</v>
      </c>
    </row>
    <row r="72" spans="1:16" ht="20.100000000000001" customHeight="1">
      <c r="A72" s="38" t="s">
        <v>189</v>
      </c>
      <c r="B72" s="19">
        <v>62684.499999999993</v>
      </c>
      <c r="C72" s="140">
        <v>58855.750000000015</v>
      </c>
      <c r="D72" s="247">
        <f t="shared" si="36"/>
        <v>7.016407532855512E-2</v>
      </c>
      <c r="E72" s="215">
        <f t="shared" si="37"/>
        <v>6.4933103427511796E-2</v>
      </c>
      <c r="F72" s="52">
        <f t="shared" si="38"/>
        <v>-6.1079692747010486E-2</v>
      </c>
      <c r="H72" s="19">
        <v>24079.040999999983</v>
      </c>
      <c r="I72" s="140">
        <v>22114.445</v>
      </c>
      <c r="J72" s="214">
        <f t="shared" si="39"/>
        <v>9.6635024793208513E-2</v>
      </c>
      <c r="K72" s="215">
        <f t="shared" si="40"/>
        <v>9.1392736736302993E-2</v>
      </c>
      <c r="L72" s="59">
        <f t="shared" si="41"/>
        <v>-8.1589461972342861E-2</v>
      </c>
      <c r="N72" s="40">
        <f t="shared" si="34"/>
        <v>3.841307021672022</v>
      </c>
      <c r="O72" s="143">
        <f t="shared" si="35"/>
        <v>3.7573975354999289</v>
      </c>
      <c r="P72" s="52">
        <f t="shared" si="42"/>
        <v>-2.1843993645571554E-2</v>
      </c>
    </row>
    <row r="73" spans="1:16" ht="20.100000000000001" customHeight="1">
      <c r="A73" s="38" t="s">
        <v>193</v>
      </c>
      <c r="B73" s="19">
        <v>41528.470000000016</v>
      </c>
      <c r="C73" s="140">
        <v>38131.80999999999</v>
      </c>
      <c r="D73" s="247">
        <f t="shared" si="36"/>
        <v>4.648368731280688E-2</v>
      </c>
      <c r="E73" s="215">
        <f t="shared" si="37"/>
        <v>4.2069241537287812E-2</v>
      </c>
      <c r="F73" s="52">
        <f t="shared" si="38"/>
        <v>-8.1791118237681856E-2</v>
      </c>
      <c r="H73" s="19">
        <v>15200.361000000001</v>
      </c>
      <c r="I73" s="140">
        <v>13400.358999999999</v>
      </c>
      <c r="J73" s="214">
        <f t="shared" si="39"/>
        <v>6.1002731051486681E-2</v>
      </c>
      <c r="K73" s="215">
        <f t="shared" si="40"/>
        <v>5.5379887772853818E-2</v>
      </c>
      <c r="L73" s="59">
        <f t="shared" si="41"/>
        <v>-0.11841837177419681</v>
      </c>
      <c r="N73" s="40">
        <f t="shared" si="34"/>
        <v>3.6602265867247201</v>
      </c>
      <c r="O73" s="143">
        <f t="shared" si="35"/>
        <v>3.5142205418520653</v>
      </c>
      <c r="P73" s="52">
        <f t="shared" si="42"/>
        <v>-3.9889892446059012E-2</v>
      </c>
    </row>
    <row r="74" spans="1:16" ht="20.100000000000001" customHeight="1">
      <c r="A74" s="38" t="s">
        <v>194</v>
      </c>
      <c r="B74" s="19">
        <v>62621.429999999964</v>
      </c>
      <c r="C74" s="140">
        <v>53670.94000000001</v>
      </c>
      <c r="D74" s="247">
        <f t="shared" si="36"/>
        <v>7.0093479754992694E-2</v>
      </c>
      <c r="E74" s="215">
        <f t="shared" si="37"/>
        <v>5.9212917991390467E-2</v>
      </c>
      <c r="F74" s="52">
        <f t="shared" si="38"/>
        <v>-0.1429301438820538</v>
      </c>
      <c r="H74" s="19">
        <v>13920.153999999995</v>
      </c>
      <c r="I74" s="140">
        <v>13020.944</v>
      </c>
      <c r="J74" s="214">
        <f t="shared" si="39"/>
        <v>5.5864950224358237E-2</v>
      </c>
      <c r="K74" s="215">
        <f t="shared" si="40"/>
        <v>5.3811873056282628E-2</v>
      </c>
      <c r="L74" s="59">
        <f t="shared" si="41"/>
        <v>-6.4597704881712931E-2</v>
      </c>
      <c r="N74" s="40">
        <f t="shared" si="34"/>
        <v>2.2229058007777853</v>
      </c>
      <c r="O74" s="143">
        <f t="shared" si="35"/>
        <v>2.426069675694146</v>
      </c>
      <c r="P74" s="52">
        <f t="shared" si="42"/>
        <v>9.1395629470792009E-2</v>
      </c>
    </row>
    <row r="75" spans="1:16" ht="20.100000000000001" customHeight="1">
      <c r="A75" s="38" t="s">
        <v>198</v>
      </c>
      <c r="B75" s="19">
        <v>2666.6999999999989</v>
      </c>
      <c r="C75" s="140">
        <v>2415.9199999999983</v>
      </c>
      <c r="D75" s="247">
        <f t="shared" si="36"/>
        <v>2.984893230043438E-3</v>
      </c>
      <c r="E75" s="215">
        <f t="shared" si="37"/>
        <v>2.6653841507855076E-3</v>
      </c>
      <c r="F75" s="52">
        <f t="shared" si="38"/>
        <v>-9.4041324483444239E-2</v>
      </c>
      <c r="H75" s="19">
        <v>7021.1420000000016</v>
      </c>
      <c r="I75" s="140">
        <v>6239.5869999999995</v>
      </c>
      <c r="J75" s="214">
        <f t="shared" si="39"/>
        <v>2.8177543750460755E-2</v>
      </c>
      <c r="K75" s="215">
        <f t="shared" si="40"/>
        <v>2.5786445557836001E-2</v>
      </c>
      <c r="L75" s="59">
        <f t="shared" si="41"/>
        <v>-0.11131451265335496</v>
      </c>
      <c r="N75" s="40">
        <f t="shared" si="34"/>
        <v>26.328953388082667</v>
      </c>
      <c r="O75" s="143">
        <f t="shared" si="35"/>
        <v>25.826960329812259</v>
      </c>
      <c r="P75" s="52">
        <f t="shared" si="42"/>
        <v>-1.9066198753560252E-2</v>
      </c>
    </row>
    <row r="76" spans="1:16" ht="20.100000000000001" customHeight="1">
      <c r="A76" s="38" t="s">
        <v>199</v>
      </c>
      <c r="B76" s="19">
        <v>18508.589999999993</v>
      </c>
      <c r="C76" s="140">
        <v>18172.529999999992</v>
      </c>
      <c r="D76" s="247">
        <f t="shared" si="36"/>
        <v>2.0717052907582283E-2</v>
      </c>
      <c r="E76" s="215">
        <f t="shared" si="37"/>
        <v>2.0048997252257596E-2</v>
      </c>
      <c r="F76" s="52">
        <f t="shared" si="38"/>
        <v>-1.8156974680405231E-2</v>
      </c>
      <c r="H76" s="19">
        <v>6455.38</v>
      </c>
      <c r="I76" s="140">
        <v>6219.6830000000036</v>
      </c>
      <c r="J76" s="214">
        <f t="shared" si="39"/>
        <v>2.5907003785972327E-2</v>
      </c>
      <c r="K76" s="215">
        <f t="shared" si="40"/>
        <v>2.5704187964122976E-2</v>
      </c>
      <c r="L76" s="59">
        <f t="shared" si="41"/>
        <v>-3.6511715809138499E-2</v>
      </c>
      <c r="N76" s="40">
        <f t="shared" si="34"/>
        <v>3.4877751357612885</v>
      </c>
      <c r="O76" s="143">
        <f t="shared" si="35"/>
        <v>3.4225740719646671</v>
      </c>
      <c r="P76" s="52">
        <f t="shared" si="42"/>
        <v>-1.8694170713041032E-2</v>
      </c>
    </row>
    <row r="77" spans="1:16" ht="20.100000000000001" customHeight="1">
      <c r="A77" s="38" t="s">
        <v>203</v>
      </c>
      <c r="B77" s="19">
        <v>10569.920000000004</v>
      </c>
      <c r="C77" s="140">
        <v>11476.830000000004</v>
      </c>
      <c r="D77" s="247">
        <f t="shared" si="36"/>
        <v>1.1831133104623977E-2</v>
      </c>
      <c r="E77" s="215">
        <f t="shared" si="37"/>
        <v>1.2661909658953802E-2</v>
      </c>
      <c r="F77" s="52">
        <f t="shared" si="38"/>
        <v>8.5801027822348663E-2</v>
      </c>
      <c r="H77" s="19">
        <v>4188.7419999999993</v>
      </c>
      <c r="I77" s="140">
        <v>4027.4650000000011</v>
      </c>
      <c r="J77" s="214">
        <f t="shared" si="39"/>
        <v>1.6810436388324353E-2</v>
      </c>
      <c r="K77" s="215">
        <f t="shared" si="40"/>
        <v>1.6644371968623884E-2</v>
      </c>
      <c r="L77" s="59">
        <f t="shared" si="41"/>
        <v>-3.8502490723944863E-2</v>
      </c>
      <c r="N77" s="40">
        <f t="shared" si="34"/>
        <v>3.9628890284883878</v>
      </c>
      <c r="O77" s="143">
        <f t="shared" si="35"/>
        <v>3.5092137811573405</v>
      </c>
      <c r="P77" s="52">
        <f t="shared" si="42"/>
        <v>-0.11448093652627413</v>
      </c>
    </row>
    <row r="78" spans="1:16" ht="20.100000000000001" customHeight="1">
      <c r="A78" s="38" t="s">
        <v>204</v>
      </c>
      <c r="B78" s="19">
        <v>40459.369999999995</v>
      </c>
      <c r="C78" s="140">
        <v>41312.630000000005</v>
      </c>
      <c r="D78" s="247">
        <f t="shared" si="36"/>
        <v>4.528702126404268E-2</v>
      </c>
      <c r="E78" s="215">
        <f t="shared" si="37"/>
        <v>4.5578508075294698E-2</v>
      </c>
      <c r="F78" s="52">
        <f t="shared" si="38"/>
        <v>2.1089305147361646E-2</v>
      </c>
      <c r="H78" s="19">
        <v>3172.7929999999997</v>
      </c>
      <c r="I78" s="140">
        <v>3662.511</v>
      </c>
      <c r="J78" s="214">
        <f t="shared" si="39"/>
        <v>1.2733186932931366E-2</v>
      </c>
      <c r="K78" s="215">
        <f t="shared" si="40"/>
        <v>1.5136120468626448E-2</v>
      </c>
      <c r="L78" s="59">
        <f t="shared" si="41"/>
        <v>0.15434918067456666</v>
      </c>
      <c r="N78" s="40">
        <f t="shared" si="34"/>
        <v>0.78419238856166074</v>
      </c>
      <c r="O78" s="143">
        <f t="shared" si="35"/>
        <v>0.88653542512301908</v>
      </c>
      <c r="P78" s="52">
        <f t="shared" si="42"/>
        <v>0.13050756173376343</v>
      </c>
    </row>
    <row r="79" spans="1:16" ht="20.100000000000001" customHeight="1">
      <c r="A79" s="38" t="s">
        <v>205</v>
      </c>
      <c r="B79" s="19">
        <v>21112.419999999995</v>
      </c>
      <c r="C79" s="140">
        <v>24628.410000000003</v>
      </c>
      <c r="D79" s="247">
        <f t="shared" si="36"/>
        <v>2.3631574428257279E-2</v>
      </c>
      <c r="E79" s="215">
        <f t="shared" si="37"/>
        <v>2.7171501404453523E-2</v>
      </c>
      <c r="F79" s="52">
        <f t="shared" si="38"/>
        <v>0.16653656946953546</v>
      </c>
      <c r="H79" s="19">
        <v>2328.8539999999994</v>
      </c>
      <c r="I79" s="140">
        <v>2870.2609999999995</v>
      </c>
      <c r="J79" s="214">
        <f t="shared" si="39"/>
        <v>9.3462552777647135E-3</v>
      </c>
      <c r="K79" s="215">
        <f t="shared" si="40"/>
        <v>1.1861975642503247E-2</v>
      </c>
      <c r="L79" s="59">
        <f t="shared" si="41"/>
        <v>0.2324778625023296</v>
      </c>
      <c r="N79" s="40">
        <f t="shared" si="34"/>
        <v>1.103072977896423</v>
      </c>
      <c r="O79" s="143">
        <f t="shared" si="35"/>
        <v>1.1654268383545665</v>
      </c>
      <c r="P79" s="52">
        <f t="shared" si="42"/>
        <v>5.6527411791967991E-2</v>
      </c>
    </row>
    <row r="80" spans="1:16" ht="20.100000000000001" customHeight="1">
      <c r="A80" s="38" t="s">
        <v>206</v>
      </c>
      <c r="B80" s="19">
        <v>15049.690000000004</v>
      </c>
      <c r="C80" s="140">
        <v>11369.460000000003</v>
      </c>
      <c r="D80" s="247">
        <f t="shared" si="36"/>
        <v>1.6845433605299606E-2</v>
      </c>
      <c r="E80" s="215">
        <f t="shared" si="37"/>
        <v>1.2543452799343449E-2</v>
      </c>
      <c r="F80" s="52">
        <f t="shared" si="38"/>
        <v>-0.24453859182481502</v>
      </c>
      <c r="H80" s="19">
        <v>3304.6700000000005</v>
      </c>
      <c r="I80" s="140">
        <v>2566.6199999999994</v>
      </c>
      <c r="J80" s="214">
        <f t="shared" si="39"/>
        <v>1.3262441281750909E-2</v>
      </c>
      <c r="K80" s="215">
        <f t="shared" si="40"/>
        <v>1.0607113403123159E-2</v>
      </c>
      <c r="L80" s="59">
        <f t="shared" si="41"/>
        <v>-0.22333546163459619</v>
      </c>
      <c r="N80" s="40">
        <f t="shared" si="34"/>
        <v>2.1958392498450134</v>
      </c>
      <c r="O80" s="143">
        <f t="shared" si="35"/>
        <v>2.2574686924444949</v>
      </c>
      <c r="P80" s="52">
        <f t="shared" si="42"/>
        <v>2.8066463701216456E-2</v>
      </c>
    </row>
    <row r="81" spans="1:16" ht="20.100000000000001" customHeight="1">
      <c r="A81" s="38" t="s">
        <v>218</v>
      </c>
      <c r="B81" s="19">
        <v>6433.9799999999987</v>
      </c>
      <c r="C81" s="140">
        <v>5804.0800000000008</v>
      </c>
      <c r="D81" s="247">
        <f t="shared" si="36"/>
        <v>7.2016887329789192E-3</v>
      </c>
      <c r="E81" s="215">
        <f t="shared" si="37"/>
        <v>6.4034002954945369E-3</v>
      </c>
      <c r="F81" s="52">
        <f t="shared" ref="F81:F86" si="43">(C81-B81)/B81</f>
        <v>-9.7902076164364513E-2</v>
      </c>
      <c r="H81" s="19">
        <v>2780.8540000000003</v>
      </c>
      <c r="I81" s="140">
        <v>2281.6</v>
      </c>
      <c r="J81" s="214">
        <f t="shared" si="39"/>
        <v>1.1160240776877007E-2</v>
      </c>
      <c r="K81" s="215">
        <f t="shared" si="40"/>
        <v>9.4292064818967385E-3</v>
      </c>
      <c r="L81" s="59">
        <f>(I81-H81)/H81</f>
        <v>-0.17953261839708246</v>
      </c>
      <c r="N81" s="40">
        <f t="shared" si="34"/>
        <v>4.3221365313538449</v>
      </c>
      <c r="O81" s="143">
        <f t="shared" si="35"/>
        <v>3.9310278286998108</v>
      </c>
      <c r="P81" s="52">
        <f>(O81-N81)/N81</f>
        <v>-9.0489668666603892E-2</v>
      </c>
    </row>
    <row r="82" spans="1:16" ht="20.100000000000001" customHeight="1">
      <c r="A82" s="38" t="s">
        <v>219</v>
      </c>
      <c r="B82" s="19">
        <v>19757.039999999997</v>
      </c>
      <c r="C82" s="140">
        <v>22021.350000000002</v>
      </c>
      <c r="D82" s="247">
        <f t="shared" si="36"/>
        <v>2.2114469172271878E-2</v>
      </c>
      <c r="E82" s="215">
        <f t="shared" si="37"/>
        <v>2.429524043383079E-2</v>
      </c>
      <c r="F82" s="52">
        <f>(C82-B82)/B82</f>
        <v>0.11460775500783545</v>
      </c>
      <c r="H82" s="19">
        <v>1515.8559999999993</v>
      </c>
      <c r="I82" s="140">
        <v>2281.1790000000015</v>
      </c>
      <c r="J82" s="214">
        <f t="shared" si="39"/>
        <v>6.0834973511999053E-3</v>
      </c>
      <c r="K82" s="215">
        <f t="shared" si="40"/>
        <v>9.4274666081551241E-3</v>
      </c>
      <c r="L82" s="59">
        <f>(I82-H82)/H82</f>
        <v>0.50487843172438707</v>
      </c>
      <c r="N82" s="40">
        <f t="shared" si="34"/>
        <v>0.76724853520567837</v>
      </c>
      <c r="O82" s="143">
        <f t="shared" si="35"/>
        <v>1.0358942571640708</v>
      </c>
      <c r="P82" s="52">
        <f>(O82-N82)/N82</f>
        <v>0.35014172022677875</v>
      </c>
    </row>
    <row r="83" spans="1:16" ht="20.100000000000001" customHeight="1">
      <c r="A83" s="38" t="s">
        <v>220</v>
      </c>
      <c r="B83" s="19">
        <v>5772.0099999999993</v>
      </c>
      <c r="C83" s="140">
        <v>6069.1399999999994</v>
      </c>
      <c r="D83" s="247">
        <f t="shared" si="36"/>
        <v>6.4607318306307534E-3</v>
      </c>
      <c r="E83" s="215">
        <f t="shared" si="37"/>
        <v>6.6958299798413707E-3</v>
      </c>
      <c r="F83" s="52">
        <f>(C83-B83)/B83</f>
        <v>5.1477734792559286E-2</v>
      </c>
      <c r="H83" s="19">
        <v>1826.6430000000007</v>
      </c>
      <c r="I83" s="140">
        <v>2090.8509999999997</v>
      </c>
      <c r="J83" s="214">
        <f t="shared" si="39"/>
        <v>7.3307608718030329E-3</v>
      </c>
      <c r="K83" s="215">
        <f t="shared" si="40"/>
        <v>8.6408948991410738E-3</v>
      </c>
      <c r="L83" s="59">
        <f>(I83-H83)/H83</f>
        <v>0.14464129006050927</v>
      </c>
      <c r="N83" s="40">
        <f t="shared" si="34"/>
        <v>3.1646566793889841</v>
      </c>
      <c r="O83" s="143">
        <f t="shared" si="35"/>
        <v>3.4450531706304348</v>
      </c>
      <c r="P83" s="52">
        <f>(O83-N83)/N83</f>
        <v>8.8602499306682542E-2</v>
      </c>
    </row>
    <row r="84" spans="1:16" ht="20.100000000000001" customHeight="1">
      <c r="A84" s="38" t="s">
        <v>221</v>
      </c>
      <c r="B84" s="19">
        <v>3202.9800000000009</v>
      </c>
      <c r="C84" s="140">
        <v>3728.3099999999995</v>
      </c>
      <c r="D84" s="247">
        <f t="shared" si="36"/>
        <v>3.5851626797032054E-3</v>
      </c>
      <c r="E84" s="215">
        <f t="shared" si="37"/>
        <v>4.1132895059501646E-3</v>
      </c>
      <c r="F84" s="52">
        <f t="shared" si="43"/>
        <v>0.1640128879980513</v>
      </c>
      <c r="H84" s="19">
        <v>1876.1580000000006</v>
      </c>
      <c r="I84" s="140">
        <v>1975.1909999999993</v>
      </c>
      <c r="J84" s="214">
        <f t="shared" si="39"/>
        <v>7.5294765620431761E-3</v>
      </c>
      <c r="K84" s="215">
        <f t="shared" si="40"/>
        <v>8.1629048826192558E-3</v>
      </c>
      <c r="L84" s="59">
        <f t="shared" si="41"/>
        <v>5.27849999840092E-2</v>
      </c>
      <c r="N84" s="40">
        <f t="shared" si="34"/>
        <v>5.8575389168836525</v>
      </c>
      <c r="O84" s="143">
        <f t="shared" si="35"/>
        <v>5.2978185826822335</v>
      </c>
      <c r="P84" s="52">
        <f t="shared" si="42"/>
        <v>-9.555554681644407E-2</v>
      </c>
    </row>
    <row r="85" spans="1:16" ht="20.100000000000001" customHeight="1">
      <c r="A85" s="38" t="s">
        <v>222</v>
      </c>
      <c r="B85" s="19">
        <v>5806.7599999999993</v>
      </c>
      <c r="C85" s="140">
        <v>8829.01</v>
      </c>
      <c r="D85" s="247">
        <f t="shared" si="36"/>
        <v>6.4996282343297105E-3</v>
      </c>
      <c r="E85" s="215">
        <f t="shared" si="37"/>
        <v>9.7406798739721398E-3</v>
      </c>
      <c r="F85" s="52">
        <f t="shared" si="43"/>
        <v>0.52047096831968276</v>
      </c>
      <c r="H85" s="19">
        <v>1312.0439999999999</v>
      </c>
      <c r="I85" s="140">
        <v>1828.7620000000004</v>
      </c>
      <c r="J85" s="214">
        <f t="shared" si="39"/>
        <v>5.2655504207904519E-3</v>
      </c>
      <c r="K85" s="215">
        <f t="shared" si="40"/>
        <v>7.5577553051571029E-3</v>
      </c>
      <c r="L85" s="59">
        <f t="shared" si="41"/>
        <v>0.39382673142059305</v>
      </c>
      <c r="N85" s="40">
        <f t="shared" si="34"/>
        <v>2.2595113281761261</v>
      </c>
      <c r="O85" s="143">
        <f t="shared" si="35"/>
        <v>2.0713103734167255</v>
      </c>
      <c r="P85" s="52">
        <f t="shared" si="42"/>
        <v>-8.3292768844543077E-2</v>
      </c>
    </row>
    <row r="86" spans="1:16" ht="20.100000000000001" customHeight="1">
      <c r="A86" s="38" t="s">
        <v>223</v>
      </c>
      <c r="B86" s="19">
        <v>4583.0600000000004</v>
      </c>
      <c r="C86" s="140">
        <v>6078.9100000000008</v>
      </c>
      <c r="D86" s="247">
        <f t="shared" si="36"/>
        <v>5.1299151636415366E-3</v>
      </c>
      <c r="E86" s="215">
        <f t="shared" si="37"/>
        <v>6.7066088148827543E-3</v>
      </c>
      <c r="F86" s="52">
        <f t="shared" si="43"/>
        <v>0.32638673724542122</v>
      </c>
      <c r="H86" s="19">
        <v>1233.1859999999999</v>
      </c>
      <c r="I86" s="140">
        <v>1641.4900000000007</v>
      </c>
      <c r="J86" s="214">
        <f t="shared" si="39"/>
        <v>4.9490741630714326E-3</v>
      </c>
      <c r="K86" s="215">
        <f t="shared" si="40"/>
        <v>6.7838131784575227E-3</v>
      </c>
      <c r="L86" s="59">
        <f t="shared" si="41"/>
        <v>0.33109684994802147</v>
      </c>
      <c r="N86" s="40">
        <f t="shared" si="34"/>
        <v>2.6907481027959479</v>
      </c>
      <c r="O86" s="143">
        <f t="shared" si="35"/>
        <v>2.7003031793528782</v>
      </c>
      <c r="P86" s="52">
        <f t="shared" si="42"/>
        <v>3.5510854944027204E-3</v>
      </c>
    </row>
    <row r="87" spans="1:16" ht="20.100000000000001" customHeight="1">
      <c r="A87" s="38" t="s">
        <v>224</v>
      </c>
      <c r="B87" s="19">
        <v>5300.83</v>
      </c>
      <c r="C87" s="140">
        <v>4832.8900000000003</v>
      </c>
      <c r="D87" s="247">
        <f t="shared" si="36"/>
        <v>5.9333301761019851E-3</v>
      </c>
      <c r="E87" s="215">
        <f t="shared" si="37"/>
        <v>5.3319267229418946E-3</v>
      </c>
      <c r="F87" s="52">
        <f t="shared" ref="F87:F88" si="44">(C87-B87)/B87</f>
        <v>-8.8276741566886627E-2</v>
      </c>
      <c r="H87" s="19">
        <v>1835.5720000000001</v>
      </c>
      <c r="I87" s="140">
        <v>1517.2930000000003</v>
      </c>
      <c r="J87" s="214">
        <f t="shared" si="39"/>
        <v>7.3665951118950081E-3</v>
      </c>
      <c r="K87" s="215">
        <f t="shared" si="40"/>
        <v>6.2705421592463848E-3</v>
      </c>
      <c r="L87" s="59">
        <f t="shared" ref="L87:L88" si="45">(I87-H87)/H87</f>
        <v>-0.17339499621916207</v>
      </c>
      <c r="N87" s="40">
        <f t="shared" si="34"/>
        <v>3.4628011085056492</v>
      </c>
      <c r="O87" s="143">
        <f t="shared" si="35"/>
        <v>3.1395148658463161</v>
      </c>
      <c r="P87" s="52">
        <f t="shared" ref="P87:P88" si="46">(O87-N87)/N87</f>
        <v>-9.3359749095969669E-2</v>
      </c>
    </row>
    <row r="88" spans="1:16" ht="20.100000000000001" customHeight="1">
      <c r="A88" s="38" t="s">
        <v>225</v>
      </c>
      <c r="B88" s="19">
        <v>6510.59</v>
      </c>
      <c r="C88" s="140">
        <v>4623.2699999999995</v>
      </c>
      <c r="D88" s="247">
        <f t="shared" si="36"/>
        <v>7.2874399124717871E-3</v>
      </c>
      <c r="E88" s="215">
        <f t="shared" si="37"/>
        <v>5.1006616869772679E-3</v>
      </c>
      <c r="F88" s="52">
        <f t="shared" si="44"/>
        <v>-0.2898846341115015</v>
      </c>
      <c r="H88" s="19">
        <v>1886.2549999999994</v>
      </c>
      <c r="I88" s="140">
        <v>1275.8710000000003</v>
      </c>
      <c r="J88" s="214">
        <f t="shared" si="39"/>
        <v>7.569998269088607E-3</v>
      </c>
      <c r="K88" s="215">
        <f t="shared" si="40"/>
        <v>5.2728134218373406E-3</v>
      </c>
      <c r="L88" s="59">
        <f t="shared" si="45"/>
        <v>-0.32359569623407192</v>
      </c>
      <c r="N88" s="40">
        <f t="shared" si="34"/>
        <v>2.897210544666458</v>
      </c>
      <c r="O88" s="143">
        <f t="shared" si="35"/>
        <v>2.7596722665991829</v>
      </c>
      <c r="P88" s="52">
        <f t="shared" si="46"/>
        <v>-4.7472655489423282E-2</v>
      </c>
    </row>
    <row r="89" spans="1:16" ht="20.100000000000001" customHeight="1">
      <c r="A89" s="38" t="s">
        <v>226</v>
      </c>
      <c r="B89" s="19">
        <v>266.32000000000005</v>
      </c>
      <c r="C89" s="140">
        <v>323.34999999999997</v>
      </c>
      <c r="D89" s="247">
        <f t="shared" si="36"/>
        <v>2.9809756066493E-4</v>
      </c>
      <c r="E89" s="215">
        <f t="shared" si="37"/>
        <v>3.567386193071353E-4</v>
      </c>
      <c r="F89" s="52">
        <f t="shared" ref="F89:F94" si="47">(C89-B89)/B89</f>
        <v>0.21414088314809215</v>
      </c>
      <c r="H89" s="19">
        <v>624.30599999999993</v>
      </c>
      <c r="I89" s="140">
        <v>1222.5800000000002</v>
      </c>
      <c r="J89" s="214">
        <f t="shared" si="39"/>
        <v>2.5054912190460108E-3</v>
      </c>
      <c r="K89" s="215">
        <f t="shared" si="40"/>
        <v>5.0525768147954573E-3</v>
      </c>
      <c r="L89" s="59">
        <f t="shared" ref="L89:L94" si="48">(I89-H89)/H89</f>
        <v>0.95830249909499554</v>
      </c>
      <c r="N89" s="40">
        <f t="shared" si="34"/>
        <v>23.441949534394702</v>
      </c>
      <c r="O89" s="143">
        <f t="shared" si="35"/>
        <v>37.809803618370196</v>
      </c>
      <c r="P89" s="52">
        <f t="shared" ref="P89:P92" si="49">(O89-N89)/N89</f>
        <v>0.61291208151841492</v>
      </c>
    </row>
    <row r="90" spans="1:16" ht="20.100000000000001" customHeight="1">
      <c r="A90" s="38" t="s">
        <v>227</v>
      </c>
      <c r="B90" s="19">
        <v>860.70999999999992</v>
      </c>
      <c r="C90" s="140">
        <v>2559.1699999999996</v>
      </c>
      <c r="D90" s="247">
        <f t="shared" si="36"/>
        <v>9.6341075187710967E-4</v>
      </c>
      <c r="E90" s="215">
        <f t="shared" si="37"/>
        <v>2.8234259235263384E-3</v>
      </c>
      <c r="F90" s="52">
        <f t="shared" si="47"/>
        <v>1.9733243485029799</v>
      </c>
      <c r="H90" s="19">
        <v>259.37299999999999</v>
      </c>
      <c r="I90" s="140">
        <v>1049.912</v>
      </c>
      <c r="J90" s="214">
        <f t="shared" si="39"/>
        <v>1.0409266833213537E-3</v>
      </c>
      <c r="K90" s="215">
        <f t="shared" si="40"/>
        <v>4.3389888831614522E-3</v>
      </c>
      <c r="L90" s="59">
        <f t="shared" si="48"/>
        <v>3.0478847065808701</v>
      </c>
      <c r="N90" s="40">
        <f t="shared" si="34"/>
        <v>3.0134772455298537</v>
      </c>
      <c r="O90" s="143">
        <f t="shared" si="35"/>
        <v>4.1025488732675051</v>
      </c>
      <c r="P90" s="52">
        <f t="shared" si="49"/>
        <v>0.36140031564969127</v>
      </c>
    </row>
    <row r="91" spans="1:16" ht="20.100000000000001" customHeight="1">
      <c r="A91" s="38" t="s">
        <v>228</v>
      </c>
      <c r="B91" s="19">
        <v>5728.19</v>
      </c>
      <c r="C91" s="140">
        <v>4321.54</v>
      </c>
      <c r="D91" s="247">
        <f t="shared" si="36"/>
        <v>6.4116831857361258E-3</v>
      </c>
      <c r="E91" s="215">
        <f t="shared" si="37"/>
        <v>4.7677755153256772E-3</v>
      </c>
      <c r="F91" s="52">
        <f t="shared" si="47"/>
        <v>-0.24556622598063257</v>
      </c>
      <c r="H91" s="19">
        <v>1209.7889999999998</v>
      </c>
      <c r="I91" s="140">
        <v>949.3850000000001</v>
      </c>
      <c r="J91" s="214">
        <f t="shared" si="39"/>
        <v>4.8551763340388427E-3</v>
      </c>
      <c r="K91" s="215">
        <f t="shared" si="40"/>
        <v>3.9235392688532324E-3</v>
      </c>
      <c r="L91" s="59">
        <f t="shared" si="48"/>
        <v>-0.21524745224167166</v>
      </c>
      <c r="N91" s="40">
        <f t="shared" si="34"/>
        <v>2.1119917460838411</v>
      </c>
      <c r="O91" s="143">
        <f t="shared" si="35"/>
        <v>2.1968673204459526</v>
      </c>
      <c r="P91" s="52">
        <f t="shared" si="49"/>
        <v>4.018745552367424E-2</v>
      </c>
    </row>
    <row r="92" spans="1:16" ht="20.100000000000001" customHeight="1">
      <c r="A92" s="38" t="s">
        <v>229</v>
      </c>
      <c r="B92" s="19">
        <v>3199.4300000000012</v>
      </c>
      <c r="C92" s="140">
        <v>2561.8000000000002</v>
      </c>
      <c r="D92" s="247">
        <f t="shared" si="36"/>
        <v>3.5811890902605783E-3</v>
      </c>
      <c r="E92" s="215">
        <f t="shared" si="37"/>
        <v>2.8263274932457689E-3</v>
      </c>
      <c r="F92" s="52">
        <f t="shared" si="47"/>
        <v>-0.19929487439950266</v>
      </c>
      <c r="H92" s="19">
        <v>1308.0159999999998</v>
      </c>
      <c r="I92" s="140">
        <v>855.59899999999982</v>
      </c>
      <c r="J92" s="214">
        <f t="shared" si="39"/>
        <v>5.2493850809886286E-3</v>
      </c>
      <c r="K92" s="215">
        <f t="shared" si="40"/>
        <v>3.5359482979945502E-3</v>
      </c>
      <c r="L92" s="59">
        <f t="shared" si="48"/>
        <v>-0.3458803256229282</v>
      </c>
      <c r="N92" s="40">
        <f t="shared" si="34"/>
        <v>4.0882782245587475</v>
      </c>
      <c r="O92" s="143">
        <f t="shared" si="35"/>
        <v>3.3398352720743221</v>
      </c>
      <c r="P92" s="52">
        <f t="shared" si="49"/>
        <v>-0.18307045444912343</v>
      </c>
    </row>
    <row r="93" spans="1:16" ht="20.100000000000001" customHeight="1">
      <c r="A93" s="38" t="s">
        <v>230</v>
      </c>
      <c r="B93" s="19">
        <v>387.05000000000007</v>
      </c>
      <c r="C93" s="140">
        <v>1813.4599999999998</v>
      </c>
      <c r="D93" s="247">
        <f t="shared" si="36"/>
        <v>4.332331813433507E-4</v>
      </c>
      <c r="E93" s="215">
        <f t="shared" si="37"/>
        <v>2.0007150659307796E-3</v>
      </c>
      <c r="F93" s="52">
        <f t="shared" si="47"/>
        <v>3.6853378116522402</v>
      </c>
      <c r="H93" s="19">
        <v>114.65799999999999</v>
      </c>
      <c r="I93" s="140">
        <v>851.60399999999981</v>
      </c>
      <c r="J93" s="214">
        <f t="shared" si="39"/>
        <v>4.6015033043632049E-4</v>
      </c>
      <c r="K93" s="215">
        <f t="shared" si="40"/>
        <v>3.5194380946744338E-3</v>
      </c>
      <c r="L93" s="59">
        <f t="shared" si="48"/>
        <v>6.4273404385215152</v>
      </c>
      <c r="N93" s="40">
        <f t="shared" ref="N93:N94" si="50">(H93/B93)*10</f>
        <v>2.9623562847177358</v>
      </c>
      <c r="O93" s="143">
        <f t="shared" ref="O93:O94" si="51">(I93/C93)*10</f>
        <v>4.6960175575970791</v>
      </c>
      <c r="P93" s="52">
        <f t="shared" ref="P93:P94" si="52">(O93-N93)/N93</f>
        <v>0.58523050783019936</v>
      </c>
    </row>
    <row r="94" spans="1:16" ht="20.100000000000001" customHeight="1">
      <c r="A94" s="38" t="s">
        <v>231</v>
      </c>
      <c r="B94" s="19">
        <v>1343.8400000000001</v>
      </c>
      <c r="C94" s="140">
        <v>3947.0000000000005</v>
      </c>
      <c r="D94" s="247">
        <f t="shared" si="36"/>
        <v>1.504188291994441E-3</v>
      </c>
      <c r="E94" s="215">
        <f t="shared" si="37"/>
        <v>4.3545610960422556E-3</v>
      </c>
      <c r="F94" s="52">
        <f t="shared" si="47"/>
        <v>1.9371056078104536</v>
      </c>
      <c r="H94" s="19">
        <v>351.91699999999997</v>
      </c>
      <c r="I94" s="140">
        <v>832.33899999999994</v>
      </c>
      <c r="J94" s="214">
        <f t="shared" si="39"/>
        <v>1.4123281745378308E-3</v>
      </c>
      <c r="K94" s="215">
        <f t="shared" si="40"/>
        <v>3.4398213069492672E-3</v>
      </c>
      <c r="L94" s="59">
        <f t="shared" si="48"/>
        <v>1.3651571251175703</v>
      </c>
      <c r="N94" s="40">
        <f t="shared" si="50"/>
        <v>2.6187418145017261</v>
      </c>
      <c r="O94" s="143">
        <f t="shared" si="51"/>
        <v>2.1087889536356723</v>
      </c>
      <c r="P94" s="52">
        <f t="shared" si="52"/>
        <v>-0.19473201139650478</v>
      </c>
    </row>
    <row r="95" spans="1:16" ht="20.100000000000001" customHeight="1" thickBot="1">
      <c r="A95" s="8" t="s">
        <v>17</v>
      </c>
      <c r="B95" s="19">
        <f>B96-SUM(B68:B94)</f>
        <v>31717.470000000205</v>
      </c>
      <c r="C95" s="140">
        <f>C96-SUM(C68:C94)</f>
        <v>29078.259999999893</v>
      </c>
      <c r="D95" s="247">
        <f t="shared" si="36"/>
        <v>3.5502029278548952E-2</v>
      </c>
      <c r="E95" s="215">
        <f t="shared" si="37"/>
        <v>3.2080836011300025E-2</v>
      </c>
      <c r="F95" s="52">
        <f t="shared" si="38"/>
        <v>-8.3209978601707354E-2</v>
      </c>
      <c r="H95" s="19">
        <f>H96-SUM(H68:H94)</f>
        <v>10882.17500000025</v>
      </c>
      <c r="I95" s="140">
        <f>I96-SUM(I68:I94)</f>
        <v>10377.565999999933</v>
      </c>
      <c r="J95" s="214">
        <f t="shared" si="39"/>
        <v>4.367280453274941E-2</v>
      </c>
      <c r="K95" s="215">
        <f t="shared" si="40"/>
        <v>4.2887540582709757E-2</v>
      </c>
      <c r="L95" s="59">
        <f t="shared" si="41"/>
        <v>-4.6370233891690336E-2</v>
      </c>
      <c r="N95" s="40">
        <f t="shared" si="34"/>
        <v>3.430971953311591</v>
      </c>
      <c r="O95" s="143">
        <f t="shared" si="35"/>
        <v>3.5688400887810934</v>
      </c>
      <c r="P95" s="52">
        <f t="shared" si="42"/>
        <v>4.0183404978414758E-2</v>
      </c>
    </row>
    <row r="96" spans="1:16" s="1" customFormat="1" ht="26.25" customHeight="1" thickBot="1">
      <c r="A96" s="12" t="s">
        <v>18</v>
      </c>
      <c r="B96" s="17">
        <v>893398.78999999992</v>
      </c>
      <c r="C96" s="145">
        <v>906405.93</v>
      </c>
      <c r="D96" s="243">
        <f>SUM(D68:D95)</f>
        <v>1.0000000000000002</v>
      </c>
      <c r="E96" s="244">
        <f>SUM(E68:E95)</f>
        <v>1.0000000000000002</v>
      </c>
      <c r="F96" s="57">
        <f t="shared" si="38"/>
        <v>1.4559164558528372E-2</v>
      </c>
      <c r="H96" s="17">
        <v>249175.0900000002</v>
      </c>
      <c r="I96" s="145">
        <v>241971.58099999983</v>
      </c>
      <c r="J96" s="255">
        <f t="shared" si="39"/>
        <v>1</v>
      </c>
      <c r="K96" s="244">
        <f t="shared" si="40"/>
        <v>1</v>
      </c>
      <c r="L96" s="60">
        <f t="shared" si="41"/>
        <v>-2.890942670072022E-2</v>
      </c>
      <c r="N96" s="37">
        <f t="shared" si="34"/>
        <v>2.7890690337738229</v>
      </c>
      <c r="O96" s="150">
        <f t="shared" si="35"/>
        <v>2.6695719102367281</v>
      </c>
      <c r="P96" s="57">
        <f t="shared" si="42"/>
        <v>-4.2844806668483941E-2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>
      <selection activeCell="P89" sqref="P89"/>
    </sheetView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232</v>
      </c>
    </row>
    <row r="3" spans="1:17" ht="8.25" customHeight="1" thickBot="1"/>
    <row r="4" spans="1:17">
      <c r="A4" s="491" t="s">
        <v>3</v>
      </c>
      <c r="B4" s="485" t="s">
        <v>1</v>
      </c>
      <c r="C4" s="478"/>
      <c r="D4" s="485" t="s">
        <v>101</v>
      </c>
      <c r="E4" s="478"/>
      <c r="F4" s="130" t="s">
        <v>0</v>
      </c>
      <c r="H4" s="494" t="s">
        <v>19</v>
      </c>
      <c r="I4" s="495"/>
      <c r="J4" s="485" t="s">
        <v>101</v>
      </c>
      <c r="K4" s="483"/>
      <c r="L4" s="130" t="s">
        <v>0</v>
      </c>
      <c r="N4" s="477" t="s">
        <v>22</v>
      </c>
      <c r="O4" s="478"/>
      <c r="P4" s="130" t="s">
        <v>0</v>
      </c>
    </row>
    <row r="5" spans="1:17">
      <c r="A5" s="492"/>
      <c r="B5" s="486" t="s">
        <v>62</v>
      </c>
      <c r="C5" s="480"/>
      <c r="D5" s="486" t="str">
        <f>B5</f>
        <v>jun</v>
      </c>
      <c r="E5" s="480"/>
      <c r="F5" s="131" t="s">
        <v>151</v>
      </c>
      <c r="H5" s="475" t="str">
        <f>B5</f>
        <v>jun</v>
      </c>
      <c r="I5" s="480"/>
      <c r="J5" s="486" t="str">
        <f>B5</f>
        <v>jun</v>
      </c>
      <c r="K5" s="476"/>
      <c r="L5" s="131" t="str">
        <f>F5</f>
        <v>2026 /2025</v>
      </c>
      <c r="N5" s="475" t="str">
        <f>B5</f>
        <v>jun</v>
      </c>
      <c r="O5" s="476"/>
      <c r="P5" s="131" t="str">
        <f>L5</f>
        <v>2026 /2025</v>
      </c>
    </row>
    <row r="6" spans="1:17" ht="19.5" customHeight="1" thickBot="1">
      <c r="A6" s="493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5">
        <v>1000</v>
      </c>
      <c r="N6" s="25">
        <f>B6</f>
        <v>2025</v>
      </c>
      <c r="O6" s="134">
        <f>C6</f>
        <v>2026</v>
      </c>
      <c r="P6" s="132"/>
    </row>
    <row r="7" spans="1:17" ht="20.100000000000001" customHeight="1">
      <c r="A7" s="8" t="s">
        <v>183</v>
      </c>
      <c r="B7" s="19">
        <v>28104.820000000003</v>
      </c>
      <c r="C7" s="147">
        <v>24122.090000000004</v>
      </c>
      <c r="D7" s="214">
        <f>B7/$B$33</f>
        <v>9.9793257440734889E-2</v>
      </c>
      <c r="E7" s="246">
        <f>C7/$C$33</f>
        <v>9.0730702147772985E-2</v>
      </c>
      <c r="F7" s="52">
        <f>(C7-B7)/B7</f>
        <v>-0.14170985617413664</v>
      </c>
      <c r="H7" s="19">
        <v>9097.1849999999995</v>
      </c>
      <c r="I7" s="147">
        <v>7687.8469999999979</v>
      </c>
      <c r="J7" s="214">
        <f t="shared" ref="J7:J32" si="0">H7/$H$33</f>
        <v>0.11973491016760748</v>
      </c>
      <c r="K7" s="246">
        <f>I7/$I$33</f>
        <v>0.10626390352903246</v>
      </c>
      <c r="L7" s="52">
        <f>(I7-H7)/H7</f>
        <v>-0.15492023081865453</v>
      </c>
      <c r="N7" s="40">
        <f t="shared" ref="N7:O33" si="1">(H7/B7)*10</f>
        <v>3.2368771619956997</v>
      </c>
      <c r="O7" s="149">
        <f t="shared" si="1"/>
        <v>3.1870567600071125</v>
      </c>
      <c r="P7" s="52">
        <f>(O7-N7)/N7</f>
        <v>-1.5391502208835896E-2</v>
      </c>
      <c r="Q7" s="2"/>
    </row>
    <row r="8" spans="1:17" ht="20.100000000000001" customHeight="1">
      <c r="A8" s="8" t="s">
        <v>184</v>
      </c>
      <c r="B8" s="19">
        <v>19260.660000000003</v>
      </c>
      <c r="C8" s="140">
        <v>20635.46</v>
      </c>
      <c r="D8" s="214">
        <f t="shared" ref="D8:D32" si="2">B8/$B$33</f>
        <v>6.838983497700625E-2</v>
      </c>
      <c r="E8" s="215">
        <f t="shared" ref="E8:E32" si="3">C8/$C$33</f>
        <v>7.7616399530151953E-2</v>
      </c>
      <c r="F8" s="52">
        <f t="shared" ref="F8:F33" si="4">(C8-B8)/B8</f>
        <v>7.1378654729380792E-2</v>
      </c>
      <c r="H8" s="19">
        <v>7923.1619999999984</v>
      </c>
      <c r="I8" s="140">
        <v>7511.3890000000001</v>
      </c>
      <c r="J8" s="214">
        <f t="shared" si="0"/>
        <v>0.10428270836675314</v>
      </c>
      <c r="K8" s="215">
        <f t="shared" ref="K8:K32" si="5">I8/$I$33</f>
        <v>0.10382484407728663</v>
      </c>
      <c r="L8" s="52">
        <f t="shared" ref="L8:L33" si="6">(I8-H8)/H8</f>
        <v>-5.1970791459268209E-2</v>
      </c>
      <c r="N8" s="40">
        <f t="shared" si="1"/>
        <v>4.1136503110485299</v>
      </c>
      <c r="O8" s="143">
        <f t="shared" si="1"/>
        <v>3.6400395241976682</v>
      </c>
      <c r="P8" s="52">
        <f t="shared" ref="P8:P33" si="7">(O8-N8)/N8</f>
        <v>-0.11513151362886333</v>
      </c>
      <c r="Q8" s="2"/>
    </row>
    <row r="9" spans="1:17" ht="20.100000000000001" customHeight="1">
      <c r="A9" s="8" t="s">
        <v>185</v>
      </c>
      <c r="B9" s="19">
        <v>20643.62000000001</v>
      </c>
      <c r="C9" s="140">
        <v>25165.51</v>
      </c>
      <c r="D9" s="214">
        <f t="shared" si="2"/>
        <v>7.3300383534521993E-2</v>
      </c>
      <c r="E9" s="215">
        <f t="shared" si="3"/>
        <v>9.465533012300352E-2</v>
      </c>
      <c r="F9" s="52">
        <f t="shared" si="4"/>
        <v>0.21904539998314182</v>
      </c>
      <c r="H9" s="19">
        <v>6212.6150000000016</v>
      </c>
      <c r="I9" s="140">
        <v>7361.9150000000009</v>
      </c>
      <c r="J9" s="214">
        <f t="shared" si="0"/>
        <v>8.1768909715580262E-2</v>
      </c>
      <c r="K9" s="215">
        <f t="shared" si="5"/>
        <v>0.10175876618628563</v>
      </c>
      <c r="L9" s="52">
        <f t="shared" si="6"/>
        <v>0.18499456348091728</v>
      </c>
      <c r="N9" s="40">
        <f t="shared" si="1"/>
        <v>3.0094600656280242</v>
      </c>
      <c r="O9" s="143">
        <f t="shared" si="1"/>
        <v>2.9253986905093528</v>
      </c>
      <c r="P9" s="52">
        <f t="shared" si="7"/>
        <v>-2.793237766427354E-2</v>
      </c>
      <c r="Q9" s="2"/>
    </row>
    <row r="10" spans="1:17" ht="20.100000000000001" customHeight="1">
      <c r="A10" s="8" t="s">
        <v>186</v>
      </c>
      <c r="B10" s="19">
        <v>17962.100000000002</v>
      </c>
      <c r="C10" s="140">
        <v>17399.589999999997</v>
      </c>
      <c r="D10" s="214">
        <f t="shared" si="2"/>
        <v>6.3778969923174181E-2</v>
      </c>
      <c r="E10" s="215">
        <f t="shared" si="3"/>
        <v>6.5445283463554313E-2</v>
      </c>
      <c r="F10" s="52">
        <f t="shared" si="4"/>
        <v>-3.1316494173844127E-2</v>
      </c>
      <c r="H10" s="19">
        <v>5893.3140000000012</v>
      </c>
      <c r="I10" s="140">
        <v>6136.003999999999</v>
      </c>
      <c r="J10" s="214">
        <f t="shared" si="0"/>
        <v>7.7566348533035637E-2</v>
      </c>
      <c r="K10" s="215">
        <f t="shared" si="5"/>
        <v>8.4813828515286196E-2</v>
      </c>
      <c r="L10" s="52">
        <f t="shared" si="6"/>
        <v>4.1180564958866558E-2</v>
      </c>
      <c r="N10" s="40">
        <f t="shared" si="1"/>
        <v>3.280971601316105</v>
      </c>
      <c r="O10" s="143">
        <f t="shared" si="1"/>
        <v>3.5265221766719792</v>
      </c>
      <c r="P10" s="52">
        <f t="shared" si="7"/>
        <v>7.4840810952882322E-2</v>
      </c>
      <c r="Q10" s="2"/>
    </row>
    <row r="11" spans="1:17" ht="20.100000000000001" customHeight="1">
      <c r="A11" s="8" t="s">
        <v>189</v>
      </c>
      <c r="B11" s="19">
        <v>11435.76</v>
      </c>
      <c r="C11" s="140">
        <v>10721.159999999998</v>
      </c>
      <c r="D11" s="214">
        <f t="shared" si="2"/>
        <v>4.0605552418071289E-2</v>
      </c>
      <c r="E11" s="215">
        <f t="shared" si="3"/>
        <v>4.0325625791074383E-2</v>
      </c>
      <c r="F11" s="52">
        <f t="shared" si="4"/>
        <v>-6.2488194925392121E-2</v>
      </c>
      <c r="H11" s="19">
        <v>4456.8249999999998</v>
      </c>
      <c r="I11" s="140">
        <v>4234.0829999999996</v>
      </c>
      <c r="J11" s="214">
        <f t="shared" si="0"/>
        <v>5.8659633832635838E-2</v>
      </c>
      <c r="K11" s="215">
        <f t="shared" si="5"/>
        <v>5.8524862350397513E-2</v>
      </c>
      <c r="L11" s="52">
        <f t="shared" si="6"/>
        <v>-4.9977730783685739E-2</v>
      </c>
      <c r="N11" s="40">
        <f t="shared" si="1"/>
        <v>3.8972704918606196</v>
      </c>
      <c r="O11" s="143">
        <f t="shared" si="1"/>
        <v>3.9492769439127864</v>
      </c>
      <c r="P11" s="52">
        <f t="shared" si="7"/>
        <v>1.3344327051658684E-2</v>
      </c>
      <c r="Q11" s="2"/>
    </row>
    <row r="12" spans="1:17" ht="20.100000000000001" customHeight="1">
      <c r="A12" s="8" t="s">
        <v>187</v>
      </c>
      <c r="B12" s="19">
        <v>31907.62</v>
      </c>
      <c r="C12" s="140">
        <v>39124.00999999998</v>
      </c>
      <c r="D12" s="214">
        <f t="shared" si="2"/>
        <v>0.11329605871808254</v>
      </c>
      <c r="E12" s="215">
        <f t="shared" si="3"/>
        <v>0.14715760110904524</v>
      </c>
      <c r="F12" s="52">
        <f t="shared" si="4"/>
        <v>0.22616509786690395</v>
      </c>
      <c r="H12" s="19">
        <v>4132.7150000000011</v>
      </c>
      <c r="I12" s="140">
        <v>4109.8029999999999</v>
      </c>
      <c r="J12" s="214">
        <f t="shared" si="0"/>
        <v>5.4393777775578286E-2</v>
      </c>
      <c r="K12" s="215">
        <f t="shared" si="5"/>
        <v>5.6807024062176095E-2</v>
      </c>
      <c r="L12" s="52">
        <f t="shared" si="6"/>
        <v>-5.5440551792226575E-3</v>
      </c>
      <c r="N12" s="40">
        <f t="shared" si="1"/>
        <v>1.2952125542425295</v>
      </c>
      <c r="O12" s="143">
        <f t="shared" si="1"/>
        <v>1.0504554620040232</v>
      </c>
      <c r="P12" s="52">
        <f t="shared" si="7"/>
        <v>-0.18897059902391539</v>
      </c>
      <c r="Q12" s="2"/>
    </row>
    <row r="13" spans="1:17" ht="20.100000000000001" customHeight="1">
      <c r="A13" s="8" t="s">
        <v>188</v>
      </c>
      <c r="B13" s="19">
        <v>11239.64</v>
      </c>
      <c r="C13" s="140">
        <v>10269.789999999999</v>
      </c>
      <c r="D13" s="214">
        <f t="shared" si="2"/>
        <v>3.9909178854772284E-2</v>
      </c>
      <c r="E13" s="215">
        <f t="shared" si="3"/>
        <v>3.8627882476608671E-2</v>
      </c>
      <c r="F13" s="52">
        <f t="shared" si="4"/>
        <v>-8.6288350872447905E-2</v>
      </c>
      <c r="H13" s="19">
        <v>3487.84</v>
      </c>
      <c r="I13" s="140">
        <v>3475.36</v>
      </c>
      <c r="J13" s="214">
        <f t="shared" si="0"/>
        <v>4.5906091728264091E-2</v>
      </c>
      <c r="K13" s="215">
        <f t="shared" si="5"/>
        <v>4.8037548063672234E-2</v>
      </c>
      <c r="L13" s="52">
        <f t="shared" si="6"/>
        <v>-3.5781457865039731E-3</v>
      </c>
      <c r="N13" s="40">
        <f t="shared" si="1"/>
        <v>3.1031598876832356</v>
      </c>
      <c r="O13" s="143">
        <f t="shared" si="1"/>
        <v>3.384061407292652</v>
      </c>
      <c r="P13" s="52">
        <f t="shared" si="7"/>
        <v>9.052112355677959E-2</v>
      </c>
      <c r="Q13" s="2"/>
    </row>
    <row r="14" spans="1:17" ht="20.100000000000001" customHeight="1">
      <c r="A14" s="8" t="s">
        <v>190</v>
      </c>
      <c r="B14" s="19">
        <v>20264.05</v>
      </c>
      <c r="C14" s="140">
        <v>13613.560000000003</v>
      </c>
      <c r="D14" s="214">
        <f t="shared" si="2"/>
        <v>7.1952624441000632E-2</v>
      </c>
      <c r="E14" s="215">
        <f t="shared" si="3"/>
        <v>5.1204844088171317E-2</v>
      </c>
      <c r="F14" s="52">
        <f t="shared" si="4"/>
        <v>-0.32819155104729786</v>
      </c>
      <c r="H14" s="19">
        <v>4240.2930000000006</v>
      </c>
      <c r="I14" s="140">
        <v>3134.5830000000001</v>
      </c>
      <c r="J14" s="214">
        <f t="shared" si="0"/>
        <v>5.5809692936807917E-2</v>
      </c>
      <c r="K14" s="215">
        <f t="shared" si="5"/>
        <v>4.3327218337688725E-2</v>
      </c>
      <c r="L14" s="52">
        <f t="shared" si="6"/>
        <v>-0.26076264069487659</v>
      </c>
      <c r="N14" s="40">
        <f t="shared" si="1"/>
        <v>2.0925200046387573</v>
      </c>
      <c r="O14" s="143">
        <f t="shared" si="1"/>
        <v>2.302544668697974</v>
      </c>
      <c r="P14" s="52">
        <f t="shared" si="7"/>
        <v>0.10036925027891161</v>
      </c>
      <c r="Q14" s="2"/>
    </row>
    <row r="15" spans="1:17" ht="20.100000000000001" customHeight="1">
      <c r="A15" s="8" t="s">
        <v>192</v>
      </c>
      <c r="B15" s="19">
        <v>8664.3399999999983</v>
      </c>
      <c r="C15" s="140">
        <v>7701.39</v>
      </c>
      <c r="D15" s="214">
        <f t="shared" si="2"/>
        <v>3.0764926164766636E-2</v>
      </c>
      <c r="E15" s="215">
        <f t="shared" si="3"/>
        <v>2.8967329207951604E-2</v>
      </c>
      <c r="F15" s="52">
        <f t="shared" si="4"/>
        <v>-0.11113945205289706</v>
      </c>
      <c r="H15" s="19">
        <v>3157.5800000000004</v>
      </c>
      <c r="I15" s="140">
        <v>2749.7299999999996</v>
      </c>
      <c r="J15" s="214">
        <f t="shared" si="0"/>
        <v>4.155929088471149E-2</v>
      </c>
      <c r="K15" s="215">
        <f t="shared" si="5"/>
        <v>3.800765590819985E-2</v>
      </c>
      <c r="L15" s="52">
        <f t="shared" si="6"/>
        <v>-0.12916537348222398</v>
      </c>
      <c r="N15" s="40">
        <f t="shared" si="1"/>
        <v>3.6443399035587261</v>
      </c>
      <c r="O15" s="143">
        <f t="shared" si="1"/>
        <v>3.5704333892972562</v>
      </c>
      <c r="P15" s="52">
        <f t="shared" si="7"/>
        <v>-2.0279808200464395E-2</v>
      </c>
      <c r="Q15" s="2"/>
    </row>
    <row r="16" spans="1:17" ht="20.100000000000001" customHeight="1">
      <c r="A16" s="8" t="s">
        <v>191</v>
      </c>
      <c r="B16" s="19">
        <v>12276.68</v>
      </c>
      <c r="C16" s="140">
        <v>13098.06</v>
      </c>
      <c r="D16" s="214">
        <f t="shared" si="2"/>
        <v>4.3591451137474674E-2</v>
      </c>
      <c r="E16" s="215">
        <f t="shared" si="3"/>
        <v>4.9265887846934454E-2</v>
      </c>
      <c r="F16" s="52">
        <f t="shared" si="4"/>
        <v>6.6905710664446671E-2</v>
      </c>
      <c r="H16" s="19">
        <v>3066.7759999999994</v>
      </c>
      <c r="I16" s="140">
        <v>2743.8140000000003</v>
      </c>
      <c r="J16" s="214">
        <f t="shared" si="0"/>
        <v>4.0364150983427792E-2</v>
      </c>
      <c r="K16" s="215">
        <f t="shared" si="5"/>
        <v>3.792588304600869E-2</v>
      </c>
      <c r="L16" s="52">
        <f t="shared" si="6"/>
        <v>-0.10530994112383792</v>
      </c>
      <c r="N16" s="40">
        <f t="shared" si="1"/>
        <v>2.4980499613902123</v>
      </c>
      <c r="O16" s="143">
        <f t="shared" si="1"/>
        <v>2.0948247297691416</v>
      </c>
      <c r="P16" s="52">
        <f t="shared" si="7"/>
        <v>-0.16141599962102768</v>
      </c>
      <c r="Q16" s="2"/>
    </row>
    <row r="17" spans="1:17" ht="20.100000000000001" customHeight="1">
      <c r="A17" s="8" t="s">
        <v>196</v>
      </c>
      <c r="B17" s="19">
        <v>25373.69999999999</v>
      </c>
      <c r="C17" s="140">
        <v>8992.2500000000018</v>
      </c>
      <c r="D17" s="214">
        <f t="shared" si="2"/>
        <v>9.009572650968671E-2</v>
      </c>
      <c r="E17" s="215">
        <f t="shared" si="3"/>
        <v>3.3822656178975855E-2</v>
      </c>
      <c r="F17" s="52">
        <f t="shared" si="4"/>
        <v>-0.64560745969251609</v>
      </c>
      <c r="H17" s="19">
        <v>3113.7180000000003</v>
      </c>
      <c r="I17" s="140">
        <v>2156.5619999999999</v>
      </c>
      <c r="J17" s="214">
        <f t="shared" si="0"/>
        <v>4.0981990035078159E-2</v>
      </c>
      <c r="K17" s="215">
        <f t="shared" si="5"/>
        <v>2.980869628679881E-2</v>
      </c>
      <c r="L17" s="52">
        <f t="shared" si="6"/>
        <v>-0.3073997067171787</v>
      </c>
      <c r="N17" s="40">
        <f t="shared" si="1"/>
        <v>1.2271438536752628</v>
      </c>
      <c r="O17" s="143">
        <f t="shared" si="1"/>
        <v>2.3982451555506126</v>
      </c>
      <c r="P17" s="52">
        <f t="shared" si="7"/>
        <v>0.95433090290753841</v>
      </c>
      <c r="Q17" s="2"/>
    </row>
    <row r="18" spans="1:17" ht="20.100000000000001" customHeight="1">
      <c r="A18" s="8" t="s">
        <v>193</v>
      </c>
      <c r="B18" s="19">
        <v>5445.6500000000005</v>
      </c>
      <c r="C18" s="140">
        <v>5336.1900000000005</v>
      </c>
      <c r="D18" s="214">
        <f t="shared" si="2"/>
        <v>1.9336154879559374E-2</v>
      </c>
      <c r="E18" s="215">
        <f t="shared" si="3"/>
        <v>2.0071074500340753E-2</v>
      </c>
      <c r="F18" s="52">
        <f t="shared" si="4"/>
        <v>-2.0100447145887088E-2</v>
      </c>
      <c r="H18" s="19">
        <v>1839.8149999999998</v>
      </c>
      <c r="I18" s="140">
        <v>1850.441</v>
      </c>
      <c r="J18" s="214">
        <f t="shared" si="0"/>
        <v>2.4215192254528929E-2</v>
      </c>
      <c r="K18" s="215">
        <f t="shared" si="5"/>
        <v>2.5577392982738395E-2</v>
      </c>
      <c r="L18" s="52">
        <f t="shared" si="6"/>
        <v>5.7755806969723615E-3</v>
      </c>
      <c r="N18" s="40">
        <f t="shared" si="1"/>
        <v>3.3785039435145476</v>
      </c>
      <c r="O18" s="143">
        <f t="shared" si="1"/>
        <v>3.4677194777547271</v>
      </c>
      <c r="P18" s="52">
        <f t="shared" si="7"/>
        <v>2.6406816665536126E-2</v>
      </c>
      <c r="Q18" s="2"/>
    </row>
    <row r="19" spans="1:17" ht="20.100000000000001" customHeight="1">
      <c r="A19" s="8" t="s">
        <v>195</v>
      </c>
      <c r="B19" s="19">
        <v>6637.6100000000015</v>
      </c>
      <c r="C19" s="140">
        <v>5861.12</v>
      </c>
      <c r="D19" s="214">
        <f t="shared" si="2"/>
        <v>2.3568509726132256E-2</v>
      </c>
      <c r="E19" s="215">
        <f t="shared" si="3"/>
        <v>2.2045499912004104E-2</v>
      </c>
      <c r="F19" s="52">
        <f t="shared" si="4"/>
        <v>-0.11698337202697981</v>
      </c>
      <c r="H19" s="19">
        <v>1620.7959999999996</v>
      </c>
      <c r="I19" s="140">
        <v>1549.327</v>
      </c>
      <c r="J19" s="214">
        <f t="shared" si="0"/>
        <v>2.1332518076747645E-2</v>
      </c>
      <c r="K19" s="215">
        <f t="shared" si="5"/>
        <v>2.1415298049366139E-2</v>
      </c>
      <c r="L19" s="52">
        <f t="shared" si="6"/>
        <v>-4.409500023445246E-2</v>
      </c>
      <c r="N19" s="40">
        <f t="shared" si="1"/>
        <v>2.4418367454550647</v>
      </c>
      <c r="O19" s="143">
        <f t="shared" si="1"/>
        <v>2.6433975076435905</v>
      </c>
      <c r="P19" s="52">
        <f t="shared" si="7"/>
        <v>8.2544733002190368E-2</v>
      </c>
      <c r="Q19" s="2"/>
    </row>
    <row r="20" spans="1:17" ht="20.100000000000001" customHeight="1">
      <c r="A20" s="8" t="s">
        <v>198</v>
      </c>
      <c r="B20" s="19">
        <v>502.80999999999995</v>
      </c>
      <c r="C20" s="140">
        <v>532.34999999999991</v>
      </c>
      <c r="D20" s="214">
        <f t="shared" si="2"/>
        <v>1.7853538209380419E-3</v>
      </c>
      <c r="E20" s="215">
        <f t="shared" si="3"/>
        <v>2.0023343453393519E-3</v>
      </c>
      <c r="F20" s="52">
        <f t="shared" si="4"/>
        <v>5.8749825978003552E-2</v>
      </c>
      <c r="H20" s="19">
        <v>1356.0780000000002</v>
      </c>
      <c r="I20" s="140">
        <v>1447.0940000000001</v>
      </c>
      <c r="J20" s="214">
        <f t="shared" si="0"/>
        <v>1.7848364907415742E-2</v>
      </c>
      <c r="K20" s="215">
        <f t="shared" si="5"/>
        <v>2.0002200513803376E-2</v>
      </c>
      <c r="L20" s="52">
        <f t="shared" si="6"/>
        <v>6.7117083235624972E-2</v>
      </c>
      <c r="N20" s="40">
        <f t="shared" si="1"/>
        <v>26.969988663709955</v>
      </c>
      <c r="O20" s="143">
        <f t="shared" si="1"/>
        <v>27.183131398516021</v>
      </c>
      <c r="P20" s="52">
        <f t="shared" si="7"/>
        <v>7.9029597477311853E-3</v>
      </c>
      <c r="Q20" s="2"/>
    </row>
    <row r="21" spans="1:17" ht="20.100000000000001" customHeight="1">
      <c r="A21" s="8" t="s">
        <v>200</v>
      </c>
      <c r="B21" s="19">
        <v>1273.9899999999998</v>
      </c>
      <c r="C21" s="140">
        <v>4084.6399999999994</v>
      </c>
      <c r="D21" s="214">
        <f t="shared" si="2"/>
        <v>4.5236230670369637E-3</v>
      </c>
      <c r="E21" s="215">
        <f t="shared" si="3"/>
        <v>1.5363604696810241E-2</v>
      </c>
      <c r="F21" s="52">
        <f t="shared" si="4"/>
        <v>2.2061790123941321</v>
      </c>
      <c r="H21" s="19">
        <v>508.51500000000004</v>
      </c>
      <c r="I21" s="140">
        <v>1347.7039999999997</v>
      </c>
      <c r="J21" s="214">
        <f t="shared" si="0"/>
        <v>6.6929492852878039E-3</v>
      </c>
      <c r="K21" s="215">
        <f t="shared" si="5"/>
        <v>1.8628399842204348E-2</v>
      </c>
      <c r="L21" s="52">
        <f t="shared" si="6"/>
        <v>1.6502738365633256</v>
      </c>
      <c r="N21" s="40">
        <f t="shared" si="1"/>
        <v>3.9915148470553152</v>
      </c>
      <c r="O21" s="143">
        <f t="shared" si="1"/>
        <v>3.2994437698303885</v>
      </c>
      <c r="P21" s="52">
        <f t="shared" si="7"/>
        <v>-0.17338557007635649</v>
      </c>
      <c r="Q21" s="2"/>
    </row>
    <row r="22" spans="1:17" ht="20.100000000000001" customHeight="1">
      <c r="A22" s="8" t="s">
        <v>194</v>
      </c>
      <c r="B22" s="19">
        <v>14694.920000000002</v>
      </c>
      <c r="C22" s="140">
        <v>5447.9199999999983</v>
      </c>
      <c r="D22" s="214">
        <f t="shared" si="2"/>
        <v>5.2178022653445351E-2</v>
      </c>
      <c r="E22" s="215">
        <f t="shared" si="3"/>
        <v>2.0491325869561681E-2</v>
      </c>
      <c r="F22" s="52">
        <f t="shared" si="4"/>
        <v>-0.62926507936075882</v>
      </c>
      <c r="H22" s="19">
        <v>3346.5039999999995</v>
      </c>
      <c r="I22" s="140">
        <v>1319.1060000000002</v>
      </c>
      <c r="J22" s="214">
        <f t="shared" si="0"/>
        <v>4.4045862078823182E-2</v>
      </c>
      <c r="K22" s="215">
        <f t="shared" si="5"/>
        <v>1.8233109052322186E-2</v>
      </c>
      <c r="L22" s="52">
        <f t="shared" si="6"/>
        <v>-0.60582566164570539</v>
      </c>
      <c r="N22" s="40">
        <f t="shared" si="1"/>
        <v>2.2773203256635619</v>
      </c>
      <c r="O22" s="143">
        <f t="shared" si="1"/>
        <v>2.4213020749203378</v>
      </c>
      <c r="P22" s="52">
        <f t="shared" si="7"/>
        <v>6.322419715584926E-2</v>
      </c>
      <c r="Q22" s="2"/>
    </row>
    <row r="23" spans="1:17" ht="20.100000000000001" customHeight="1">
      <c r="A23" s="8" t="s">
        <v>197</v>
      </c>
      <c r="B23" s="19">
        <v>3694.63</v>
      </c>
      <c r="C23" s="140">
        <v>2680.6600000000003</v>
      </c>
      <c r="D23" s="214">
        <f t="shared" si="2"/>
        <v>1.3118716388799584E-2</v>
      </c>
      <c r="E23" s="215">
        <f t="shared" si="3"/>
        <v>1.0082798133140582E-2</v>
      </c>
      <c r="F23" s="52">
        <f t="shared" si="4"/>
        <v>-0.27444426099501162</v>
      </c>
      <c r="H23" s="19">
        <v>1221.402</v>
      </c>
      <c r="I23" s="140">
        <v>1093.1720000000003</v>
      </c>
      <c r="J23" s="214">
        <f t="shared" si="0"/>
        <v>1.6075792538959705E-2</v>
      </c>
      <c r="K23" s="215">
        <f t="shared" si="5"/>
        <v>1.5110176353488764E-2</v>
      </c>
      <c r="L23" s="52">
        <f t="shared" si="6"/>
        <v>-0.10498590963499306</v>
      </c>
      <c r="N23" s="40">
        <f t="shared" si="1"/>
        <v>3.3058844864032393</v>
      </c>
      <c r="O23" s="143">
        <f t="shared" si="1"/>
        <v>4.0779957174725636</v>
      </c>
      <c r="P23" s="52">
        <f t="shared" si="7"/>
        <v>0.23355662735492963</v>
      </c>
      <c r="Q23" s="2"/>
    </row>
    <row r="24" spans="1:17" ht="20.100000000000001" customHeight="1">
      <c r="A24" s="8" t="s">
        <v>199</v>
      </c>
      <c r="B24" s="19">
        <v>2575.9599999999991</v>
      </c>
      <c r="C24" s="140">
        <v>2807.4500000000012</v>
      </c>
      <c r="D24" s="214">
        <f t="shared" si="2"/>
        <v>9.146596186598431E-3</v>
      </c>
      <c r="E24" s="215">
        <f t="shared" si="3"/>
        <v>1.0559694858313078E-2</v>
      </c>
      <c r="F24" s="52">
        <f t="shared" si="4"/>
        <v>8.9865525862203657E-2</v>
      </c>
      <c r="H24" s="19">
        <v>999.68299999999999</v>
      </c>
      <c r="I24" s="140">
        <v>1035.904</v>
      </c>
      <c r="J24" s="214">
        <f t="shared" si="0"/>
        <v>1.3157581625644017E-2</v>
      </c>
      <c r="K24" s="215">
        <f t="shared" si="5"/>
        <v>1.4318599566476659E-2</v>
      </c>
      <c r="L24" s="52">
        <f t="shared" si="6"/>
        <v>3.6232485697966256E-2</v>
      </c>
      <c r="N24" s="40">
        <f t="shared" si="1"/>
        <v>3.8808172487150432</v>
      </c>
      <c r="O24" s="143">
        <f t="shared" si="1"/>
        <v>3.6898395340967767</v>
      </c>
      <c r="P24" s="52">
        <f t="shared" si="7"/>
        <v>-4.9210695165174331E-2</v>
      </c>
      <c r="Q24" s="2"/>
    </row>
    <row r="25" spans="1:17" ht="20.100000000000001" customHeight="1">
      <c r="A25" s="8" t="s">
        <v>202</v>
      </c>
      <c r="B25" s="19">
        <v>2543.87</v>
      </c>
      <c r="C25" s="140">
        <v>3893.6599999999994</v>
      </c>
      <c r="D25" s="214">
        <f t="shared" si="2"/>
        <v>9.0326525416552107E-3</v>
      </c>
      <c r="E25" s="215">
        <f t="shared" si="3"/>
        <v>1.4645269366157645E-2</v>
      </c>
      <c r="F25" s="52">
        <f t="shared" si="4"/>
        <v>0.53060494443505346</v>
      </c>
      <c r="H25" s="19">
        <v>563.34399999999994</v>
      </c>
      <c r="I25" s="140">
        <v>818.49399999999991</v>
      </c>
      <c r="J25" s="214">
        <f t="shared" si="0"/>
        <v>7.41459508996032E-3</v>
      </c>
      <c r="K25" s="215">
        <f t="shared" si="5"/>
        <v>1.1313488347920024E-2</v>
      </c>
      <c r="L25" s="52">
        <f t="shared" si="6"/>
        <v>0.45292041807492406</v>
      </c>
      <c r="N25" s="40">
        <f t="shared" si="1"/>
        <v>2.2145156788672375</v>
      </c>
      <c r="O25" s="143">
        <f t="shared" si="1"/>
        <v>2.102119856381913</v>
      </c>
      <c r="P25" s="52">
        <f t="shared" si="7"/>
        <v>-5.0754132634010934E-2</v>
      </c>
      <c r="Q25" s="2"/>
    </row>
    <row r="26" spans="1:17" ht="20.100000000000001" customHeight="1">
      <c r="A26" s="8" t="s">
        <v>201</v>
      </c>
      <c r="B26" s="19">
        <v>4448.8100000000013</v>
      </c>
      <c r="C26" s="140">
        <v>3455.0000000000009</v>
      </c>
      <c r="D26" s="214">
        <f t="shared" si="2"/>
        <v>1.5796622843872184E-2</v>
      </c>
      <c r="E26" s="215">
        <f t="shared" si="3"/>
        <v>1.2995332324875484E-2</v>
      </c>
      <c r="F26" s="52">
        <f t="shared" si="4"/>
        <v>-0.2233878273066281</v>
      </c>
      <c r="H26" s="19">
        <v>950.51199999999994</v>
      </c>
      <c r="I26" s="140">
        <v>816.06599999999992</v>
      </c>
      <c r="J26" s="214">
        <f t="shared" si="0"/>
        <v>1.2510405024546926E-2</v>
      </c>
      <c r="K26" s="215">
        <f t="shared" si="5"/>
        <v>1.1279927747953805E-2</v>
      </c>
      <c r="L26" s="52">
        <f t="shared" si="6"/>
        <v>-0.14144587338192471</v>
      </c>
      <c r="N26" s="40">
        <f t="shared" si="1"/>
        <v>2.1365533704518729</v>
      </c>
      <c r="O26" s="143">
        <f t="shared" si="1"/>
        <v>2.3619855282199702</v>
      </c>
      <c r="P26" s="52">
        <f t="shared" si="7"/>
        <v>0.10551206484508238</v>
      </c>
      <c r="Q26" s="2"/>
    </row>
    <row r="27" spans="1:17" ht="20.100000000000001" customHeight="1">
      <c r="A27" s="8" t="s">
        <v>204</v>
      </c>
      <c r="B27" s="19">
        <v>363.14000000000004</v>
      </c>
      <c r="C27" s="140">
        <v>7260.6500000000005</v>
      </c>
      <c r="D27" s="214">
        <f t="shared" si="2"/>
        <v>1.2894202313705786E-3</v>
      </c>
      <c r="E27" s="215">
        <f t="shared" si="3"/>
        <v>2.7309568638091801E-2</v>
      </c>
      <c r="F27" s="52">
        <f t="shared" si="4"/>
        <v>18.994079418406123</v>
      </c>
      <c r="H27" s="19">
        <v>95.203999999999994</v>
      </c>
      <c r="I27" s="140">
        <v>731.14699999999993</v>
      </c>
      <c r="J27" s="214">
        <f t="shared" si="0"/>
        <v>1.2530516184508617E-3</v>
      </c>
      <c r="K27" s="215">
        <f t="shared" si="5"/>
        <v>1.0106149910832189E-2</v>
      </c>
      <c r="L27" s="52">
        <f t="shared" si="6"/>
        <v>6.6797928658459735</v>
      </c>
      <c r="N27" s="40">
        <f t="shared" si="1"/>
        <v>2.6216886049457506</v>
      </c>
      <c r="O27" s="143">
        <f t="shared" si="1"/>
        <v>1.0069993733343432</v>
      </c>
      <c r="P27" s="52">
        <f t="shared" si="7"/>
        <v>-0.61589665094677382</v>
      </c>
      <c r="Q27" s="2"/>
    </row>
    <row r="28" spans="1:17" ht="20.100000000000001" customHeight="1">
      <c r="A28" s="8" t="s">
        <v>205</v>
      </c>
      <c r="B28" s="19">
        <v>3619</v>
      </c>
      <c r="C28" s="140">
        <v>5095.3899999999985</v>
      </c>
      <c r="D28" s="214">
        <f t="shared" si="2"/>
        <v>1.2850172983780701E-2</v>
      </c>
      <c r="E28" s="215">
        <f t="shared" si="3"/>
        <v>1.9165350615006443E-2</v>
      </c>
      <c r="F28" s="52">
        <f t="shared" si="4"/>
        <v>0.4079552362531082</v>
      </c>
      <c r="H28" s="19">
        <v>377.38399999999996</v>
      </c>
      <c r="I28" s="140">
        <v>609.8850000000001</v>
      </c>
      <c r="J28" s="214">
        <f t="shared" si="0"/>
        <v>4.9670353344130501E-3</v>
      </c>
      <c r="K28" s="215">
        <f t="shared" si="5"/>
        <v>8.4300273930794922E-3</v>
      </c>
      <c r="L28" s="52">
        <f t="shared" si="6"/>
        <v>0.61608600258622559</v>
      </c>
      <c r="N28" s="40">
        <f t="shared" si="1"/>
        <v>1.0427852998065763</v>
      </c>
      <c r="O28" s="143">
        <f t="shared" si="1"/>
        <v>1.1969348764275165</v>
      </c>
      <c r="P28" s="52">
        <f t="shared" si="7"/>
        <v>0.14782484625505657</v>
      </c>
      <c r="Q28" s="2"/>
    </row>
    <row r="29" spans="1:17" ht="20.100000000000001" customHeight="1">
      <c r="A29" s="8" t="s">
        <v>203</v>
      </c>
      <c r="B29" s="19">
        <v>2095.86</v>
      </c>
      <c r="C29" s="140">
        <v>1672.34</v>
      </c>
      <c r="D29" s="214">
        <f t="shared" si="2"/>
        <v>7.441879952966737E-3</v>
      </c>
      <c r="E29" s="215">
        <f t="shared" si="3"/>
        <v>6.2901922026576736E-3</v>
      </c>
      <c r="F29" s="52">
        <f t="shared" si="4"/>
        <v>-0.20207456604925911</v>
      </c>
      <c r="H29" s="19">
        <v>959.68300000000011</v>
      </c>
      <c r="I29" s="140">
        <v>557.58499999999992</v>
      </c>
      <c r="J29" s="214">
        <f t="shared" si="0"/>
        <v>1.2631111469578784E-2</v>
      </c>
      <c r="K29" s="215">
        <f t="shared" si="5"/>
        <v>7.7071199061630093E-3</v>
      </c>
      <c r="L29" s="52">
        <f t="shared" si="6"/>
        <v>-0.41899043746737219</v>
      </c>
      <c r="N29" s="40">
        <f t="shared" si="1"/>
        <v>4.5789461128128792</v>
      </c>
      <c r="O29" s="143">
        <f t="shared" si="1"/>
        <v>3.3341605175980957</v>
      </c>
      <c r="P29" s="52">
        <f t="shared" si="7"/>
        <v>-0.27184980223541061</v>
      </c>
      <c r="Q29" s="2"/>
    </row>
    <row r="30" spans="1:17" ht="20.100000000000001" customHeight="1">
      <c r="A30" s="8" t="s">
        <v>206</v>
      </c>
      <c r="B30" s="19">
        <v>3653.07</v>
      </c>
      <c r="C30" s="140">
        <v>2442.81</v>
      </c>
      <c r="D30" s="214">
        <f t="shared" si="2"/>
        <v>1.2971147118502283E-2</v>
      </c>
      <c r="E30" s="215">
        <f t="shared" si="3"/>
        <v>9.1881701176639869E-3</v>
      </c>
      <c r="F30" s="52">
        <f t="shared" si="4"/>
        <v>-0.33129942760472703</v>
      </c>
      <c r="H30" s="19">
        <v>686.57600000000014</v>
      </c>
      <c r="I30" s="140">
        <v>534.16</v>
      </c>
      <c r="J30" s="214">
        <f t="shared" si="0"/>
        <v>9.0365443467660938E-3</v>
      </c>
      <c r="K30" s="215">
        <f t="shared" si="5"/>
        <v>7.3833319925680095E-3</v>
      </c>
      <c r="L30" s="52">
        <f t="shared" si="6"/>
        <v>-0.22199436042040521</v>
      </c>
      <c r="N30" s="40">
        <f t="shared" si="1"/>
        <v>1.8794493398703009</v>
      </c>
      <c r="O30" s="143">
        <f t="shared" si="1"/>
        <v>2.1866620817828646</v>
      </c>
      <c r="P30" s="52">
        <f t="shared" si="7"/>
        <v>0.16345891075402125</v>
      </c>
      <c r="Q30" s="2"/>
    </row>
    <row r="31" spans="1:17" ht="20.100000000000001" customHeight="1">
      <c r="A31" s="8" t="s">
        <v>222</v>
      </c>
      <c r="B31" s="19">
        <v>1272.2299999999998</v>
      </c>
      <c r="C31" s="140">
        <v>2575.8000000000002</v>
      </c>
      <c r="D31" s="214">
        <f t="shared" si="2"/>
        <v>4.517373742789532E-3</v>
      </c>
      <c r="E31" s="215">
        <f t="shared" si="3"/>
        <v>9.6883869760967488E-3</v>
      </c>
      <c r="F31" s="52">
        <f t="shared" si="4"/>
        <v>1.0246339105350453</v>
      </c>
      <c r="H31" s="19">
        <v>282.649</v>
      </c>
      <c r="I31" s="140">
        <v>501.25199999999995</v>
      </c>
      <c r="J31" s="214">
        <f t="shared" si="0"/>
        <v>3.7201565785420537E-3</v>
      </c>
      <c r="K31" s="215">
        <f t="shared" si="5"/>
        <v>6.9284669910489359E-3</v>
      </c>
      <c r="L31" s="52">
        <f t="shared" si="6"/>
        <v>0.77340800781180885</v>
      </c>
      <c r="N31" s="40">
        <f t="shared" ref="N31" si="8">(H31/B31)*10</f>
        <v>2.221681614173538</v>
      </c>
      <c r="O31" s="143">
        <f t="shared" ref="O31" si="9">(I31/C31)*10</f>
        <v>1.9460051246214767</v>
      </c>
      <c r="P31" s="52">
        <f t="shared" ref="P31" si="10">(O31-N31)/N31</f>
        <v>-0.12408460681014934</v>
      </c>
      <c r="Q31" s="2"/>
    </row>
    <row r="32" spans="1:17" ht="20.100000000000001" customHeight="1" thickBot="1">
      <c r="A32" s="8" t="s">
        <v>17</v>
      </c>
      <c r="B32" s="19">
        <f>B33-SUM(B7:B31)</f>
        <v>21675.909999999887</v>
      </c>
      <c r="C32" s="140">
        <f>C33-SUM(C7:C31)</f>
        <v>21875.840000000113</v>
      </c>
      <c r="D32" s="214">
        <f t="shared" si="2"/>
        <v>7.6965789743260696E-2</v>
      </c>
      <c r="E32" s="215">
        <f t="shared" si="3"/>
        <v>8.2281855480696248E-2</v>
      </c>
      <c r="F32" s="52">
        <f t="shared" si="4"/>
        <v>9.2236035303812792E-3</v>
      </c>
      <c r="H32" s="19">
        <f>H33-SUM(H7:H31)</f>
        <v>6387.5480000000243</v>
      </c>
      <c r="I32" s="140">
        <f>I33-SUM(I7:I31)</f>
        <v>6834.3130000000529</v>
      </c>
      <c r="J32" s="214">
        <f t="shared" si="0"/>
        <v>8.4071334810854548E-2</v>
      </c>
      <c r="K32" s="215">
        <f t="shared" si="5"/>
        <v>9.446608098720205E-2</v>
      </c>
      <c r="L32" s="52">
        <f t="shared" si="6"/>
        <v>6.9943114321806554E-2</v>
      </c>
      <c r="N32" s="40">
        <f t="shared" si="1"/>
        <v>2.9468419088287678</v>
      </c>
      <c r="O32" s="143">
        <f t="shared" si="1"/>
        <v>3.1241374045522448</v>
      </c>
      <c r="P32" s="52">
        <f t="shared" si="7"/>
        <v>6.0164576590382345E-2</v>
      </c>
      <c r="Q32" s="2"/>
    </row>
    <row r="33" spans="1:17" ht="26.25" customHeight="1" thickBot="1">
      <c r="A33" s="35" t="s">
        <v>18</v>
      </c>
      <c r="B33" s="36">
        <v>281630.4499999999</v>
      </c>
      <c r="C33" s="148">
        <v>265864.69000000006</v>
      </c>
      <c r="D33" s="251">
        <f>SUM(D7:D32)</f>
        <v>1</v>
      </c>
      <c r="E33" s="252">
        <f>SUM(E7:E32)</f>
        <v>1.0000000000000002</v>
      </c>
      <c r="F33" s="57">
        <f t="shared" si="4"/>
        <v>-5.5980310367717126E-2</v>
      </c>
      <c r="G33" s="56"/>
      <c r="H33" s="36">
        <v>75977.716000000044</v>
      </c>
      <c r="I33" s="148">
        <v>72346.740000000034</v>
      </c>
      <c r="J33" s="251">
        <f>SUM(J7:J32)</f>
        <v>0.99999999999999978</v>
      </c>
      <c r="K33" s="252">
        <f>SUM(K7:K32)</f>
        <v>1.0000000000000002</v>
      </c>
      <c r="L33" s="57">
        <f t="shared" si="6"/>
        <v>-4.7790012534728046E-2</v>
      </c>
      <c r="M33" s="56"/>
      <c r="N33" s="37">
        <f t="shared" si="1"/>
        <v>2.6977805844502987</v>
      </c>
      <c r="O33" s="150">
        <f t="shared" si="1"/>
        <v>2.7211864802354917</v>
      </c>
      <c r="P33" s="57">
        <f t="shared" si="7"/>
        <v>8.6759819979808448E-3</v>
      </c>
      <c r="Q33" s="2"/>
    </row>
    <row r="35" spans="1:17" ht="15.75" thickBot="1"/>
    <row r="36" spans="1:17">
      <c r="A36" s="491" t="s">
        <v>2</v>
      </c>
      <c r="B36" s="485" t="s">
        <v>1</v>
      </c>
      <c r="C36" s="478"/>
      <c r="D36" s="485" t="s">
        <v>101</v>
      </c>
      <c r="E36" s="478"/>
      <c r="F36" s="130" t="s">
        <v>0</v>
      </c>
      <c r="H36" s="494" t="s">
        <v>19</v>
      </c>
      <c r="I36" s="495"/>
      <c r="J36" s="485" t="s">
        <v>101</v>
      </c>
      <c r="K36" s="483"/>
      <c r="L36" s="130" t="s">
        <v>0</v>
      </c>
      <c r="N36" s="477" t="s">
        <v>22</v>
      </c>
      <c r="O36" s="478"/>
      <c r="P36" s="130" t="s">
        <v>0</v>
      </c>
    </row>
    <row r="37" spans="1:17">
      <c r="A37" s="492"/>
      <c r="B37" s="486" t="str">
        <f>B5</f>
        <v>jun</v>
      </c>
      <c r="C37" s="480"/>
      <c r="D37" s="486" t="str">
        <f>B37</f>
        <v>jun</v>
      </c>
      <c r="E37" s="480"/>
      <c r="F37" s="131" t="str">
        <f>F5</f>
        <v>2026 /2025</v>
      </c>
      <c r="H37" s="475" t="str">
        <f>B37</f>
        <v>jun</v>
      </c>
      <c r="I37" s="480"/>
      <c r="J37" s="486" t="str">
        <f>B37</f>
        <v>jun</v>
      </c>
      <c r="K37" s="476"/>
      <c r="L37" s="131" t="str">
        <f>F37</f>
        <v>2026 /2025</v>
      </c>
      <c r="N37" s="475" t="str">
        <f>B37</f>
        <v>jun</v>
      </c>
      <c r="O37" s="476"/>
      <c r="P37" s="131" t="str">
        <f>F37</f>
        <v>2026 /2025</v>
      </c>
    </row>
    <row r="38" spans="1:17" ht="19.5" customHeight="1" thickBot="1">
      <c r="A38" s="493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2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5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183</v>
      </c>
      <c r="B39" s="19">
        <v>28104.820000000003</v>
      </c>
      <c r="C39" s="147">
        <v>24122.090000000004</v>
      </c>
      <c r="D39" s="247">
        <f>B39/$B$62</f>
        <v>0.21264670768505811</v>
      </c>
      <c r="E39" s="246">
        <f>C39/$C$62</f>
        <v>0.23184319070093334</v>
      </c>
      <c r="F39" s="52">
        <f>(C39-B39)/B39</f>
        <v>-0.14170985617413664</v>
      </c>
      <c r="H39" s="39">
        <v>9097.1849999999995</v>
      </c>
      <c r="I39" s="147">
        <v>7687.8469999999979</v>
      </c>
      <c r="J39" s="250">
        <f>H39/$H$62</f>
        <v>6.8831127167934006E-2</v>
      </c>
      <c r="K39" s="246">
        <f>I39/$I$62</f>
        <v>7.3889740818502775E-2</v>
      </c>
      <c r="L39" s="52">
        <f>(I39-H39)/H39</f>
        <v>-0.15492023081865453</v>
      </c>
      <c r="N39" s="40">
        <f t="shared" ref="N39:O62" si="11">(H39/B39)*10</f>
        <v>3.2368771619956997</v>
      </c>
      <c r="O39" s="149">
        <f t="shared" si="11"/>
        <v>3.1870567600071125</v>
      </c>
      <c r="P39" s="52">
        <f>(O39-N39)/N39</f>
        <v>-1.5391502208835896E-2</v>
      </c>
    </row>
    <row r="40" spans="1:17" ht="20.100000000000001" customHeight="1">
      <c r="A40" s="38" t="s">
        <v>188</v>
      </c>
      <c r="B40" s="19">
        <v>11239.64</v>
      </c>
      <c r="C40" s="140">
        <v>10269.789999999999</v>
      </c>
      <c r="D40" s="247">
        <f t="shared" ref="D40:D61" si="12">B40/$B$62</f>
        <v>8.504137160690893E-2</v>
      </c>
      <c r="E40" s="215">
        <f t="shared" ref="E40:E61" si="13">C40/$C$62</f>
        <v>9.8705414059417643E-2</v>
      </c>
      <c r="F40" s="52">
        <f t="shared" ref="F40:F62" si="14">(C40-B40)/B40</f>
        <v>-8.6288350872447905E-2</v>
      </c>
      <c r="H40" s="19">
        <v>3487.84</v>
      </c>
      <c r="I40" s="140">
        <v>3475.36</v>
      </c>
      <c r="J40" s="247">
        <f t="shared" ref="J40:J62" si="15">H40/$H$62</f>
        <v>2.6389697316412383E-2</v>
      </c>
      <c r="K40" s="215">
        <f t="shared" ref="K40:K62" si="16">I40/$I$62</f>
        <v>3.3402518240931676E-2</v>
      </c>
      <c r="L40" s="52">
        <f t="shared" ref="L40:L62" si="17">(I40-H40)/H40</f>
        <v>-3.5781457865039731E-3</v>
      </c>
      <c r="N40" s="40">
        <f t="shared" si="11"/>
        <v>3.1031598876832356</v>
      </c>
      <c r="O40" s="143">
        <f t="shared" si="11"/>
        <v>3.384061407292652</v>
      </c>
      <c r="P40" s="52">
        <f t="shared" ref="P40:P62" si="18">(O40-N40)/N40</f>
        <v>9.052112355677959E-2</v>
      </c>
    </row>
    <row r="41" spans="1:17" ht="20.100000000000001" customHeight="1">
      <c r="A41" s="38" t="s">
        <v>190</v>
      </c>
      <c r="B41" s="19">
        <v>20264.05</v>
      </c>
      <c r="C41" s="140">
        <v>13613.560000000003</v>
      </c>
      <c r="D41" s="247">
        <f t="shared" si="12"/>
        <v>0.15332186852167712</v>
      </c>
      <c r="E41" s="215">
        <f t="shared" si="13"/>
        <v>0.13084318925924737</v>
      </c>
      <c r="F41" s="52">
        <f t="shared" si="14"/>
        <v>-0.32819155104729786</v>
      </c>
      <c r="H41" s="19">
        <v>4240.2930000000006</v>
      </c>
      <c r="I41" s="140">
        <v>3134.5830000000001</v>
      </c>
      <c r="J41" s="247">
        <f t="shared" si="15"/>
        <v>3.2082907703020268E-2</v>
      </c>
      <c r="K41" s="215">
        <f t="shared" si="16"/>
        <v>3.0127228786432009E-2</v>
      </c>
      <c r="L41" s="52">
        <f t="shared" si="17"/>
        <v>-0.26076264069487659</v>
      </c>
      <c r="N41" s="40">
        <f t="shared" si="11"/>
        <v>2.0925200046387573</v>
      </c>
      <c r="O41" s="143">
        <f t="shared" si="11"/>
        <v>2.302544668697974</v>
      </c>
      <c r="P41" s="52">
        <f t="shared" si="18"/>
        <v>0.10036925027891161</v>
      </c>
    </row>
    <row r="42" spans="1:17" ht="20.100000000000001" customHeight="1">
      <c r="A42" s="38" t="s">
        <v>192</v>
      </c>
      <c r="B42" s="19">
        <v>8664.3399999999983</v>
      </c>
      <c r="C42" s="140">
        <v>7701.39</v>
      </c>
      <c r="D42" s="247">
        <f t="shared" si="12"/>
        <v>6.5556135042457345E-2</v>
      </c>
      <c r="E42" s="215">
        <f t="shared" si="13"/>
        <v>7.4019905838683994E-2</v>
      </c>
      <c r="F42" s="52">
        <f t="shared" si="14"/>
        <v>-0.11113945205289706</v>
      </c>
      <c r="H42" s="19">
        <v>3157.5800000000004</v>
      </c>
      <c r="I42" s="140">
        <v>2749.7299999999996</v>
      </c>
      <c r="J42" s="247">
        <f t="shared" si="15"/>
        <v>2.3890883885831177E-2</v>
      </c>
      <c r="K42" s="215">
        <f t="shared" si="16"/>
        <v>2.6428314327907626E-2</v>
      </c>
      <c r="L42" s="52">
        <f t="shared" si="17"/>
        <v>-0.12916537348222398</v>
      </c>
      <c r="N42" s="40">
        <f t="shared" si="11"/>
        <v>3.6443399035587261</v>
      </c>
      <c r="O42" s="143">
        <f t="shared" si="11"/>
        <v>3.5704333892972562</v>
      </c>
      <c r="P42" s="52">
        <f t="shared" si="18"/>
        <v>-2.0279808200464395E-2</v>
      </c>
    </row>
    <row r="43" spans="1:17" ht="20.100000000000001" customHeight="1">
      <c r="A43" s="38" t="s">
        <v>191</v>
      </c>
      <c r="B43" s="19">
        <v>12276.68</v>
      </c>
      <c r="C43" s="140">
        <v>13098.06</v>
      </c>
      <c r="D43" s="247">
        <f t="shared" si="12"/>
        <v>9.2887824341269548E-2</v>
      </c>
      <c r="E43" s="215">
        <f t="shared" si="13"/>
        <v>0.12588859515872242</v>
      </c>
      <c r="F43" s="52">
        <f t="shared" si="14"/>
        <v>6.6905710664446671E-2</v>
      </c>
      <c r="H43" s="19">
        <v>3066.7759999999994</v>
      </c>
      <c r="I43" s="140">
        <v>2743.8140000000003</v>
      </c>
      <c r="J43" s="247">
        <f t="shared" si="15"/>
        <v>2.320384260093292E-2</v>
      </c>
      <c r="K43" s="215">
        <f t="shared" si="16"/>
        <v>2.6371454233438757E-2</v>
      </c>
      <c r="L43" s="52">
        <f t="shared" si="17"/>
        <v>-0.10530994112383792</v>
      </c>
      <c r="N43" s="40">
        <f t="shared" si="11"/>
        <v>2.4980499613902123</v>
      </c>
      <c r="O43" s="143">
        <f t="shared" si="11"/>
        <v>2.0948247297691416</v>
      </c>
      <c r="P43" s="52">
        <f t="shared" si="18"/>
        <v>-0.16141599962102768</v>
      </c>
    </row>
    <row r="44" spans="1:17" ht="20.100000000000001" customHeight="1">
      <c r="A44" s="38" t="s">
        <v>196</v>
      </c>
      <c r="B44" s="19">
        <v>25373.69999999999</v>
      </c>
      <c r="C44" s="140">
        <v>8992.2500000000018</v>
      </c>
      <c r="D44" s="247">
        <f t="shared" si="12"/>
        <v>0.19198250573347761</v>
      </c>
      <c r="E44" s="215">
        <f t="shared" si="13"/>
        <v>8.6426670805907282E-2</v>
      </c>
      <c r="F44" s="52">
        <f t="shared" si="14"/>
        <v>-0.64560745969251609</v>
      </c>
      <c r="H44" s="19">
        <v>3113.7180000000003</v>
      </c>
      <c r="I44" s="140">
        <v>2156.5619999999999</v>
      </c>
      <c r="J44" s="247">
        <f t="shared" si="15"/>
        <v>2.3559015192401295E-2</v>
      </c>
      <c r="K44" s="215">
        <f t="shared" si="16"/>
        <v>2.0727234457063468E-2</v>
      </c>
      <c r="L44" s="52">
        <f t="shared" si="17"/>
        <v>-0.3073997067171787</v>
      </c>
      <c r="N44" s="40">
        <f t="shared" si="11"/>
        <v>1.2271438536752628</v>
      </c>
      <c r="O44" s="143">
        <f t="shared" si="11"/>
        <v>2.3982451555506126</v>
      </c>
      <c r="P44" s="52">
        <f t="shared" si="18"/>
        <v>0.95433090290753841</v>
      </c>
    </row>
    <row r="45" spans="1:17" ht="20.100000000000001" customHeight="1">
      <c r="A45" s="38" t="s">
        <v>195</v>
      </c>
      <c r="B45" s="19">
        <v>6637.6100000000015</v>
      </c>
      <c r="C45" s="140">
        <v>5861.12</v>
      </c>
      <c r="D45" s="247">
        <f t="shared" si="12"/>
        <v>5.0221489175074553E-2</v>
      </c>
      <c r="E45" s="215">
        <f t="shared" si="13"/>
        <v>5.6332629630394974E-2</v>
      </c>
      <c r="F45" s="52">
        <f t="shared" si="14"/>
        <v>-0.11698337202697981</v>
      </c>
      <c r="H45" s="19">
        <v>1620.7959999999996</v>
      </c>
      <c r="I45" s="140">
        <v>1549.327</v>
      </c>
      <c r="J45" s="247">
        <f t="shared" si="15"/>
        <v>1.226326776791708E-2</v>
      </c>
      <c r="K45" s="215">
        <f t="shared" si="16"/>
        <v>1.4890953276399554E-2</v>
      </c>
      <c r="L45" s="52">
        <f t="shared" si="17"/>
        <v>-4.409500023445246E-2</v>
      </c>
      <c r="N45" s="40">
        <f t="shared" si="11"/>
        <v>2.4418367454550647</v>
      </c>
      <c r="O45" s="143">
        <f t="shared" si="11"/>
        <v>2.6433975076435905</v>
      </c>
      <c r="P45" s="52">
        <f t="shared" si="18"/>
        <v>8.2544733002190368E-2</v>
      </c>
    </row>
    <row r="46" spans="1:17" ht="20.100000000000001" customHeight="1">
      <c r="A46" s="38" t="s">
        <v>200</v>
      </c>
      <c r="B46" s="19">
        <v>1273.9899999999998</v>
      </c>
      <c r="C46" s="140">
        <v>4084.6399999999994</v>
      </c>
      <c r="D46" s="247">
        <f t="shared" si="12"/>
        <v>9.6392639811849756E-3</v>
      </c>
      <c r="E46" s="215">
        <f t="shared" si="13"/>
        <v>3.9258454406921627E-2</v>
      </c>
      <c r="F46" s="52">
        <f t="shared" si="14"/>
        <v>2.2061790123941321</v>
      </c>
      <c r="H46" s="19">
        <v>508.51500000000004</v>
      </c>
      <c r="I46" s="140">
        <v>1347.7039999999997</v>
      </c>
      <c r="J46" s="247">
        <f t="shared" si="15"/>
        <v>3.8475265295585355E-3</v>
      </c>
      <c r="K46" s="215">
        <f t="shared" si="16"/>
        <v>1.2953106280608794E-2</v>
      </c>
      <c r="L46" s="52">
        <f t="shared" si="17"/>
        <v>1.6502738365633256</v>
      </c>
      <c r="N46" s="40">
        <f t="shared" si="11"/>
        <v>3.9915148470553152</v>
      </c>
      <c r="O46" s="143">
        <f t="shared" si="11"/>
        <v>3.2994437698303885</v>
      </c>
      <c r="P46" s="52">
        <f t="shared" si="18"/>
        <v>-0.17338557007635649</v>
      </c>
    </row>
    <row r="47" spans="1:17" ht="20.100000000000001" customHeight="1">
      <c r="A47" s="38" t="s">
        <v>197</v>
      </c>
      <c r="B47" s="19">
        <v>3694.63</v>
      </c>
      <c r="C47" s="140">
        <v>2680.6600000000003</v>
      </c>
      <c r="D47" s="247">
        <f t="shared" si="12"/>
        <v>2.7954311951275481E-2</v>
      </c>
      <c r="E47" s="215">
        <f t="shared" si="13"/>
        <v>2.5764465997115672E-2</v>
      </c>
      <c r="F47" s="52">
        <f t="shared" si="14"/>
        <v>-0.27444426099501162</v>
      </c>
      <c r="H47" s="19">
        <v>1221.402</v>
      </c>
      <c r="I47" s="140">
        <v>1093.1720000000003</v>
      </c>
      <c r="J47" s="247">
        <f t="shared" si="15"/>
        <v>9.241372620779828E-3</v>
      </c>
      <c r="K47" s="215">
        <f t="shared" si="16"/>
        <v>1.0506738199920519E-2</v>
      </c>
      <c r="L47" s="52">
        <f t="shared" si="17"/>
        <v>-0.10498590963499306</v>
      </c>
      <c r="N47" s="40">
        <f t="shared" si="11"/>
        <v>3.3058844864032393</v>
      </c>
      <c r="O47" s="143">
        <f t="shared" si="11"/>
        <v>4.0779957174725636</v>
      </c>
      <c r="P47" s="52">
        <f t="shared" si="18"/>
        <v>0.23355662735492963</v>
      </c>
    </row>
    <row r="48" spans="1:17" ht="20.100000000000001" customHeight="1">
      <c r="A48" s="38" t="s">
        <v>202</v>
      </c>
      <c r="B48" s="19">
        <v>2543.87</v>
      </c>
      <c r="C48" s="140">
        <v>3893.6599999999994</v>
      </c>
      <c r="D48" s="247">
        <f t="shared" si="12"/>
        <v>1.9247430877649765E-2</v>
      </c>
      <c r="E48" s="215">
        <f t="shared" si="13"/>
        <v>3.7422899835984194E-2</v>
      </c>
      <c r="F48" s="52">
        <f t="shared" si="14"/>
        <v>0.53060494443505346</v>
      </c>
      <c r="H48" s="19">
        <v>563.34399999999994</v>
      </c>
      <c r="I48" s="140">
        <v>818.49399999999991</v>
      </c>
      <c r="J48" s="247">
        <f t="shared" si="15"/>
        <v>4.26237374564688E-3</v>
      </c>
      <c r="K48" s="215">
        <f t="shared" si="16"/>
        <v>7.8667420828613804E-3</v>
      </c>
      <c r="L48" s="52">
        <f t="shared" si="17"/>
        <v>0.45292041807492406</v>
      </c>
      <c r="N48" s="40">
        <f t="shared" si="11"/>
        <v>2.2145156788672375</v>
      </c>
      <c r="O48" s="143">
        <f t="shared" si="11"/>
        <v>2.102119856381913</v>
      </c>
      <c r="P48" s="52">
        <f t="shared" si="18"/>
        <v>-5.0754132634010934E-2</v>
      </c>
    </row>
    <row r="49" spans="1:16" ht="20.100000000000001" customHeight="1">
      <c r="A49" s="38" t="s">
        <v>201</v>
      </c>
      <c r="B49" s="19">
        <v>4448.8100000000013</v>
      </c>
      <c r="C49" s="140">
        <v>3455.0000000000009</v>
      </c>
      <c r="D49" s="247">
        <f t="shared" si="12"/>
        <v>3.3660589166426384E-2</v>
      </c>
      <c r="E49" s="215">
        <f t="shared" si="13"/>
        <v>3.3206833399250429E-2</v>
      </c>
      <c r="F49" s="52">
        <f t="shared" si="14"/>
        <v>-0.2233878273066281</v>
      </c>
      <c r="H49" s="19">
        <v>950.51199999999994</v>
      </c>
      <c r="I49" s="140">
        <v>816.06599999999992</v>
      </c>
      <c r="J49" s="247">
        <f t="shared" si="15"/>
        <v>7.1917645234924089E-3</v>
      </c>
      <c r="K49" s="215">
        <f t="shared" si="16"/>
        <v>7.8434059927041076E-3</v>
      </c>
      <c r="L49" s="52">
        <f t="shared" si="17"/>
        <v>-0.14144587338192471</v>
      </c>
      <c r="N49" s="40">
        <f t="shared" si="11"/>
        <v>2.1365533704518729</v>
      </c>
      <c r="O49" s="143">
        <f t="shared" si="11"/>
        <v>2.3619855282199702</v>
      </c>
      <c r="P49" s="52">
        <f t="shared" si="18"/>
        <v>0.10551206484508238</v>
      </c>
    </row>
    <row r="50" spans="1:16" ht="20.100000000000001" customHeight="1">
      <c r="A50" s="38" t="s">
        <v>207</v>
      </c>
      <c r="B50" s="19">
        <v>1205.24</v>
      </c>
      <c r="C50" s="140">
        <v>1612.8700000000001</v>
      </c>
      <c r="D50" s="247">
        <f t="shared" si="12"/>
        <v>9.119087685683076E-3</v>
      </c>
      <c r="E50" s="215">
        <f t="shared" si="13"/>
        <v>1.5501680284992485E-2</v>
      </c>
      <c r="F50" s="52">
        <f t="shared" si="14"/>
        <v>0.33821479539344868</v>
      </c>
      <c r="H50" s="19">
        <v>379.46600000000001</v>
      </c>
      <c r="I50" s="140">
        <v>476.31799999999998</v>
      </c>
      <c r="J50" s="247">
        <f t="shared" si="15"/>
        <v>2.8711159003479919E-3</v>
      </c>
      <c r="K50" s="215">
        <f t="shared" si="16"/>
        <v>4.5780065039259512E-3</v>
      </c>
      <c r="L50" s="52">
        <f t="shared" si="17"/>
        <v>0.25523235283266477</v>
      </c>
      <c r="N50" s="40">
        <f t="shared" si="11"/>
        <v>3.1484683548504862</v>
      </c>
      <c r="O50" s="143">
        <f t="shared" si="11"/>
        <v>2.9532324365881935</v>
      </c>
      <c r="P50" s="52">
        <f t="shared" si="18"/>
        <v>-6.2009808026660007E-2</v>
      </c>
    </row>
    <row r="51" spans="1:16" ht="20.100000000000001" customHeight="1">
      <c r="A51" s="38" t="s">
        <v>209</v>
      </c>
      <c r="B51" s="19">
        <v>1717.73</v>
      </c>
      <c r="C51" s="140">
        <v>1237.32</v>
      </c>
      <c r="D51" s="247">
        <f t="shared" si="12"/>
        <v>1.2996689862872448E-2</v>
      </c>
      <c r="E51" s="215">
        <f t="shared" si="13"/>
        <v>1.1892179190031991E-2</v>
      </c>
      <c r="F51" s="52">
        <f t="shared" si="14"/>
        <v>-0.27967724846163255</v>
      </c>
      <c r="H51" s="19">
        <v>518.51599999999996</v>
      </c>
      <c r="I51" s="140">
        <v>395.17999999999995</v>
      </c>
      <c r="J51" s="247">
        <f t="shared" si="15"/>
        <v>3.9231961023776553E-3</v>
      </c>
      <c r="K51" s="215">
        <f t="shared" si="16"/>
        <v>3.7981697316109351E-3</v>
      </c>
      <c r="L51" s="52">
        <f t="shared" si="17"/>
        <v>-0.23786344105099944</v>
      </c>
      <c r="N51" s="40">
        <f t="shared" si="11"/>
        <v>3.018611772513724</v>
      </c>
      <c r="O51" s="143">
        <f t="shared" si="11"/>
        <v>3.1938382956712892</v>
      </c>
      <c r="P51" s="52">
        <f t="shared" si="18"/>
        <v>5.8048711249690355E-2</v>
      </c>
    </row>
    <row r="52" spans="1:16" ht="20.100000000000001" customHeight="1">
      <c r="A52" s="38" t="s">
        <v>208</v>
      </c>
      <c r="B52" s="19">
        <v>1967.8300000000002</v>
      </c>
      <c r="C52" s="140">
        <v>1184.69</v>
      </c>
      <c r="D52" s="247">
        <f t="shared" si="12"/>
        <v>1.4888996648400092E-2</v>
      </c>
      <c r="E52" s="215">
        <f t="shared" si="13"/>
        <v>1.1386339641029808E-2</v>
      </c>
      <c r="F52" s="52">
        <f t="shared" si="14"/>
        <v>-0.3979713694780545</v>
      </c>
      <c r="H52" s="19">
        <v>547.73599999999999</v>
      </c>
      <c r="I52" s="140">
        <v>361.19000000000005</v>
      </c>
      <c r="J52" s="247">
        <f t="shared" si="15"/>
        <v>4.1442804857167908E-3</v>
      </c>
      <c r="K52" s="215">
        <f t="shared" si="16"/>
        <v>3.4714836918886432E-3</v>
      </c>
      <c r="L52" s="52">
        <f t="shared" si="17"/>
        <v>-0.340576482100866</v>
      </c>
      <c r="N52" s="40">
        <f t="shared" ref="N52:N53" si="19">(H52/B52)*10</f>
        <v>2.783451822565973</v>
      </c>
      <c r="O52" s="143">
        <f t="shared" ref="O52:O53" si="20">(I52/C52)*10</f>
        <v>3.0488144577906464</v>
      </c>
      <c r="P52" s="52">
        <f t="shared" ref="P52:P53" si="21">(O52-N52)/N52</f>
        <v>9.5335810403948104E-2</v>
      </c>
    </row>
    <row r="53" spans="1:16" ht="20.100000000000001" customHeight="1">
      <c r="A53" s="38" t="s">
        <v>210</v>
      </c>
      <c r="B53" s="19">
        <v>297.07</v>
      </c>
      <c r="C53" s="140">
        <v>423.00000000000006</v>
      </c>
      <c r="D53" s="247">
        <f t="shared" si="12"/>
        <v>2.2476912306145427E-3</v>
      </c>
      <c r="E53" s="215">
        <f t="shared" si="13"/>
        <v>4.0655544219632212E-3</v>
      </c>
      <c r="F53" s="52">
        <f t="shared" si="14"/>
        <v>0.42390682330763818</v>
      </c>
      <c r="H53" s="19">
        <v>140.917</v>
      </c>
      <c r="I53" s="140">
        <v>197.34299999999999</v>
      </c>
      <c r="J53" s="247">
        <f t="shared" si="15"/>
        <v>1.0662062986653298E-3</v>
      </c>
      <c r="K53" s="215">
        <f t="shared" si="16"/>
        <v>1.8967108895827137E-3</v>
      </c>
      <c r="L53" s="52">
        <f t="shared" si="17"/>
        <v>0.40042010545214551</v>
      </c>
      <c r="N53" s="40">
        <f t="shared" si="19"/>
        <v>4.7435621234052583</v>
      </c>
      <c r="O53" s="143">
        <f t="shared" si="20"/>
        <v>4.6653191489361694</v>
      </c>
      <c r="P53" s="52">
        <f t="shared" si="21"/>
        <v>-1.6494560929861009E-2</v>
      </c>
    </row>
    <row r="54" spans="1:16" ht="20.100000000000001" customHeight="1">
      <c r="A54" s="38" t="s">
        <v>213</v>
      </c>
      <c r="B54" s="19">
        <v>768.2399999999999</v>
      </c>
      <c r="C54" s="140">
        <v>545.66999999999996</v>
      </c>
      <c r="D54" s="247">
        <f t="shared" si="12"/>
        <v>5.812657996456444E-3</v>
      </c>
      <c r="E54" s="215">
        <f t="shared" si="13"/>
        <v>5.2445652043325549E-3</v>
      </c>
      <c r="F54" s="52">
        <f t="shared" si="14"/>
        <v>-0.28971415182755383</v>
      </c>
      <c r="H54" s="19">
        <v>205.423</v>
      </c>
      <c r="I54" s="140">
        <v>137.17500000000001</v>
      </c>
      <c r="J54" s="247">
        <f t="shared" si="15"/>
        <v>1.5542716385583571E-3</v>
      </c>
      <c r="K54" s="215">
        <f t="shared" si="16"/>
        <v>1.3184218152075765E-3</v>
      </c>
      <c r="L54" s="52">
        <f t="shared" si="17"/>
        <v>-0.33223154174556885</v>
      </c>
      <c r="N54" s="40">
        <f t="shared" ref="N54" si="22">(H54/B54)*10</f>
        <v>2.673943038633761</v>
      </c>
      <c r="O54" s="143">
        <f t="shared" ref="O54" si="23">(I54/C54)*10</f>
        <v>2.5138820166034419</v>
      </c>
      <c r="P54" s="52">
        <f t="shared" ref="P54" si="24">(O54-N54)/N54</f>
        <v>-5.9859548134616053E-2</v>
      </c>
    </row>
    <row r="55" spans="1:16" ht="20.100000000000001" customHeight="1">
      <c r="A55" s="38" t="s">
        <v>212</v>
      </c>
      <c r="B55" s="19">
        <v>263.39999999999992</v>
      </c>
      <c r="C55" s="140">
        <v>450.03999999999996</v>
      </c>
      <c r="D55" s="247">
        <f t="shared" si="12"/>
        <v>1.9929372543301925E-3</v>
      </c>
      <c r="E55" s="215">
        <f t="shared" si="13"/>
        <v>4.3254423452962834E-3</v>
      </c>
      <c r="F55" s="52">
        <f t="shared" si="14"/>
        <v>0.70858010630220236</v>
      </c>
      <c r="H55" s="19">
        <v>86.036000000000001</v>
      </c>
      <c r="I55" s="140">
        <v>111.551</v>
      </c>
      <c r="J55" s="247">
        <f t="shared" si="15"/>
        <v>6.5096564014256839E-4</v>
      </c>
      <c r="K55" s="215">
        <f t="shared" si="16"/>
        <v>1.0721434073863339E-3</v>
      </c>
      <c r="L55" s="52">
        <f t="shared" si="17"/>
        <v>0.29656190431912222</v>
      </c>
      <c r="N55" s="40">
        <f t="shared" si="11"/>
        <v>3.2663629460895987</v>
      </c>
      <c r="O55" s="143">
        <f t="shared" si="11"/>
        <v>2.4786907830415075</v>
      </c>
      <c r="P55" s="52">
        <f t="shared" si="18"/>
        <v>-0.24114655231166854</v>
      </c>
    </row>
    <row r="56" spans="1:16" ht="20.100000000000001" customHeight="1">
      <c r="A56" s="38" t="s">
        <v>211</v>
      </c>
      <c r="B56" s="19">
        <v>213.22000000000003</v>
      </c>
      <c r="C56" s="140">
        <v>261.58000000000004</v>
      </c>
      <c r="D56" s="247">
        <f t="shared" si="12"/>
        <v>1.6132653051187695E-3</v>
      </c>
      <c r="E56" s="215">
        <f t="shared" si="13"/>
        <v>2.5141080985747978E-3</v>
      </c>
      <c r="F56" s="52">
        <f t="shared" si="14"/>
        <v>0.22680799174561489</v>
      </c>
      <c r="H56" s="19">
        <v>86.882000000000005</v>
      </c>
      <c r="I56" s="140">
        <v>92.363999999999976</v>
      </c>
      <c r="J56" s="247">
        <f t="shared" si="15"/>
        <v>6.5736664590248996E-4</v>
      </c>
      <c r="K56" s="215">
        <f t="shared" si="16"/>
        <v>8.877325499532171E-4</v>
      </c>
      <c r="L56" s="52">
        <f t="shared" si="17"/>
        <v>6.3097074192582703E-2</v>
      </c>
      <c r="N56" s="40">
        <f t="shared" ref="N56" si="25">(H56/B56)*10</f>
        <v>4.0747584654347619</v>
      </c>
      <c r="O56" s="143">
        <f t="shared" ref="O56" si="26">(I56/C56)*10</f>
        <v>3.5310038993806852</v>
      </c>
      <c r="P56" s="52">
        <f t="shared" ref="P56" si="27">(O56-N56)/N56</f>
        <v>-0.13344461289340745</v>
      </c>
    </row>
    <row r="57" spans="1:16" ht="20.100000000000001" customHeight="1">
      <c r="A57" s="38" t="s">
        <v>233</v>
      </c>
      <c r="B57" s="19">
        <v>0.46</v>
      </c>
      <c r="C57" s="140">
        <v>142.87</v>
      </c>
      <c r="D57" s="247">
        <f t="shared" si="12"/>
        <v>3.4804523044490848E-6</v>
      </c>
      <c r="E57" s="215">
        <f t="shared" si="13"/>
        <v>1.3731578256876724E-3</v>
      </c>
      <c r="F57" s="52">
        <f t="shared" si="14"/>
        <v>309.58695652173913</v>
      </c>
      <c r="H57" s="19">
        <v>0.8580000000000001</v>
      </c>
      <c r="I57" s="140">
        <v>43.060999999999993</v>
      </c>
      <c r="J57" s="247">
        <f t="shared" si="15"/>
        <v>6.4918001678637285E-6</v>
      </c>
      <c r="K57" s="215">
        <f t="shared" si="16"/>
        <v>4.1386959565994853E-4</v>
      </c>
      <c r="L57" s="52">
        <f t="shared" si="17"/>
        <v>49.187645687645677</v>
      </c>
      <c r="N57" s="40">
        <f t="shared" ref="N57" si="28">(H57/B57)*10</f>
        <v>18.65217391304348</v>
      </c>
      <c r="O57" s="143">
        <f t="shared" ref="O57" si="29">(I57/C57)*10</f>
        <v>3.0139987401133892</v>
      </c>
      <c r="P57" s="52">
        <f t="shared" ref="P57" si="30">(O57-N57)/N57</f>
        <v>-0.83841032395662474</v>
      </c>
    </row>
    <row r="58" spans="1:16" ht="20.100000000000001" customHeight="1">
      <c r="A58" s="38" t="s">
        <v>214</v>
      </c>
      <c r="B58" s="19">
        <v>809.53</v>
      </c>
      <c r="C58" s="140">
        <v>123.25</v>
      </c>
      <c r="D58" s="247">
        <f t="shared" si="12"/>
        <v>6.1250664217840593E-3</v>
      </c>
      <c r="E58" s="215">
        <f t="shared" si="13"/>
        <v>1.1845853014349102E-3</v>
      </c>
      <c r="F58" s="52">
        <f t="shared" si="14"/>
        <v>-0.84775116425580277</v>
      </c>
      <c r="H58" s="19">
        <v>183.21700000000001</v>
      </c>
      <c r="I58" s="140">
        <v>37.89</v>
      </c>
      <c r="J58" s="247">
        <f t="shared" si="15"/>
        <v>1.3862565866614087E-3</v>
      </c>
      <c r="K58" s="215">
        <f t="shared" si="16"/>
        <v>3.6416987481840767E-4</v>
      </c>
      <c r="L58" s="52">
        <f t="shared" si="17"/>
        <v>-0.79319604621841855</v>
      </c>
      <c r="N58" s="40">
        <f t="shared" ref="N58" si="31">(H58/B58)*10</f>
        <v>2.2632515163119344</v>
      </c>
      <c r="O58" s="143">
        <f t="shared" ref="O58" si="32">(I58/C58)*10</f>
        <v>3.0742393509127792</v>
      </c>
      <c r="P58" s="52">
        <f t="shared" ref="P58" si="33">(O58-N58)/N58</f>
        <v>0.35832863857852809</v>
      </c>
    </row>
    <row r="59" spans="1:16" ht="20.100000000000001" customHeight="1">
      <c r="A59" s="38" t="s">
        <v>234</v>
      </c>
      <c r="B59" s="19">
        <v>14.38</v>
      </c>
      <c r="C59" s="140">
        <v>79.09999999999998</v>
      </c>
      <c r="D59" s="247">
        <f t="shared" si="12"/>
        <v>1.0880196551734312E-4</v>
      </c>
      <c r="E59" s="215">
        <f t="shared" si="13"/>
        <v>7.6024906566735388E-4</v>
      </c>
      <c r="F59" s="52">
        <f t="shared" si="14"/>
        <v>4.5006954102920709</v>
      </c>
      <c r="H59" s="19">
        <v>10.764999999999999</v>
      </c>
      <c r="I59" s="140">
        <v>34.742999999999988</v>
      </c>
      <c r="J59" s="247">
        <f t="shared" si="15"/>
        <v>8.1450150124770418E-5</v>
      </c>
      <c r="K59" s="215">
        <f t="shared" si="16"/>
        <v>3.3392330326777338E-4</v>
      </c>
      <c r="L59" s="52">
        <f t="shared" si="17"/>
        <v>2.2274036228518339</v>
      </c>
      <c r="N59" s="40">
        <f t="shared" ref="N59" si="34">(H59/B59)*10</f>
        <v>7.4860917941585523</v>
      </c>
      <c r="O59" s="143">
        <f t="shared" ref="O59" si="35">(I59/C59)*10</f>
        <v>4.3922882427307206</v>
      </c>
      <c r="P59" s="52">
        <f t="shared" ref="P59" si="36">(O59-N59)/N59</f>
        <v>-0.41327352595942618</v>
      </c>
    </row>
    <row r="60" spans="1:16" ht="20.100000000000001" customHeight="1">
      <c r="A60" s="38" t="s">
        <v>217</v>
      </c>
      <c r="B60" s="19">
        <v>51.20000000000001</v>
      </c>
      <c r="C60" s="140">
        <v>58.84</v>
      </c>
      <c r="D60" s="247">
        <f t="shared" si="12"/>
        <v>3.8738947388650689E-4</v>
      </c>
      <c r="E60" s="215">
        <f t="shared" si="13"/>
        <v>5.6552534796292181E-4</v>
      </c>
      <c r="F60" s="52">
        <f t="shared" si="14"/>
        <v>0.14921874999999984</v>
      </c>
      <c r="H60" s="19">
        <v>29.409000000000006</v>
      </c>
      <c r="I60" s="140">
        <v>29.687000000000001</v>
      </c>
      <c r="J60" s="247">
        <f t="shared" si="15"/>
        <v>2.2251439526422423E-4</v>
      </c>
      <c r="K60" s="215">
        <f t="shared" si="16"/>
        <v>2.8532887499957952E-4</v>
      </c>
      <c r="L60" s="52">
        <f t="shared" si="17"/>
        <v>9.4528885715255556E-3</v>
      </c>
      <c r="N60" s="40">
        <f t="shared" si="11"/>
        <v>5.7439453124999993</v>
      </c>
      <c r="O60" s="143">
        <f t="shared" si="11"/>
        <v>5.0453772943575803</v>
      </c>
      <c r="P60" s="52">
        <f t="shared" si="18"/>
        <v>-0.12161815270458654</v>
      </c>
    </row>
    <row r="61" spans="1:16" ht="20.100000000000001" customHeight="1" thickBot="1">
      <c r="A61" s="8" t="s">
        <v>17</v>
      </c>
      <c r="B61" s="19">
        <f>B62-SUM(B39:B60)</f>
        <v>336.28999999997905</v>
      </c>
      <c r="C61" s="140">
        <f>C62-SUM(C39:C60)</f>
        <v>153.39999999997963</v>
      </c>
      <c r="D61" s="247">
        <f t="shared" si="12"/>
        <v>2.5444376205719776E-3</v>
      </c>
      <c r="E61" s="215">
        <f t="shared" si="13"/>
        <v>1.4743641804469865E-3</v>
      </c>
      <c r="F61" s="52">
        <f t="shared" si="14"/>
        <v>-0.54384608522409472</v>
      </c>
      <c r="H61" s="196">
        <f>H62-SUM(H39:H60)</f>
        <v>98949.544000000024</v>
      </c>
      <c r="I61" s="22">
        <f>I62-SUM(I39:I60)</f>
        <v>74555.688999999998</v>
      </c>
      <c r="J61" s="247">
        <f t="shared" si="15"/>
        <v>0.7486721053021439</v>
      </c>
      <c r="K61" s="215">
        <f t="shared" si="16"/>
        <v>0.71657260306492832</v>
      </c>
      <c r="L61" s="52">
        <f t="shared" si="17"/>
        <v>-0.24652822048376513</v>
      </c>
      <c r="N61" s="40">
        <f t="shared" si="11"/>
        <v>2942.3873442566291</v>
      </c>
      <c r="O61" s="143">
        <f t="shared" si="11"/>
        <v>4860.2144067803065</v>
      </c>
      <c r="P61" s="52">
        <f t="shared" si="18"/>
        <v>0.65179286006214154</v>
      </c>
    </row>
    <row r="62" spans="1:16" s="1" customFormat="1" ht="26.25" customHeight="1" thickBot="1">
      <c r="A62" s="12" t="s">
        <v>18</v>
      </c>
      <c r="B62" s="17">
        <v>132166.73000000001</v>
      </c>
      <c r="C62" s="145">
        <v>104044.84999999999</v>
      </c>
      <c r="D62" s="253">
        <f>SUM(D39:D61)</f>
        <v>0.99999999999999956</v>
      </c>
      <c r="E62" s="254">
        <f>SUM(E39:E61)</f>
        <v>1</v>
      </c>
      <c r="F62" s="57">
        <f t="shared" si="14"/>
        <v>-0.21277578706834932</v>
      </c>
      <c r="H62" s="17">
        <v>132166.73000000001</v>
      </c>
      <c r="I62" s="145">
        <v>104044.84999999999</v>
      </c>
      <c r="J62" s="253">
        <f t="shared" si="15"/>
        <v>1</v>
      </c>
      <c r="K62" s="254">
        <f t="shared" si="16"/>
        <v>1</v>
      </c>
      <c r="L62" s="57">
        <f t="shared" si="17"/>
        <v>-0.21277578706834932</v>
      </c>
      <c r="N62" s="37">
        <f t="shared" si="11"/>
        <v>10</v>
      </c>
      <c r="O62" s="150">
        <f t="shared" si="11"/>
        <v>10</v>
      </c>
      <c r="P62" s="57">
        <f t="shared" si="18"/>
        <v>0</v>
      </c>
    </row>
    <row r="64" spans="1:16" ht="15.75" thickBot="1"/>
    <row r="65" spans="1:16">
      <c r="A65" s="491" t="s">
        <v>15</v>
      </c>
      <c r="B65" s="485" t="s">
        <v>1</v>
      </c>
      <c r="C65" s="478"/>
      <c r="D65" s="485" t="s">
        <v>101</v>
      </c>
      <c r="E65" s="478"/>
      <c r="F65" s="130" t="s">
        <v>0</v>
      </c>
      <c r="H65" s="494" t="s">
        <v>19</v>
      </c>
      <c r="I65" s="495"/>
      <c r="J65" s="485" t="s">
        <v>101</v>
      </c>
      <c r="K65" s="483"/>
      <c r="L65" s="130" t="s">
        <v>0</v>
      </c>
      <c r="N65" s="477" t="s">
        <v>22</v>
      </c>
      <c r="O65" s="478"/>
      <c r="P65" s="130" t="s">
        <v>0</v>
      </c>
    </row>
    <row r="66" spans="1:16">
      <c r="A66" s="492"/>
      <c r="B66" s="486" t="str">
        <f>B37</f>
        <v>jun</v>
      </c>
      <c r="C66" s="480"/>
      <c r="D66" s="486" t="str">
        <f>B66</f>
        <v>jun</v>
      </c>
      <c r="E66" s="480"/>
      <c r="F66" s="131" t="str">
        <f>F5</f>
        <v>2026 /2025</v>
      </c>
      <c r="H66" s="475" t="str">
        <f>B66</f>
        <v>jun</v>
      </c>
      <c r="I66" s="480"/>
      <c r="J66" s="486" t="str">
        <f>B66</f>
        <v>jun</v>
      </c>
      <c r="K66" s="476"/>
      <c r="L66" s="131" t="str">
        <f>F66</f>
        <v>2026 /2025</v>
      </c>
      <c r="N66" s="475" t="str">
        <f>B66</f>
        <v>jun</v>
      </c>
      <c r="O66" s="476"/>
      <c r="P66" s="131" t="str">
        <f>L66</f>
        <v>2026 /2025</v>
      </c>
    </row>
    <row r="67" spans="1:16" ht="19.5" customHeight="1" thickBot="1">
      <c r="A67" s="493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2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0">
        <f>L38</f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184</v>
      </c>
      <c r="B68" s="39">
        <v>19260.660000000003</v>
      </c>
      <c r="C68" s="147">
        <v>20635.46</v>
      </c>
      <c r="D68" s="247">
        <f>B68/$B$96</f>
        <v>0.12886511857191832</v>
      </c>
      <c r="E68" s="246">
        <f>C68/$C$96</f>
        <v>0.12752119888389463</v>
      </c>
      <c r="F68" s="52">
        <f>(C68-B68)/B68</f>
        <v>7.1378654729380792E-2</v>
      </c>
      <c r="H68" s="19">
        <v>7923.1619999999984</v>
      </c>
      <c r="I68" s="147">
        <v>7511.3890000000001</v>
      </c>
      <c r="J68" s="245">
        <f>H68/$H$96</f>
        <v>0.18581907445981355</v>
      </c>
      <c r="K68" s="246">
        <f>I68/$I$96</f>
        <v>0.17548450699934556</v>
      </c>
      <c r="L68" s="52">
        <f t="shared" ref="L68:L70" si="37">(I68-H68)/H68</f>
        <v>-5.1970791459268209E-2</v>
      </c>
      <c r="N68" s="40">
        <f t="shared" ref="N68:O83" si="38">(H68/B68)*10</f>
        <v>4.1136503110485299</v>
      </c>
      <c r="O68" s="143">
        <f t="shared" si="38"/>
        <v>3.6400395241976682</v>
      </c>
      <c r="P68" s="52">
        <f t="shared" ref="P68:P69" si="39">(O68-N68)/N68</f>
        <v>-0.11513151362886333</v>
      </c>
    </row>
    <row r="69" spans="1:16" ht="20.100000000000001" customHeight="1">
      <c r="A69" s="38" t="s">
        <v>185</v>
      </c>
      <c r="B69" s="19">
        <v>20643.62000000001</v>
      </c>
      <c r="C69" s="140">
        <v>25165.51</v>
      </c>
      <c r="D69" s="247">
        <f t="shared" ref="D69:D95" si="40">B69/$B$96</f>
        <v>0.13811793256584276</v>
      </c>
      <c r="E69" s="215">
        <f t="shared" ref="E69:E95" si="41">C69/$C$96</f>
        <v>0.15551560303112405</v>
      </c>
      <c r="F69" s="52">
        <f>(C69-B69)/B69</f>
        <v>0.21904539998314182</v>
      </c>
      <c r="H69" s="19">
        <v>6212.6150000000016</v>
      </c>
      <c r="I69" s="140">
        <v>7361.9150000000009</v>
      </c>
      <c r="J69" s="214">
        <f t="shared" ref="J69:J95" si="42">H69/$H$96</f>
        <v>0.1457022296496216</v>
      </c>
      <c r="K69" s="215">
        <f t="shared" ref="K69:K95" si="43">I69/$I$96</f>
        <v>0.17199242701264536</v>
      </c>
      <c r="L69" s="52">
        <f t="shared" si="37"/>
        <v>0.18499456348091728</v>
      </c>
      <c r="N69" s="40">
        <f t="shared" si="38"/>
        <v>3.0094600656280242</v>
      </c>
      <c r="O69" s="143">
        <f t="shared" si="38"/>
        <v>2.9253986905093528</v>
      </c>
      <c r="P69" s="52">
        <f t="shared" si="39"/>
        <v>-2.793237766427354E-2</v>
      </c>
    </row>
    <row r="70" spans="1:16" ht="20.100000000000001" customHeight="1">
      <c r="A70" s="38" t="s">
        <v>186</v>
      </c>
      <c r="B70" s="19">
        <v>17962.100000000002</v>
      </c>
      <c r="C70" s="140">
        <v>17399.589999999997</v>
      </c>
      <c r="D70" s="247">
        <f t="shared" si="40"/>
        <v>0.12017699010836877</v>
      </c>
      <c r="E70" s="215">
        <f t="shared" si="41"/>
        <v>0.10752445435615314</v>
      </c>
      <c r="F70" s="52">
        <f>(C70-B70)/B70</f>
        <v>-3.1316494173844127E-2</v>
      </c>
      <c r="H70" s="19">
        <v>5893.3140000000012</v>
      </c>
      <c r="I70" s="140">
        <v>6136.003999999999</v>
      </c>
      <c r="J70" s="214">
        <f t="shared" si="42"/>
        <v>0.13821377790597519</v>
      </c>
      <c r="K70" s="215">
        <f t="shared" si="43"/>
        <v>0.14335213325871052</v>
      </c>
      <c r="L70" s="52">
        <f t="shared" si="37"/>
        <v>4.1180564958866558E-2</v>
      </c>
      <c r="N70" s="40">
        <f t="shared" ref="N70" si="44">(H70/B70)*10</f>
        <v>3.280971601316105</v>
      </c>
      <c r="O70" s="143">
        <f t="shared" ref="O70" si="45">(I70/C70)*10</f>
        <v>3.5265221766719792</v>
      </c>
      <c r="P70" s="52">
        <f t="shared" ref="P70" si="46">(O70-N70)/N70</f>
        <v>7.4840810952882322E-2</v>
      </c>
    </row>
    <row r="71" spans="1:16" ht="20.100000000000001" customHeight="1">
      <c r="A71" s="38" t="s">
        <v>189</v>
      </c>
      <c r="B71" s="19">
        <v>11435.76</v>
      </c>
      <c r="C71" s="140">
        <v>10721.159999999998</v>
      </c>
      <c r="D71" s="247">
        <f t="shared" si="40"/>
        <v>7.6511945507578685E-2</v>
      </c>
      <c r="E71" s="215">
        <f t="shared" si="41"/>
        <v>6.6253680636441131E-2</v>
      </c>
      <c r="F71" s="52">
        <f t="shared" ref="F71:F96" si="47">(C71-B71)/B71</f>
        <v>-6.2488194925392121E-2</v>
      </c>
      <c r="H71" s="19">
        <v>4456.8249999999998</v>
      </c>
      <c r="I71" s="140">
        <v>4234.0829999999996</v>
      </c>
      <c r="J71" s="214">
        <f t="shared" si="42"/>
        <v>0.10452431699987438</v>
      </c>
      <c r="K71" s="215">
        <f t="shared" si="43"/>
        <v>9.891858454532311E-2</v>
      </c>
      <c r="L71" s="52">
        <f t="shared" ref="L71:L96" si="48">(I71-H71)/H71</f>
        <v>-4.9977730783685739E-2</v>
      </c>
      <c r="N71" s="40">
        <f t="shared" ref="N71" si="49">(H71/B71)*10</f>
        <v>3.8972704918606196</v>
      </c>
      <c r="O71" s="143">
        <f t="shared" si="38"/>
        <v>3.9492769439127864</v>
      </c>
      <c r="P71" s="52">
        <f t="shared" ref="P71:P96" si="50">(O71-N71)/N71</f>
        <v>1.3344327051658684E-2</v>
      </c>
    </row>
    <row r="72" spans="1:16" ht="20.100000000000001" customHeight="1">
      <c r="A72" s="38" t="s">
        <v>187</v>
      </c>
      <c r="B72" s="19">
        <v>31907.62</v>
      </c>
      <c r="C72" s="140">
        <v>39124.00999999998</v>
      </c>
      <c r="D72" s="247">
        <f t="shared" si="40"/>
        <v>0.21348070287558743</v>
      </c>
      <c r="E72" s="215">
        <f t="shared" si="41"/>
        <v>0.24177511237188218</v>
      </c>
      <c r="F72" s="52">
        <f t="shared" si="47"/>
        <v>0.22616509786690395</v>
      </c>
      <c r="H72" s="19">
        <v>4132.7150000000011</v>
      </c>
      <c r="I72" s="140">
        <v>4109.8029999999999</v>
      </c>
      <c r="J72" s="214">
        <f t="shared" si="42"/>
        <v>9.6923081505362219E-2</v>
      </c>
      <c r="K72" s="215">
        <f t="shared" si="43"/>
        <v>9.6015098315295797E-2</v>
      </c>
      <c r="L72" s="52">
        <f t="shared" si="48"/>
        <v>-5.5440551792226575E-3</v>
      </c>
      <c r="N72" s="40">
        <f t="shared" si="38"/>
        <v>1.2952125542425295</v>
      </c>
      <c r="O72" s="143">
        <f t="shared" si="38"/>
        <v>1.0504554620040232</v>
      </c>
      <c r="P72" s="52">
        <f t="shared" si="50"/>
        <v>-0.18897059902391539</v>
      </c>
    </row>
    <row r="73" spans="1:16" ht="20.100000000000001" customHeight="1">
      <c r="A73" s="38" t="s">
        <v>193</v>
      </c>
      <c r="B73" s="19">
        <v>5445.6500000000005</v>
      </c>
      <c r="C73" s="140">
        <v>5336.1900000000005</v>
      </c>
      <c r="D73" s="247">
        <f t="shared" si="40"/>
        <v>3.64345942948563E-2</v>
      </c>
      <c r="E73" s="215">
        <f t="shared" si="41"/>
        <v>3.297611714360861E-2</v>
      </c>
      <c r="F73" s="52">
        <f t="shared" si="47"/>
        <v>-2.0100447145887088E-2</v>
      </c>
      <c r="H73" s="19">
        <v>1839.8149999999998</v>
      </c>
      <c r="I73" s="140">
        <v>1850.441</v>
      </c>
      <c r="J73" s="214">
        <f t="shared" si="42"/>
        <v>4.3148520814957701E-2</v>
      </c>
      <c r="K73" s="215">
        <f t="shared" si="43"/>
        <v>4.3230849396346804E-2</v>
      </c>
      <c r="L73" s="52">
        <f t="shared" si="48"/>
        <v>5.7755806969723615E-3</v>
      </c>
      <c r="N73" s="40">
        <f t="shared" si="38"/>
        <v>3.3785039435145476</v>
      </c>
      <c r="O73" s="143">
        <f t="shared" si="38"/>
        <v>3.4677194777547271</v>
      </c>
      <c r="P73" s="52">
        <f t="shared" si="50"/>
        <v>2.6406816665536126E-2</v>
      </c>
    </row>
    <row r="74" spans="1:16" ht="20.100000000000001" customHeight="1">
      <c r="A74" s="38" t="s">
        <v>198</v>
      </c>
      <c r="B74" s="19">
        <v>502.80999999999995</v>
      </c>
      <c r="C74" s="140">
        <v>532.34999999999991</v>
      </c>
      <c r="D74" s="247">
        <f t="shared" si="40"/>
        <v>3.364093975447686E-3</v>
      </c>
      <c r="E74" s="215">
        <f t="shared" si="41"/>
        <v>3.2897696598884296E-3</v>
      </c>
      <c r="F74" s="52">
        <f t="shared" si="47"/>
        <v>5.8749825978003552E-2</v>
      </c>
      <c r="H74" s="19">
        <v>1356.0780000000002</v>
      </c>
      <c r="I74" s="140">
        <v>1447.0940000000001</v>
      </c>
      <c r="J74" s="214">
        <f t="shared" si="42"/>
        <v>3.1803610585687273E-2</v>
      </c>
      <c r="K74" s="215">
        <f t="shared" si="43"/>
        <v>3.3807672212384551E-2</v>
      </c>
      <c r="L74" s="52">
        <f t="shared" si="48"/>
        <v>6.7117083235624972E-2</v>
      </c>
      <c r="N74" s="40">
        <f t="shared" si="38"/>
        <v>26.969988663709955</v>
      </c>
      <c r="O74" s="143">
        <f t="shared" si="38"/>
        <v>27.183131398516021</v>
      </c>
      <c r="P74" s="52">
        <f t="shared" si="50"/>
        <v>7.9029597477311853E-3</v>
      </c>
    </row>
    <row r="75" spans="1:16" ht="20.100000000000001" customHeight="1">
      <c r="A75" s="38" t="s">
        <v>194</v>
      </c>
      <c r="B75" s="19">
        <v>14694.920000000002</v>
      </c>
      <c r="C75" s="140">
        <v>5447.9199999999983</v>
      </c>
      <c r="D75" s="247">
        <f t="shared" si="40"/>
        <v>9.8317638554694067E-2</v>
      </c>
      <c r="E75" s="215">
        <f t="shared" si="41"/>
        <v>3.3666576360475951E-2</v>
      </c>
      <c r="F75" s="52">
        <f t="shared" si="47"/>
        <v>-0.62926507936075882</v>
      </c>
      <c r="H75" s="19">
        <v>3346.5039999999995</v>
      </c>
      <c r="I75" s="140">
        <v>1319.1060000000002</v>
      </c>
      <c r="J75" s="214">
        <f t="shared" si="42"/>
        <v>7.8484357123590795E-2</v>
      </c>
      <c r="K75" s="215">
        <f t="shared" si="43"/>
        <v>3.0817557989591376E-2</v>
      </c>
      <c r="L75" s="52">
        <f t="shared" si="48"/>
        <v>-0.60582566164570539</v>
      </c>
      <c r="N75" s="40">
        <f t="shared" si="38"/>
        <v>2.2773203256635619</v>
      </c>
      <c r="O75" s="143">
        <f t="shared" si="38"/>
        <v>2.4213020749203378</v>
      </c>
      <c r="P75" s="52">
        <f t="shared" si="50"/>
        <v>6.322419715584926E-2</v>
      </c>
    </row>
    <row r="76" spans="1:16" ht="20.100000000000001" customHeight="1">
      <c r="A76" s="38" t="s">
        <v>199</v>
      </c>
      <c r="B76" s="19">
        <v>2575.9599999999991</v>
      </c>
      <c r="C76" s="140">
        <v>2807.4500000000012</v>
      </c>
      <c r="D76" s="247">
        <f t="shared" si="40"/>
        <v>1.7234684109294206E-2</v>
      </c>
      <c r="E76" s="215">
        <f t="shared" si="41"/>
        <v>1.7349232331461965E-2</v>
      </c>
      <c r="F76" s="52">
        <f t="shared" si="47"/>
        <v>8.9865525862203657E-2</v>
      </c>
      <c r="H76" s="19">
        <v>999.68299999999999</v>
      </c>
      <c r="I76" s="140">
        <v>1035.904</v>
      </c>
      <c r="J76" s="214">
        <f t="shared" si="42"/>
        <v>2.3445206574497637E-2</v>
      </c>
      <c r="K76" s="215">
        <f t="shared" si="43"/>
        <v>2.4201263273497094E-2</v>
      </c>
      <c r="L76" s="52">
        <f t="shared" si="48"/>
        <v>3.6232485697966256E-2</v>
      </c>
      <c r="N76" s="40">
        <f t="shared" si="38"/>
        <v>3.8808172487150432</v>
      </c>
      <c r="O76" s="143">
        <f t="shared" si="38"/>
        <v>3.6898395340967767</v>
      </c>
      <c r="P76" s="52">
        <f t="shared" si="50"/>
        <v>-4.9210695165174331E-2</v>
      </c>
    </row>
    <row r="77" spans="1:16" ht="20.100000000000001" customHeight="1">
      <c r="A77" s="38" t="s">
        <v>204</v>
      </c>
      <c r="B77" s="19">
        <v>363.14000000000004</v>
      </c>
      <c r="C77" s="140">
        <v>7260.6500000000005</v>
      </c>
      <c r="D77" s="247">
        <f t="shared" si="40"/>
        <v>2.4296197097195224E-3</v>
      </c>
      <c r="E77" s="215">
        <f t="shared" si="41"/>
        <v>4.4868725614856643E-2</v>
      </c>
      <c r="F77" s="52">
        <f t="shared" si="47"/>
        <v>18.994079418406123</v>
      </c>
      <c r="H77" s="19">
        <v>95.203999999999994</v>
      </c>
      <c r="I77" s="140">
        <v>731.14699999999993</v>
      </c>
      <c r="J77" s="214">
        <f t="shared" si="42"/>
        <v>2.2327852396394382E-3</v>
      </c>
      <c r="K77" s="215">
        <f t="shared" si="43"/>
        <v>1.7081390783921655E-2</v>
      </c>
      <c r="L77" s="52">
        <f t="shared" si="48"/>
        <v>6.6797928658459735</v>
      </c>
      <c r="N77" s="40">
        <f t="shared" si="38"/>
        <v>2.6216886049457506</v>
      </c>
      <c r="O77" s="143">
        <f t="shared" si="38"/>
        <v>1.0069993733343432</v>
      </c>
      <c r="P77" s="52">
        <f t="shared" si="50"/>
        <v>-0.61589665094677382</v>
      </c>
    </row>
    <row r="78" spans="1:16" ht="20.100000000000001" customHeight="1">
      <c r="A78" s="38" t="s">
        <v>205</v>
      </c>
      <c r="B78" s="19">
        <v>3619</v>
      </c>
      <c r="C78" s="140">
        <v>5095.3899999999985</v>
      </c>
      <c r="D78" s="247">
        <f t="shared" si="40"/>
        <v>2.4213233820220715E-2</v>
      </c>
      <c r="E78" s="215">
        <f t="shared" si="41"/>
        <v>3.1488042504553213E-2</v>
      </c>
      <c r="F78" s="52">
        <f t="shared" si="47"/>
        <v>0.4079552362531082</v>
      </c>
      <c r="H78" s="19">
        <v>377.38399999999996</v>
      </c>
      <c r="I78" s="140">
        <v>609.8850000000001</v>
      </c>
      <c r="J78" s="214">
        <f t="shared" si="42"/>
        <v>8.8506514944339497E-3</v>
      </c>
      <c r="K78" s="215">
        <f t="shared" si="43"/>
        <v>1.4248412450918983E-2</v>
      </c>
      <c r="L78" s="52">
        <f t="shared" si="48"/>
        <v>0.61608600258622559</v>
      </c>
      <c r="N78" s="40">
        <f t="shared" si="38"/>
        <v>1.0427852998065763</v>
      </c>
      <c r="O78" s="143">
        <f t="shared" si="38"/>
        <v>1.1969348764275165</v>
      </c>
      <c r="P78" s="52">
        <f t="shared" si="50"/>
        <v>0.14782484625505657</v>
      </c>
    </row>
    <row r="79" spans="1:16" ht="20.100000000000001" customHeight="1">
      <c r="A79" s="38" t="s">
        <v>203</v>
      </c>
      <c r="B79" s="19">
        <v>2095.86</v>
      </c>
      <c r="C79" s="140">
        <v>1672.34</v>
      </c>
      <c r="D79" s="247">
        <f t="shared" si="40"/>
        <v>1.4022533361273222E-2</v>
      </c>
      <c r="E79" s="215">
        <f t="shared" si="41"/>
        <v>1.0334579492848347E-2</v>
      </c>
      <c r="F79" s="52">
        <f t="shared" si="47"/>
        <v>-0.20207456604925911</v>
      </c>
      <c r="H79" s="19">
        <v>959.68300000000011</v>
      </c>
      <c r="I79" s="140">
        <v>557.58499999999992</v>
      </c>
      <c r="J79" s="214">
        <f t="shared" si="42"/>
        <v>2.2507100932029071E-2</v>
      </c>
      <c r="K79" s="215">
        <f t="shared" si="43"/>
        <v>1.3026555918649678E-2</v>
      </c>
      <c r="L79" s="52">
        <f t="shared" si="48"/>
        <v>-0.41899043746737219</v>
      </c>
      <c r="N79" s="40">
        <f t="shared" si="38"/>
        <v>4.5789461128128792</v>
      </c>
      <c r="O79" s="143">
        <f t="shared" si="38"/>
        <v>3.3341605175980957</v>
      </c>
      <c r="P79" s="52">
        <f t="shared" si="50"/>
        <v>-0.27184980223541061</v>
      </c>
    </row>
    <row r="80" spans="1:16" ht="20.100000000000001" customHeight="1">
      <c r="A80" s="38" t="s">
        <v>206</v>
      </c>
      <c r="B80" s="19">
        <v>3653.07</v>
      </c>
      <c r="C80" s="140">
        <v>2442.81</v>
      </c>
      <c r="D80" s="247">
        <f t="shared" si="40"/>
        <v>2.4441182114295024E-2</v>
      </c>
      <c r="E80" s="215">
        <f t="shared" si="41"/>
        <v>1.5095862163749519E-2</v>
      </c>
      <c r="F80" s="52">
        <f t="shared" si="47"/>
        <v>-0.33129942760472703</v>
      </c>
      <c r="H80" s="19">
        <v>686.57600000000014</v>
      </c>
      <c r="I80" s="140">
        <v>534.16</v>
      </c>
      <c r="J80" s="214">
        <f t="shared" si="42"/>
        <v>1.610202048958749E-2</v>
      </c>
      <c r="K80" s="215">
        <f t="shared" si="43"/>
        <v>1.247929034946405E-2</v>
      </c>
      <c r="L80" s="52">
        <f t="shared" si="48"/>
        <v>-0.22199436042040521</v>
      </c>
      <c r="N80" s="40">
        <f t="shared" si="38"/>
        <v>1.8794493398703009</v>
      </c>
      <c r="O80" s="143">
        <f t="shared" si="38"/>
        <v>2.1866620817828646</v>
      </c>
      <c r="P80" s="52">
        <f t="shared" si="50"/>
        <v>0.16345891075402125</v>
      </c>
    </row>
    <row r="81" spans="1:16" ht="20.100000000000001" customHeight="1">
      <c r="A81" s="38" t="s">
        <v>222</v>
      </c>
      <c r="B81" s="19">
        <v>1272.2299999999998</v>
      </c>
      <c r="C81" s="140">
        <v>2575.8000000000002</v>
      </c>
      <c r="D81" s="247">
        <f t="shared" si="40"/>
        <v>8.5119653117157763E-3</v>
      </c>
      <c r="E81" s="215">
        <f t="shared" si="41"/>
        <v>1.5917702056805896E-2</v>
      </c>
      <c r="F81" s="52">
        <f t="shared" si="47"/>
        <v>1.0246339105350453</v>
      </c>
      <c r="H81" s="19">
        <v>282.649</v>
      </c>
      <c r="I81" s="140">
        <v>501.25199999999995</v>
      </c>
      <c r="J81" s="214">
        <f t="shared" si="42"/>
        <v>6.6288655434524569E-3</v>
      </c>
      <c r="K81" s="215">
        <f t="shared" si="43"/>
        <v>1.1710478594895825E-2</v>
      </c>
      <c r="L81" s="52">
        <f t="shared" si="48"/>
        <v>0.77340800781180885</v>
      </c>
      <c r="N81" s="40">
        <f t="shared" ref="N81:N82" si="51">(H81/B81)*10</f>
        <v>2.221681614173538</v>
      </c>
      <c r="O81" s="143">
        <f t="shared" ref="O81:O82" si="52">(I81/C81)*10</f>
        <v>1.9460051246214767</v>
      </c>
      <c r="P81" s="52">
        <f t="shared" ref="P81:P82" si="53">(O81-N81)/N81</f>
        <v>-0.12408460681014934</v>
      </c>
    </row>
    <row r="82" spans="1:16" ht="20.100000000000001" customHeight="1">
      <c r="A82" s="38" t="s">
        <v>230</v>
      </c>
      <c r="B82" s="19">
        <v>153</v>
      </c>
      <c r="C82" s="140">
        <v>887.49999999999989</v>
      </c>
      <c r="D82" s="247">
        <f t="shared" si="40"/>
        <v>1.0236597884757583E-3</v>
      </c>
      <c r="E82" s="215">
        <f t="shared" si="41"/>
        <v>5.4844943611364353E-3</v>
      </c>
      <c r="F82" s="52">
        <f t="shared" si="47"/>
        <v>4.8006535947712408</v>
      </c>
      <c r="H82" s="19">
        <v>29.117999999999999</v>
      </c>
      <c r="I82" s="140">
        <v>483.97300000000001</v>
      </c>
      <c r="J82" s="214">
        <f t="shared" si="42"/>
        <v>6.8289400243499402E-4</v>
      </c>
      <c r="K82" s="215">
        <f t="shared" si="43"/>
        <v>1.1306798690095038E-2</v>
      </c>
      <c r="L82" s="52">
        <f t="shared" si="48"/>
        <v>15.621093481695173</v>
      </c>
      <c r="N82" s="40">
        <f t="shared" si="51"/>
        <v>1.9031372549019607</v>
      </c>
      <c r="O82" s="143">
        <f t="shared" si="52"/>
        <v>5.4532169014084522</v>
      </c>
      <c r="P82" s="52">
        <f t="shared" si="53"/>
        <v>1.8653828762809712</v>
      </c>
    </row>
    <row r="83" spans="1:16" ht="20.100000000000001" customHeight="1">
      <c r="A83" s="38" t="s">
        <v>223</v>
      </c>
      <c r="B83" s="19">
        <v>1607.6699999999998</v>
      </c>
      <c r="C83" s="140">
        <v>1729.0399999999995</v>
      </c>
      <c r="D83" s="247">
        <f t="shared" si="40"/>
        <v>1.0756255765613218E-2</v>
      </c>
      <c r="E83" s="215">
        <f t="shared" si="41"/>
        <v>1.0684969160765456E-2</v>
      </c>
      <c r="F83" s="52">
        <f t="shared" si="47"/>
        <v>7.5494348964650501E-2</v>
      </c>
      <c r="H83" s="19">
        <v>364.79</v>
      </c>
      <c r="I83" s="140">
        <v>407.51600000000002</v>
      </c>
      <c r="J83" s="214">
        <f t="shared" si="42"/>
        <v>8.5552889329027233E-3</v>
      </c>
      <c r="K83" s="215">
        <f t="shared" si="43"/>
        <v>9.5205752696798564E-3</v>
      </c>
      <c r="L83" s="52">
        <f>(I83-H83)/H83</f>
        <v>0.11712492118753254</v>
      </c>
      <c r="N83" s="40">
        <f t="shared" si="38"/>
        <v>2.2690601927012386</v>
      </c>
      <c r="O83" s="143">
        <f t="shared" si="38"/>
        <v>2.356891685559618</v>
      </c>
      <c r="P83" s="52">
        <f>(O83-N83)/N83</f>
        <v>3.8708313310022439E-2</v>
      </c>
    </row>
    <row r="84" spans="1:16" ht="20.100000000000001" customHeight="1">
      <c r="A84" s="38" t="s">
        <v>220</v>
      </c>
      <c r="B84" s="19">
        <v>619.96</v>
      </c>
      <c r="C84" s="140">
        <v>1248.4700000000003</v>
      </c>
      <c r="D84" s="247">
        <f t="shared" si="40"/>
        <v>4.1478962252511839E-3</v>
      </c>
      <c r="E84" s="215">
        <f t="shared" si="41"/>
        <v>7.7151849859695863E-3</v>
      </c>
      <c r="F84" s="52">
        <f t="shared" si="47"/>
        <v>1.01379121233628</v>
      </c>
      <c r="H84" s="19">
        <v>231.90099999999998</v>
      </c>
      <c r="I84" s="140">
        <v>393.88000000000005</v>
      </c>
      <c r="J84" s="214">
        <f t="shared" si="42"/>
        <v>5.4386909148525838E-3</v>
      </c>
      <c r="K84" s="215">
        <f t="shared" si="43"/>
        <v>9.2020047979011928E-3</v>
      </c>
      <c r="L84" s="52">
        <f>(I84-H84)/H84</f>
        <v>0.69848340455625502</v>
      </c>
      <c r="N84" s="40">
        <f t="shared" ref="N84:N85" si="54">(H84/B84)*10</f>
        <v>3.7405800374217684</v>
      </c>
      <c r="O84" s="143">
        <f t="shared" ref="O84:O85" si="55">(I84/C84)*10</f>
        <v>3.1549015995578591</v>
      </c>
      <c r="P84" s="52">
        <f t="shared" ref="P84:P85" si="56">(O84-N84)/N84</f>
        <v>-0.15657422966615464</v>
      </c>
    </row>
    <row r="85" spans="1:16" ht="20.100000000000001" customHeight="1">
      <c r="A85" s="38" t="s">
        <v>235</v>
      </c>
      <c r="B85" s="19">
        <v>102.55999999999999</v>
      </c>
      <c r="C85" s="140">
        <v>324.15999999999991</v>
      </c>
      <c r="D85" s="247">
        <f t="shared" si="40"/>
        <v>6.8618658762139716E-4</v>
      </c>
      <c r="E85" s="215">
        <f t="shared" si="41"/>
        <v>2.0032154277250555E-3</v>
      </c>
      <c r="F85" s="52">
        <f t="shared" si="47"/>
        <v>2.1606864274570978</v>
      </c>
      <c r="H85" s="19">
        <v>147.15600000000001</v>
      </c>
      <c r="I85" s="140">
        <v>369.45699999999994</v>
      </c>
      <c r="J85" s="214">
        <f t="shared" si="42"/>
        <v>3.4511968480776148E-3</v>
      </c>
      <c r="K85" s="215">
        <f t="shared" si="43"/>
        <v>8.6314234960347819E-3</v>
      </c>
      <c r="L85" s="52">
        <f t="shared" si="48"/>
        <v>1.5106485634292854</v>
      </c>
      <c r="N85" s="40">
        <f t="shared" si="54"/>
        <v>14.348283931357258</v>
      </c>
      <c r="O85" s="143">
        <f t="shared" si="55"/>
        <v>11.397365498519251</v>
      </c>
      <c r="P85" s="52">
        <f t="shared" si="56"/>
        <v>-0.20566350979359721</v>
      </c>
    </row>
    <row r="86" spans="1:16" ht="20.100000000000001" customHeight="1">
      <c r="A86" s="38" t="s">
        <v>218</v>
      </c>
      <c r="B86" s="19">
        <v>818.63</v>
      </c>
      <c r="C86" s="140">
        <v>816.29</v>
      </c>
      <c r="D86" s="247">
        <f t="shared" si="40"/>
        <v>5.4771151152935293E-3</v>
      </c>
      <c r="E86" s="215">
        <f t="shared" si="41"/>
        <v>5.0444370727347173E-3</v>
      </c>
      <c r="F86" s="52">
        <f t="shared" si="47"/>
        <v>-2.8584342132587761E-3</v>
      </c>
      <c r="H86" s="19">
        <v>249.89700000000002</v>
      </c>
      <c r="I86" s="140">
        <v>290.78500000000008</v>
      </c>
      <c r="J86" s="214">
        <f t="shared" si="42"/>
        <v>5.8607446433991935E-3</v>
      </c>
      <c r="K86" s="215">
        <f t="shared" si="43"/>
        <v>6.7934522320445279E-3</v>
      </c>
      <c r="L86" s="52">
        <f t="shared" si="48"/>
        <v>0.16361941119741358</v>
      </c>
      <c r="N86" s="40">
        <f t="shared" ref="N86:N92" si="57">(H86/B86)*10</f>
        <v>3.0526245067979429</v>
      </c>
      <c r="O86" s="143">
        <f t="shared" ref="O86:O92" si="58">(I86/C86)*10</f>
        <v>3.562275661835868</v>
      </c>
      <c r="P86" s="52">
        <f t="shared" ref="P86:P92" si="59">(O86-N86)/N86</f>
        <v>0.166955075510589</v>
      </c>
    </row>
    <row r="87" spans="1:16" ht="20.100000000000001" customHeight="1">
      <c r="A87" s="38" t="s">
        <v>219</v>
      </c>
      <c r="B87" s="19">
        <v>1733.9</v>
      </c>
      <c r="C87" s="140">
        <v>2892.3700000000003</v>
      </c>
      <c r="D87" s="247">
        <f t="shared" si="40"/>
        <v>1.1600808544039984E-2</v>
      </c>
      <c r="E87" s="215">
        <f t="shared" si="41"/>
        <v>1.787401347078332E-2</v>
      </c>
      <c r="F87" s="52">
        <f t="shared" si="47"/>
        <v>0.66812964992214097</v>
      </c>
      <c r="H87" s="19">
        <v>123.91599999999997</v>
      </c>
      <c r="I87" s="140">
        <v>283.93099999999998</v>
      </c>
      <c r="J87" s="214">
        <f t="shared" si="42"/>
        <v>2.9061574698033758E-3</v>
      </c>
      <c r="K87" s="215">
        <f t="shared" si="43"/>
        <v>6.6333259476817385E-3</v>
      </c>
      <c r="L87" s="52">
        <f t="shared" si="48"/>
        <v>1.2913183124051781</v>
      </c>
      <c r="N87" s="40">
        <f t="shared" si="57"/>
        <v>0.7146663590749176</v>
      </c>
      <c r="O87" s="143">
        <f t="shared" si="58"/>
        <v>0.98165518242825067</v>
      </c>
      <c r="P87" s="52">
        <f t="shared" si="59"/>
        <v>0.37358526809479353</v>
      </c>
    </row>
    <row r="88" spans="1:16" ht="20.100000000000001" customHeight="1">
      <c r="A88" s="38" t="s">
        <v>236</v>
      </c>
      <c r="B88" s="19">
        <v>84.469999999999985</v>
      </c>
      <c r="C88" s="140">
        <v>271.84000000000003</v>
      </c>
      <c r="D88" s="247">
        <f t="shared" si="40"/>
        <v>5.6515387145455748E-4</v>
      </c>
      <c r="E88" s="215">
        <f t="shared" si="41"/>
        <v>1.6798928981761453E-3</v>
      </c>
      <c r="F88" s="52">
        <f t="shared" si="47"/>
        <v>2.2181839706404651</v>
      </c>
      <c r="H88" s="19">
        <v>86.826000000000022</v>
      </c>
      <c r="I88" s="140">
        <v>272.58900000000006</v>
      </c>
      <c r="J88" s="214">
        <f t="shared" si="42"/>
        <v>2.0362990128243975E-3</v>
      </c>
      <c r="K88" s="215">
        <f t="shared" si="43"/>
        <v>6.368348953628233E-3</v>
      </c>
      <c r="L88" s="52">
        <f t="shared" si="48"/>
        <v>2.1394858682883005</v>
      </c>
      <c r="N88" s="40">
        <f t="shared" si="57"/>
        <v>10.278915591334206</v>
      </c>
      <c r="O88" s="143">
        <f t="shared" si="58"/>
        <v>10.027552972336668</v>
      </c>
      <c r="P88" s="52">
        <f t="shared" si="59"/>
        <v>-2.4454196239285495E-2</v>
      </c>
    </row>
    <row r="89" spans="1:16" ht="20.100000000000001" customHeight="1">
      <c r="A89" s="38" t="s">
        <v>231</v>
      </c>
      <c r="B89" s="19"/>
      <c r="C89" s="140">
        <v>1185.3500000000001</v>
      </c>
      <c r="D89" s="247">
        <f t="shared" si="40"/>
        <v>0</v>
      </c>
      <c r="E89" s="215">
        <f t="shared" si="41"/>
        <v>7.3251215672936066E-3</v>
      </c>
      <c r="F89" s="52"/>
      <c r="H89" s="19"/>
      <c r="I89" s="140">
        <v>255.99400000000003</v>
      </c>
      <c r="J89" s="214">
        <f t="shared" si="42"/>
        <v>0</v>
      </c>
      <c r="K89" s="215">
        <f t="shared" si="43"/>
        <v>5.980648969823088E-3</v>
      </c>
      <c r="L89" s="52"/>
      <c r="N89" s="40"/>
      <c r="O89" s="143">
        <f t="shared" si="58"/>
        <v>2.1596490488041504</v>
      </c>
      <c r="P89" s="52"/>
    </row>
    <row r="90" spans="1:16" ht="20.100000000000001" customHeight="1">
      <c r="A90" s="38" t="s">
        <v>225</v>
      </c>
      <c r="B90" s="19">
        <v>1380.4099999999999</v>
      </c>
      <c r="C90" s="140">
        <v>933.57999999999993</v>
      </c>
      <c r="D90" s="247">
        <f t="shared" si="40"/>
        <v>9.2357529974498136E-3</v>
      </c>
      <c r="E90" s="215">
        <f t="shared" si="41"/>
        <v>5.7692554880785958E-3</v>
      </c>
      <c r="F90" s="52">
        <f t="shared" si="47"/>
        <v>-0.32369368520946673</v>
      </c>
      <c r="H90" s="19">
        <v>339.73399999999992</v>
      </c>
      <c r="I90" s="140">
        <v>229.67700000000002</v>
      </c>
      <c r="J90" s="214">
        <f t="shared" si="42"/>
        <v>7.9676595584604101E-3</v>
      </c>
      <c r="K90" s="215">
        <f t="shared" si="43"/>
        <v>5.3658191732699097E-3</v>
      </c>
      <c r="L90" s="52">
        <f t="shared" si="48"/>
        <v>-0.32395050245191803</v>
      </c>
      <c r="N90" s="40">
        <f t="shared" si="57"/>
        <v>2.4611093805463593</v>
      </c>
      <c r="O90" s="143">
        <f t="shared" si="58"/>
        <v>2.4601748109428225</v>
      </c>
      <c r="P90" s="52">
        <f t="shared" si="59"/>
        <v>-3.7973509463821574E-4</v>
      </c>
    </row>
    <row r="91" spans="1:16" ht="20.100000000000001" customHeight="1">
      <c r="A91" s="38" t="s">
        <v>224</v>
      </c>
      <c r="B91" s="19">
        <v>592.16000000000008</v>
      </c>
      <c r="C91" s="140">
        <v>932.48</v>
      </c>
      <c r="D91" s="247">
        <f t="shared" si="40"/>
        <v>3.9618979107438248E-3</v>
      </c>
      <c r="E91" s="215">
        <f t="shared" si="41"/>
        <v>5.7624578049267653E-3</v>
      </c>
      <c r="F91" s="52">
        <f t="shared" si="47"/>
        <v>0.57470953796271262</v>
      </c>
      <c r="H91" s="19">
        <v>186.18199999999999</v>
      </c>
      <c r="I91" s="140">
        <v>203.87399999999997</v>
      </c>
      <c r="J91" s="214">
        <f t="shared" si="42"/>
        <v>4.3664596181520725E-3</v>
      </c>
      <c r="K91" s="215">
        <f t="shared" si="43"/>
        <v>4.7629976799210601E-3</v>
      </c>
      <c r="L91" s="52">
        <f t="shared" si="48"/>
        <v>9.502529782685748E-2</v>
      </c>
      <c r="N91" s="40">
        <f t="shared" si="57"/>
        <v>3.1441164550121581</v>
      </c>
      <c r="O91" s="143">
        <f t="shared" si="58"/>
        <v>2.1863632463967049</v>
      </c>
      <c r="P91" s="52">
        <f t="shared" si="59"/>
        <v>-0.30461759999018534</v>
      </c>
    </row>
    <row r="92" spans="1:16" ht="20.100000000000001" customHeight="1">
      <c r="A92" s="38" t="s">
        <v>221</v>
      </c>
      <c r="B92" s="19">
        <v>477.69</v>
      </c>
      <c r="C92" s="140">
        <v>316.65999999999997</v>
      </c>
      <c r="D92" s="247">
        <f t="shared" si="40"/>
        <v>3.1960264337057842E-3</v>
      </c>
      <c r="E92" s="215">
        <f t="shared" si="41"/>
        <v>1.9568675880534802E-3</v>
      </c>
      <c r="F92" s="52">
        <f t="shared" si="47"/>
        <v>-0.33710146747890896</v>
      </c>
      <c r="H92" s="19">
        <v>242.97499999999999</v>
      </c>
      <c r="I92" s="140">
        <v>152.68200000000002</v>
      </c>
      <c r="J92" s="214">
        <f t="shared" si="42"/>
        <v>5.6984054619700075E-3</v>
      </c>
      <c r="K92" s="215">
        <f t="shared" si="43"/>
        <v>3.5670267506680967E-3</v>
      </c>
      <c r="L92" s="52">
        <f t="shared" si="48"/>
        <v>-0.37161436361765604</v>
      </c>
      <c r="N92" s="40">
        <f t="shared" si="57"/>
        <v>5.0864577445623729</v>
      </c>
      <c r="O92" s="143">
        <f t="shared" si="58"/>
        <v>4.8216383502810594</v>
      </c>
      <c r="P92" s="52">
        <f t="shared" si="59"/>
        <v>-5.2063618254651986E-2</v>
      </c>
    </row>
    <row r="93" spans="1:16" ht="20.100000000000001" customHeight="1">
      <c r="A93" s="38" t="s">
        <v>229</v>
      </c>
      <c r="B93" s="19">
        <v>247.92</v>
      </c>
      <c r="C93" s="140">
        <v>399.46000000000004</v>
      </c>
      <c r="D93" s="247">
        <f t="shared" si="40"/>
        <v>1.6587302925418954E-3</v>
      </c>
      <c r="E93" s="215">
        <f t="shared" si="41"/>
        <v>2.4685477380276743E-3</v>
      </c>
      <c r="F93" s="52">
        <f t="shared" si="47"/>
        <v>0.61124556308486633</v>
      </c>
      <c r="H93" s="19">
        <v>150.22799999999998</v>
      </c>
      <c r="I93" s="140">
        <v>142.095</v>
      </c>
      <c r="J93" s="214">
        <f t="shared" si="42"/>
        <v>3.5232433614192002E-3</v>
      </c>
      <c r="K93" s="215">
        <f t="shared" si="43"/>
        <v>3.3196884120995475E-3</v>
      </c>
      <c r="L93" s="52">
        <f t="shared" si="48"/>
        <v>-5.4137710679766637E-2</v>
      </c>
      <c r="N93" s="40">
        <f t="shared" ref="N93" si="60">(H93/B93)*10</f>
        <v>6.0595353339787028</v>
      </c>
      <c r="O93" s="143">
        <f t="shared" ref="O93" si="61">(I93/C93)*10</f>
        <v>3.5571771892054271</v>
      </c>
      <c r="P93" s="52">
        <f t="shared" ref="P93" si="62">(O93-N93)/N93</f>
        <v>-0.41296205184931606</v>
      </c>
    </row>
    <row r="94" spans="1:16" ht="20.100000000000001" customHeight="1">
      <c r="A94" s="38" t="s">
        <v>237</v>
      </c>
      <c r="B94" s="19">
        <v>314.53000000000003</v>
      </c>
      <c r="C94" s="140">
        <v>155.12</v>
      </c>
      <c r="D94" s="247">
        <f t="shared" si="40"/>
        <v>2.1043902828057535E-3</v>
      </c>
      <c r="E94" s="215">
        <f t="shared" si="41"/>
        <v>9.5859691864730594E-4</v>
      </c>
      <c r="F94" s="52">
        <f t="shared" si="47"/>
        <v>-0.50681969923377745</v>
      </c>
      <c r="H94" s="19">
        <v>171.77900000000002</v>
      </c>
      <c r="I94" s="140">
        <v>132.89099999999999</v>
      </c>
      <c r="J94" s="214">
        <f t="shared" si="42"/>
        <v>4.0286712289402038E-3</v>
      </c>
      <c r="K94" s="215">
        <f t="shared" si="43"/>
        <v>3.1046603523862274E-3</v>
      </c>
      <c r="L94" s="52">
        <f t="shared" si="48"/>
        <v>-0.22638390024391822</v>
      </c>
      <c r="N94" s="40">
        <f t="shared" ref="N94" si="63">(H94/B94)*10</f>
        <v>5.4614504180841266</v>
      </c>
      <c r="O94" s="143">
        <f t="shared" ref="O94" si="64">(I94/C94)*10</f>
        <v>8.5669804022692091</v>
      </c>
      <c r="P94" s="52">
        <f t="shared" ref="P94" si="65">(O94-N94)/N94</f>
        <v>0.56862733275064692</v>
      </c>
    </row>
    <row r="95" spans="1:16" ht="20.100000000000001" customHeight="1" thickBot="1">
      <c r="A95" s="8" t="s">
        <v>17</v>
      </c>
      <c r="B95" s="19">
        <f>B96-SUM(B68:B94)</f>
        <v>5898.4199999999837</v>
      </c>
      <c r="C95" s="140">
        <f>C96-SUM(C68:C94)</f>
        <v>3510.8899999999849</v>
      </c>
      <c r="D95" s="247">
        <f t="shared" si="40"/>
        <v>3.9463891304190625E-2</v>
      </c>
      <c r="E95" s="215">
        <f t="shared" si="41"/>
        <v>2.1696288909938275E-2</v>
      </c>
      <c r="F95" s="52">
        <f t="shared" si="47"/>
        <v>-0.40477449893361367</v>
      </c>
      <c r="H95" s="19">
        <f>H96-SUM(H68:H94)</f>
        <v>1752.4120000000039</v>
      </c>
      <c r="I95" s="140">
        <f>I96-SUM(I68:I94)</f>
        <v>1244.6039999999848</v>
      </c>
      <c r="J95" s="214">
        <f t="shared" si="42"/>
        <v>4.1098689628240793E-2</v>
      </c>
      <c r="K95" s="215">
        <f t="shared" si="43"/>
        <v>2.907700817377596E-2</v>
      </c>
      <c r="L95" s="52">
        <f t="shared" si="48"/>
        <v>-0.28977660504494263</v>
      </c>
      <c r="N95" s="40">
        <f t="shared" ref="N95:O96" si="66">(H95/B95)*10</f>
        <v>2.9709854503409536</v>
      </c>
      <c r="O95" s="143">
        <f t="shared" si="66"/>
        <v>3.5449814719344386</v>
      </c>
      <c r="P95" s="52">
        <f t="shared" si="50"/>
        <v>0.19320054951047053</v>
      </c>
    </row>
    <row r="96" spans="1:16" s="1" customFormat="1" ht="26.25" customHeight="1" thickBot="1">
      <c r="A96" s="12" t="s">
        <v>18</v>
      </c>
      <c r="B96" s="17">
        <v>149463.72000000003</v>
      </c>
      <c r="C96" s="145">
        <v>161819.83999999994</v>
      </c>
      <c r="D96" s="243">
        <f>SUM(D68:D95)</f>
        <v>0.99999999999999989</v>
      </c>
      <c r="E96" s="244">
        <f>SUM(E68:E95)</f>
        <v>1.0000000000000002</v>
      </c>
      <c r="F96" s="57">
        <f t="shared" si="47"/>
        <v>8.2669694023405182E-2</v>
      </c>
      <c r="H96" s="17">
        <v>42639.120999999992</v>
      </c>
      <c r="I96" s="145">
        <v>42803.716</v>
      </c>
      <c r="J96" s="266">
        <f>SUM(J68:J95)</f>
        <v>1.0000000000000004</v>
      </c>
      <c r="K96" s="243">
        <f>SUM(K68:K95)</f>
        <v>0.99999999999999967</v>
      </c>
      <c r="L96" s="57">
        <f t="shared" si="48"/>
        <v>3.8601874555530464E-3</v>
      </c>
      <c r="N96" s="37">
        <f t="shared" si="66"/>
        <v>2.8528074237681214</v>
      </c>
      <c r="O96" s="150">
        <f t="shared" si="66"/>
        <v>2.6451463553542025</v>
      </c>
      <c r="P96" s="57">
        <f t="shared" si="50"/>
        <v>-7.2791828387641533E-2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topLeftCell="A43" workbookViewId="0">
      <selection activeCell="L54" sqref="J54:L57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140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6" t="s">
        <v>16</v>
      </c>
      <c r="B5" s="449"/>
      <c r="C5" s="449"/>
      <c r="D5" s="449"/>
      <c r="E5" s="457" t="s">
        <v>174</v>
      </c>
      <c r="F5" s="510"/>
      <c r="G5" s="510"/>
      <c r="H5" s="510"/>
      <c r="I5" s="510"/>
      <c r="J5" s="458"/>
      <c r="L5" s="511" t="s">
        <v>128</v>
      </c>
      <c r="M5" s="510"/>
      <c r="N5" s="510"/>
      <c r="O5" s="510"/>
      <c r="P5" s="510"/>
      <c r="Q5" s="458"/>
      <c r="S5" s="516" t="s">
        <v>153</v>
      </c>
      <c r="T5" s="516"/>
      <c r="U5" s="516"/>
    </row>
    <row r="6" spans="1:33" ht="18.75" customHeight="1">
      <c r="A6" s="484"/>
      <c r="B6" s="450"/>
      <c r="C6" s="450"/>
      <c r="D6" s="450"/>
      <c r="E6" s="499">
        <v>2025</v>
      </c>
      <c r="F6" s="497"/>
      <c r="G6" s="498"/>
      <c r="H6" s="512">
        <v>2026</v>
      </c>
      <c r="I6" s="513"/>
      <c r="J6" s="514"/>
      <c r="L6" s="496">
        <f>E6</f>
        <v>2025</v>
      </c>
      <c r="M6" s="497"/>
      <c r="N6" s="498"/>
      <c r="O6" s="499">
        <f>H6</f>
        <v>2026</v>
      </c>
      <c r="P6" s="497"/>
      <c r="Q6" s="500"/>
      <c r="S6" s="519" t="s">
        <v>127</v>
      </c>
      <c r="T6" s="518" t="s">
        <v>126</v>
      </c>
      <c r="U6" s="450" t="s">
        <v>12</v>
      </c>
    </row>
    <row r="7" spans="1:33" ht="18.75" customHeight="1" thickBot="1">
      <c r="A7" s="467"/>
      <c r="B7" s="490"/>
      <c r="C7" s="490"/>
      <c r="D7" s="490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6"/>
      <c r="T7" s="444"/>
      <c r="U7" s="490"/>
    </row>
    <row r="8" spans="1:33" ht="24" customHeight="1" thickBot="1">
      <c r="A8" s="12" t="s">
        <v>20</v>
      </c>
      <c r="B8" s="13"/>
      <c r="C8" s="13"/>
      <c r="D8" s="13"/>
      <c r="E8" s="17">
        <v>208656.46999999983</v>
      </c>
      <c r="F8" s="340">
        <v>382972.24000000011</v>
      </c>
      <c r="G8" s="162">
        <v>591628.71</v>
      </c>
      <c r="H8" s="17">
        <v>176425.26</v>
      </c>
      <c r="I8" s="340">
        <v>264328.14000000013</v>
      </c>
      <c r="J8" s="18">
        <v>440753.40000000014</v>
      </c>
      <c r="L8" s="334">
        <f t="shared" ref="L8:Q8" si="0">E8/E16</f>
        <v>0.47299734735263194</v>
      </c>
      <c r="M8" s="343">
        <f t="shared" si="0"/>
        <v>0.39360293978370675</v>
      </c>
      <c r="N8" s="338">
        <f t="shared" si="0"/>
        <v>0.41836999377078993</v>
      </c>
      <c r="O8" s="334">
        <f t="shared" si="0"/>
        <v>0.43811189682938817</v>
      </c>
      <c r="P8" s="343">
        <f t="shared" si="0"/>
        <v>0.30087358788012136</v>
      </c>
      <c r="Q8" s="335">
        <f t="shared" si="0"/>
        <v>0.34400800742998472</v>
      </c>
      <c r="S8" s="325">
        <f t="shared" ref="S8:S19" si="1">(H8-E8)/E8</f>
        <v>-0.154470216044582</v>
      </c>
      <c r="T8" s="329">
        <f t="shared" ref="T8:T19" si="2">(I8-F8)/F8</f>
        <v>-0.30979817231661477</v>
      </c>
      <c r="U8" s="164">
        <f t="shared" ref="U8:U19" si="3">(J8-G8)/G8</f>
        <v>-0.25501688381552651</v>
      </c>
    </row>
    <row r="9" spans="1:33" s="3" customFormat="1" ht="24" customHeight="1">
      <c r="A9" s="46"/>
      <c r="B9" s="177" t="s">
        <v>33</v>
      </c>
      <c r="C9" s="177"/>
      <c r="D9" s="178"/>
      <c r="E9" s="39">
        <v>161969.29999999984</v>
      </c>
      <c r="F9" s="153">
        <v>188474.60000000009</v>
      </c>
      <c r="G9" s="112">
        <v>350443.89999999991</v>
      </c>
      <c r="H9" s="39">
        <v>143826.18000000002</v>
      </c>
      <c r="I9" s="153">
        <v>170587.48000000013</v>
      </c>
      <c r="J9" s="20">
        <v>314413.66000000015</v>
      </c>
      <c r="K9"/>
      <c r="L9" s="345">
        <f t="shared" ref="L9:Q9" si="4">E9/E8</f>
        <v>0.77624863489735052</v>
      </c>
      <c r="M9" s="346">
        <f t="shared" si="4"/>
        <v>0.49213645354556257</v>
      </c>
      <c r="N9" s="347">
        <f t="shared" si="4"/>
        <v>0.59233754900096025</v>
      </c>
      <c r="O9" s="345">
        <f t="shared" si="4"/>
        <v>0.81522441854414729</v>
      </c>
      <c r="P9" s="346">
        <f t="shared" si="4"/>
        <v>0.64536254066630983</v>
      </c>
      <c r="Q9" s="347">
        <f t="shared" si="4"/>
        <v>0.71335504161737617</v>
      </c>
      <c r="R9"/>
      <c r="S9" s="326">
        <f t="shared" si="1"/>
        <v>-0.11201579558595263</v>
      </c>
      <c r="T9" s="330">
        <f t="shared" si="2"/>
        <v>-9.4904671504807317E-2</v>
      </c>
      <c r="U9" s="209">
        <f t="shared" si="3"/>
        <v>-0.1028131464123067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15523.080000000002</v>
      </c>
      <c r="F10" s="154">
        <v>67945.330000000016</v>
      </c>
      <c r="G10" s="119">
        <v>83468.410000000018</v>
      </c>
      <c r="H10" s="19">
        <v>14899.460000000001</v>
      </c>
      <c r="I10" s="154">
        <v>64211.839999999982</v>
      </c>
      <c r="J10" s="20">
        <v>79111.299999999988</v>
      </c>
      <c r="L10" s="345">
        <f t="shared" ref="L10:Q10" si="5">E10/E8</f>
        <v>7.4395392579966552E-2</v>
      </c>
      <c r="M10" s="346">
        <f t="shared" si="5"/>
        <v>0.17741580956363834</v>
      </c>
      <c r="N10" s="347">
        <f t="shared" si="5"/>
        <v>0.14108241974937291</v>
      </c>
      <c r="O10" s="345">
        <f t="shared" si="5"/>
        <v>8.4451965665234108E-2</v>
      </c>
      <c r="P10" s="346">
        <f t="shared" si="5"/>
        <v>0.24292472227890663</v>
      </c>
      <c r="Q10" s="347">
        <f t="shared" si="5"/>
        <v>0.17949107142451984</v>
      </c>
      <c r="S10" s="326">
        <f t="shared" si="1"/>
        <v>-4.0173728409568253E-2</v>
      </c>
      <c r="T10" s="330">
        <f t="shared" si="2"/>
        <v>-5.4948441636828216E-2</v>
      </c>
      <c r="U10" s="209">
        <f t="shared" si="3"/>
        <v>-5.2200706830285E-2</v>
      </c>
    </row>
    <row r="11" spans="1:33" ht="24" customHeight="1" thickBot="1">
      <c r="A11" s="8"/>
      <c r="B11" t="s">
        <v>36</v>
      </c>
      <c r="E11" s="19">
        <v>31164.09</v>
      </c>
      <c r="F11" s="154">
        <v>126552.31000000001</v>
      </c>
      <c r="G11" s="119">
        <v>157716.40000000002</v>
      </c>
      <c r="H11" s="19">
        <v>17699.62</v>
      </c>
      <c r="I11" s="154">
        <v>29528.819999999996</v>
      </c>
      <c r="J11" s="20">
        <v>47228.439999999995</v>
      </c>
      <c r="L11" s="345">
        <f t="shared" ref="L11:Q11" si="6">E11/E8</f>
        <v>0.14935597252268298</v>
      </c>
      <c r="M11" s="346">
        <f t="shared" si="6"/>
        <v>0.33044773689079915</v>
      </c>
      <c r="N11" s="347">
        <f t="shared" si="6"/>
        <v>0.26658003124966678</v>
      </c>
      <c r="O11" s="345">
        <f t="shared" si="6"/>
        <v>0.10032361579061863</v>
      </c>
      <c r="P11" s="346">
        <f t="shared" si="6"/>
        <v>0.11171273705478343</v>
      </c>
      <c r="Q11" s="347">
        <f t="shared" si="6"/>
        <v>0.10715388695810396</v>
      </c>
      <c r="S11" s="326">
        <f t="shared" si="1"/>
        <v>-0.43205079949390474</v>
      </c>
      <c r="T11" s="330">
        <f t="shared" si="2"/>
        <v>-0.76666708019790397</v>
      </c>
      <c r="U11" s="209">
        <f t="shared" si="3"/>
        <v>-0.70054832598258654</v>
      </c>
    </row>
    <row r="12" spans="1:33" ht="24" customHeight="1" thickBot="1">
      <c r="A12" s="12" t="s">
        <v>21</v>
      </c>
      <c r="B12" s="13"/>
      <c r="C12" s="13"/>
      <c r="D12" s="13"/>
      <c r="E12" s="17">
        <v>232480.19000000009</v>
      </c>
      <c r="F12" s="340">
        <v>590019.0700000003</v>
      </c>
      <c r="G12" s="162">
        <v>822499.26000000036</v>
      </c>
      <c r="H12" s="17">
        <v>226269.25999999995</v>
      </c>
      <c r="I12" s="340">
        <v>614207.40000000072</v>
      </c>
      <c r="J12" s="18">
        <v>840476.66000000061</v>
      </c>
      <c r="L12" s="334">
        <f t="shared" ref="L12:Q12" si="7">E12/E16</f>
        <v>0.52700265264736823</v>
      </c>
      <c r="M12" s="343">
        <f t="shared" si="7"/>
        <v>0.60639706021629325</v>
      </c>
      <c r="N12" s="335">
        <f t="shared" si="7"/>
        <v>0.58163000622921002</v>
      </c>
      <c r="O12" s="334">
        <f t="shared" si="7"/>
        <v>0.56188810317061166</v>
      </c>
      <c r="P12" s="343">
        <f t="shared" si="7"/>
        <v>0.69912641211987869</v>
      </c>
      <c r="Q12" s="335">
        <f t="shared" si="7"/>
        <v>0.65599199257001506</v>
      </c>
      <c r="S12" s="327">
        <f t="shared" si="1"/>
        <v>-2.6715953733520849E-2</v>
      </c>
      <c r="T12" s="331">
        <f t="shared" si="2"/>
        <v>4.0995844422453007E-2</v>
      </c>
      <c r="U12" s="328">
        <f t="shared" si="3"/>
        <v>2.1857040941289416E-2</v>
      </c>
    </row>
    <row r="13" spans="1:33" s="3" customFormat="1" ht="24" customHeight="1">
      <c r="A13" s="46"/>
      <c r="B13" s="3" t="s">
        <v>33</v>
      </c>
      <c r="E13" s="31">
        <v>217407.76000000007</v>
      </c>
      <c r="F13" s="341">
        <v>371731.06000000029</v>
      </c>
      <c r="G13" s="357">
        <v>589138.8200000003</v>
      </c>
      <c r="H13" s="31">
        <v>210902.33999999994</v>
      </c>
      <c r="I13" s="341">
        <v>367041.66000000067</v>
      </c>
      <c r="J13" s="355">
        <v>577944.00000000058</v>
      </c>
      <c r="K13"/>
      <c r="L13" s="336">
        <f>E13/G13</f>
        <v>0.36902636971028313</v>
      </c>
      <c r="M13" s="344">
        <f>F13/G13</f>
        <v>0.63097363028971698</v>
      </c>
      <c r="N13" s="337">
        <f>G13/$G$12</f>
        <v>0.71627884504114936</v>
      </c>
      <c r="O13" s="336">
        <f>H13/J13</f>
        <v>0.36491829658236735</v>
      </c>
      <c r="P13" s="344">
        <f>I13/J13</f>
        <v>0.6350817034176327</v>
      </c>
      <c r="Q13" s="337">
        <f>J13/$J$12</f>
        <v>0.68763836939862211</v>
      </c>
      <c r="R13"/>
      <c r="S13" s="326">
        <f t="shared" si="1"/>
        <v>-2.9922666973801335E-2</v>
      </c>
      <c r="T13" s="330">
        <f t="shared" si="2"/>
        <v>-1.2615034105569797E-2</v>
      </c>
      <c r="U13" s="209">
        <f t="shared" si="3"/>
        <v>-1.9002007031211608E-2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9128.4800000000014</v>
      </c>
      <c r="F14" s="154">
        <v>70798.950000000055</v>
      </c>
      <c r="G14" s="119">
        <v>79927.430000000051</v>
      </c>
      <c r="H14" s="19">
        <v>8604.5800000000054</v>
      </c>
      <c r="I14" s="154">
        <v>74349.480000000054</v>
      </c>
      <c r="J14" s="20">
        <v>82954.060000000056</v>
      </c>
      <c r="L14" s="345">
        <f>E14/G14</f>
        <v>0.11420960238556395</v>
      </c>
      <c r="M14" s="346">
        <f>F14/G14</f>
        <v>0.88579039761443612</v>
      </c>
      <c r="N14" s="410">
        <f t="shared" ref="N14:N15" si="8">G14/$G$12</f>
        <v>9.7176294116057951E-2</v>
      </c>
      <c r="O14" s="345">
        <f>H14/J14</f>
        <v>0.10372705085200169</v>
      </c>
      <c r="P14" s="346">
        <f>I14/J14</f>
        <v>0.89627294914799838</v>
      </c>
      <c r="Q14" s="410">
        <f t="shared" ref="Q14:Q15" si="9">J14/$J$12</f>
        <v>9.8698826449267488E-2</v>
      </c>
      <c r="S14" s="326">
        <f t="shared" si="1"/>
        <v>-5.7391811122990459E-2</v>
      </c>
      <c r="T14" s="330">
        <f t="shared" si="2"/>
        <v>5.0149472555736999E-2</v>
      </c>
      <c r="U14" s="209">
        <f t="shared" si="3"/>
        <v>3.7867225306756423E-2</v>
      </c>
    </row>
    <row r="15" spans="1:33" ht="24" customHeight="1" thickBot="1">
      <c r="A15" s="8"/>
      <c r="B15" t="s">
        <v>36</v>
      </c>
      <c r="E15" s="19">
        <v>5943.9500000000025</v>
      </c>
      <c r="F15" s="154">
        <v>147489.05999999997</v>
      </c>
      <c r="G15" s="119">
        <v>153433.00999999998</v>
      </c>
      <c r="H15" s="19">
        <v>6762.3400000000038</v>
      </c>
      <c r="I15" s="154">
        <v>172816.25999999998</v>
      </c>
      <c r="J15" s="20">
        <v>179578.59999999998</v>
      </c>
      <c r="L15" s="348">
        <f>E15/G15</f>
        <v>3.8739707967666175E-2</v>
      </c>
      <c r="M15" s="349">
        <f>F15/G15</f>
        <v>0.96126029203233376</v>
      </c>
      <c r="N15" s="347">
        <f t="shared" si="8"/>
        <v>0.18654486084279262</v>
      </c>
      <c r="O15" s="348">
        <f>H15/J15</f>
        <v>3.765671410736026E-2</v>
      </c>
      <c r="P15" s="349">
        <f>I15/J15</f>
        <v>0.96234328589263973</v>
      </c>
      <c r="Q15" s="347">
        <f t="shared" si="9"/>
        <v>0.21366280415211036</v>
      </c>
      <c r="S15" s="326">
        <f t="shared" si="1"/>
        <v>0.137684536377325</v>
      </c>
      <c r="T15" s="330">
        <f t="shared" si="2"/>
        <v>0.17172256708395875</v>
      </c>
      <c r="U15" s="209">
        <f t="shared" si="3"/>
        <v>0.1704039437145892</v>
      </c>
    </row>
    <row r="16" spans="1:33" ht="24" customHeight="1" thickBot="1">
      <c r="A16" s="12" t="s">
        <v>12</v>
      </c>
      <c r="B16" s="13"/>
      <c r="C16" s="13"/>
      <c r="D16" s="13"/>
      <c r="E16" s="17">
        <v>441136.65999999986</v>
      </c>
      <c r="F16" s="340">
        <v>972991.31000000041</v>
      </c>
      <c r="G16" s="162">
        <v>1414127.9700000004</v>
      </c>
      <c r="H16" s="17">
        <v>402694.52</v>
      </c>
      <c r="I16" s="340">
        <v>878535.54000000085</v>
      </c>
      <c r="J16" s="18">
        <v>1281230.060000001</v>
      </c>
      <c r="L16" s="334">
        <f>L8+L12</f>
        <v>1.0000000000000002</v>
      </c>
      <c r="M16" s="343">
        <f t="shared" ref="M16:N16" si="10">M8+M12</f>
        <v>1</v>
      </c>
      <c r="N16" s="338">
        <f t="shared" si="10"/>
        <v>1</v>
      </c>
      <c r="O16" s="334">
        <f t="shared" ref="O16:Q16" si="11">O8+O12</f>
        <v>0.99999999999999978</v>
      </c>
      <c r="P16" s="343">
        <f t="shared" si="11"/>
        <v>1</v>
      </c>
      <c r="Q16" s="335">
        <f t="shared" si="11"/>
        <v>0.99999999999999978</v>
      </c>
      <c r="S16" s="327">
        <f t="shared" si="1"/>
        <v>-8.7143380919644839E-2</v>
      </c>
      <c r="T16" s="331">
        <f t="shared" si="2"/>
        <v>-9.7077711824578902E-2</v>
      </c>
      <c r="U16" s="328">
        <f t="shared" si="3"/>
        <v>-9.397870123451374E-2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379377.05999999994</v>
      </c>
      <c r="F17" s="342">
        <f t="shared" ref="F17:G17" si="12">F9+F13</f>
        <v>560205.66000000038</v>
      </c>
      <c r="G17" s="324">
        <f t="shared" si="12"/>
        <v>939582.7200000002</v>
      </c>
      <c r="H17" s="180">
        <f>H9+H13</f>
        <v>354728.51999999996</v>
      </c>
      <c r="I17" s="342">
        <f t="shared" ref="I17:J17" si="13">I9+I13</f>
        <v>537629.14000000083</v>
      </c>
      <c r="J17" s="356">
        <f t="shared" si="13"/>
        <v>892357.66000000073</v>
      </c>
      <c r="K17"/>
      <c r="L17" s="336">
        <f t="shared" ref="L17:Q17" si="14">E17/E16</f>
        <v>0.85999894001101618</v>
      </c>
      <c r="M17" s="344">
        <f t="shared" si="14"/>
        <v>0.57575607741039347</v>
      </c>
      <c r="N17" s="339">
        <f t="shared" si="14"/>
        <v>0.66442552578887182</v>
      </c>
      <c r="O17" s="336">
        <f t="shared" si="14"/>
        <v>0.88088737835319919</v>
      </c>
      <c r="P17" s="344">
        <f t="shared" si="14"/>
        <v>0.61196060434845956</v>
      </c>
      <c r="Q17" s="337">
        <f t="shared" si="14"/>
        <v>0.69648511056632567</v>
      </c>
      <c r="R17"/>
      <c r="S17" s="326">
        <f t="shared" si="1"/>
        <v>-6.4971087076271777E-2</v>
      </c>
      <c r="T17" s="330">
        <f t="shared" si="2"/>
        <v>-4.030041395868713E-2</v>
      </c>
      <c r="U17" s="209">
        <f t="shared" si="3"/>
        <v>-5.0261737465754443E-2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24651.560000000005</v>
      </c>
      <c r="F18" s="154">
        <f t="shared" ref="F18:G18" si="15">F10+F14</f>
        <v>138744.28000000009</v>
      </c>
      <c r="G18" s="119">
        <f t="shared" si="15"/>
        <v>163395.84000000008</v>
      </c>
      <c r="H18" s="19">
        <f>H10+H14</f>
        <v>23504.040000000008</v>
      </c>
      <c r="I18" s="154">
        <f t="shared" ref="I18:J18" si="16">I10+I14</f>
        <v>138561.32000000004</v>
      </c>
      <c r="J18" s="20">
        <f t="shared" si="16"/>
        <v>162065.36000000004</v>
      </c>
      <c r="L18" s="345">
        <f t="shared" ref="L18:Q18" si="17">E18/E16</f>
        <v>5.588191196805093E-2</v>
      </c>
      <c r="M18" s="346">
        <f t="shared" si="17"/>
        <v>0.14259560036563948</v>
      </c>
      <c r="N18" s="323">
        <f t="shared" si="17"/>
        <v>0.11554529962376746</v>
      </c>
      <c r="O18" s="345">
        <f t="shared" si="17"/>
        <v>5.8366922897287024E-2</v>
      </c>
      <c r="P18" s="346">
        <f t="shared" si="17"/>
        <v>0.15771851415367885</v>
      </c>
      <c r="Q18" s="347">
        <f t="shared" si="17"/>
        <v>0.12649200565899923</v>
      </c>
      <c r="S18" s="326">
        <f t="shared" si="1"/>
        <v>-4.6549589559443563E-2</v>
      </c>
      <c r="T18" s="330">
        <f t="shared" si="2"/>
        <v>-1.3186849937168578E-3</v>
      </c>
      <c r="U18" s="209">
        <f t="shared" si="3"/>
        <v>-8.1426797646747852E-3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37108.04</v>
      </c>
      <c r="F19" s="155">
        <f t="shared" ref="F19:G19" si="18">F11+F15</f>
        <v>274041.37</v>
      </c>
      <c r="G19" s="123">
        <f t="shared" si="18"/>
        <v>311149.41000000003</v>
      </c>
      <c r="H19" s="21">
        <f>H11+H15</f>
        <v>24461.960000000003</v>
      </c>
      <c r="I19" s="155">
        <f t="shared" ref="I19:J19" si="19">I11+I15</f>
        <v>202345.08</v>
      </c>
      <c r="J19" s="22">
        <f t="shared" si="19"/>
        <v>226807.03999999998</v>
      </c>
      <c r="L19" s="348">
        <f t="shared" ref="L19:Q19" si="20">E19/E16</f>
        <v>8.4119148020933038E-2</v>
      </c>
      <c r="M19" s="349">
        <f t="shared" si="20"/>
        <v>0.28164832222396713</v>
      </c>
      <c r="N19" s="351">
        <f t="shared" si="20"/>
        <v>0.22002917458736068</v>
      </c>
      <c r="O19" s="348">
        <f t="shared" si="20"/>
        <v>6.0745698749513653E-2</v>
      </c>
      <c r="P19" s="349">
        <f t="shared" si="20"/>
        <v>0.23032088149786153</v>
      </c>
      <c r="Q19" s="350">
        <f t="shared" si="20"/>
        <v>0.17702288377467496</v>
      </c>
      <c r="S19" s="332">
        <f t="shared" si="1"/>
        <v>-0.34079083670277377</v>
      </c>
      <c r="T19" s="333">
        <f t="shared" si="2"/>
        <v>-0.26162579029582289</v>
      </c>
      <c r="U19" s="208">
        <f t="shared" si="3"/>
        <v>-0.27106710567119524</v>
      </c>
    </row>
    <row r="20" spans="1:33" ht="6.75" customHeight="1"/>
    <row r="21" spans="1:33">
      <c r="H21" s="119"/>
    </row>
    <row r="22" spans="1:33" ht="25.5" customHeight="1">
      <c r="A22" s="1" t="s">
        <v>130</v>
      </c>
    </row>
    <row r="23" spans="1:33" ht="15.75" thickBot="1"/>
    <row r="24" spans="1:33" ht="21.75" customHeight="1">
      <c r="A24" s="466" t="s">
        <v>16</v>
      </c>
      <c r="B24" s="449"/>
      <c r="C24" s="449"/>
      <c r="D24" s="449"/>
      <c r="E24" s="457" t="str">
        <f>E5</f>
        <v>jan-jun</v>
      </c>
      <c r="F24" s="510"/>
      <c r="G24" s="510"/>
      <c r="H24" s="510"/>
      <c r="I24" s="510"/>
      <c r="J24" s="458"/>
      <c r="L24" s="511" t="s">
        <v>128</v>
      </c>
      <c r="M24" s="510"/>
      <c r="N24" s="510"/>
      <c r="O24" s="510"/>
      <c r="P24" s="510"/>
      <c r="Q24" s="458"/>
      <c r="S24" s="516" t="s">
        <v>153</v>
      </c>
      <c r="T24" s="516"/>
      <c r="U24" s="516"/>
    </row>
    <row r="25" spans="1:33" ht="18.75" customHeight="1">
      <c r="A25" s="484"/>
      <c r="B25" s="450"/>
      <c r="C25" s="450"/>
      <c r="D25" s="450"/>
      <c r="E25" s="499">
        <f>E6</f>
        <v>2025</v>
      </c>
      <c r="F25" s="497"/>
      <c r="G25" s="498"/>
      <c r="H25" s="512">
        <f>H6</f>
        <v>2026</v>
      </c>
      <c r="I25" s="513"/>
      <c r="J25" s="514"/>
      <c r="L25" s="496">
        <f>L6</f>
        <v>2025</v>
      </c>
      <c r="M25" s="497"/>
      <c r="N25" s="498"/>
      <c r="O25" s="499">
        <f>O6</f>
        <v>2026</v>
      </c>
      <c r="P25" s="497"/>
      <c r="Q25" s="500"/>
      <c r="S25" s="519" t="s">
        <v>127</v>
      </c>
      <c r="T25" s="518" t="s">
        <v>126</v>
      </c>
      <c r="U25" s="450" t="s">
        <v>12</v>
      </c>
    </row>
    <row r="26" spans="1:33" ht="18.75" customHeight="1" thickBot="1">
      <c r="A26" s="467"/>
      <c r="B26" s="490"/>
      <c r="C26" s="490"/>
      <c r="D26" s="490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6"/>
      <c r="T26" s="444"/>
      <c r="U26" s="490"/>
    </row>
    <row r="27" spans="1:33" ht="24" customHeight="1" thickBot="1">
      <c r="A27" s="12" t="s">
        <v>20</v>
      </c>
      <c r="B27" s="13"/>
      <c r="C27" s="13"/>
      <c r="D27" s="13"/>
      <c r="E27" s="17">
        <v>43281.794999999998</v>
      </c>
      <c r="F27" s="340">
        <v>70117.284999999945</v>
      </c>
      <c r="G27" s="162">
        <v>113399.07999999994</v>
      </c>
      <c r="H27" s="17">
        <v>38950.494999999995</v>
      </c>
      <c r="I27" s="340">
        <v>59668.521999999975</v>
      </c>
      <c r="J27" s="18">
        <v>98619.016999999963</v>
      </c>
      <c r="L27" s="334">
        <f t="shared" ref="L27:Q27" si="21">E27/E35</f>
        <v>0.40454973014810613</v>
      </c>
      <c r="M27" s="343">
        <f t="shared" si="21"/>
        <v>0.34582058676771027</v>
      </c>
      <c r="N27" s="338">
        <f t="shared" si="21"/>
        <v>0.36610602325970487</v>
      </c>
      <c r="O27" s="334">
        <f t="shared" si="21"/>
        <v>0.38570770012016403</v>
      </c>
      <c r="P27" s="343">
        <f t="shared" si="21"/>
        <v>0.31157244167429077</v>
      </c>
      <c r="Q27" s="335">
        <f t="shared" si="21"/>
        <v>0.33716803515334898</v>
      </c>
      <c r="S27" s="325">
        <f t="shared" ref="S27:S38" si="22">(H27-E27)/E27</f>
        <v>-0.10007209728709271</v>
      </c>
      <c r="T27" s="329">
        <f t="shared" ref="T27:T38" si="23">(I27-F27)/F27</f>
        <v>-0.14901836259062196</v>
      </c>
      <c r="U27" s="164">
        <f t="shared" ref="U27:U38" si="24">(J27-G27)/G27</f>
        <v>-0.13033670996272623</v>
      </c>
    </row>
    <row r="28" spans="1:33" ht="24" customHeight="1">
      <c r="A28" s="46"/>
      <c r="B28" s="177" t="s">
        <v>33</v>
      </c>
      <c r="C28" s="177"/>
      <c r="D28" s="178"/>
      <c r="E28" s="39">
        <v>37964.326000000001</v>
      </c>
      <c r="F28" s="153">
        <v>52317.428999999953</v>
      </c>
      <c r="G28" s="112">
        <v>90281.754999999946</v>
      </c>
      <c r="H28" s="39">
        <v>34130.891999999993</v>
      </c>
      <c r="I28" s="153">
        <v>46435.714999999975</v>
      </c>
      <c r="J28" s="20">
        <v>80566.60699999996</v>
      </c>
      <c r="L28" s="345">
        <f t="shared" ref="L28:Q28" si="25">E28/E27</f>
        <v>0.87714305749103061</v>
      </c>
      <c r="M28" s="346">
        <f t="shared" si="25"/>
        <v>0.74614168246816737</v>
      </c>
      <c r="N28" s="347">
        <f t="shared" si="25"/>
        <v>0.79614186464299352</v>
      </c>
      <c r="O28" s="345">
        <f t="shared" si="25"/>
        <v>0.87626336969530161</v>
      </c>
      <c r="P28" s="346">
        <f t="shared" si="25"/>
        <v>0.77822800772574852</v>
      </c>
      <c r="Q28" s="347">
        <f t="shared" si="25"/>
        <v>0.81694798276076908</v>
      </c>
      <c r="S28" s="326">
        <f t="shared" si="22"/>
        <v>-0.10097463603067808</v>
      </c>
      <c r="T28" s="330">
        <f t="shared" si="23"/>
        <v>-0.11242360552541646</v>
      </c>
      <c r="U28" s="209">
        <f t="shared" si="24"/>
        <v>-0.10760920631195076</v>
      </c>
    </row>
    <row r="29" spans="1:33" ht="24" customHeight="1">
      <c r="A29" s="8"/>
      <c r="B29" t="s">
        <v>37</v>
      </c>
      <c r="E29" s="19">
        <v>2680.0850000000023</v>
      </c>
      <c r="F29" s="154">
        <v>10468.968999999997</v>
      </c>
      <c r="G29" s="119">
        <v>13149.054</v>
      </c>
      <c r="H29" s="19">
        <v>2797.2380000000016</v>
      </c>
      <c r="I29" s="154">
        <v>10968.313999999997</v>
      </c>
      <c r="J29" s="20">
        <v>13765.551999999998</v>
      </c>
      <c r="L29" s="345">
        <f t="shared" ref="L29:Q29" si="26">E29/E27</f>
        <v>6.1921761793844329E-2</v>
      </c>
      <c r="M29" s="346">
        <f t="shared" si="26"/>
        <v>0.14930653689742843</v>
      </c>
      <c r="N29" s="347">
        <f t="shared" si="26"/>
        <v>0.11595379786149947</v>
      </c>
      <c r="O29" s="345">
        <f t="shared" si="26"/>
        <v>7.1815210564076318E-2</v>
      </c>
      <c r="P29" s="346">
        <f t="shared" si="26"/>
        <v>0.18382077571822544</v>
      </c>
      <c r="Q29" s="347">
        <f t="shared" si="26"/>
        <v>0.13958313942634415</v>
      </c>
      <c r="S29" s="326">
        <f t="shared" si="22"/>
        <v>4.3712419568782052E-2</v>
      </c>
      <c r="T29" s="330">
        <f t="shared" si="23"/>
        <v>4.7697629059747858E-2</v>
      </c>
      <c r="U29" s="209">
        <f t="shared" si="24"/>
        <v>4.688535007917663E-2</v>
      </c>
    </row>
    <row r="30" spans="1:33" ht="24" customHeight="1" thickBot="1">
      <c r="A30" s="8"/>
      <c r="B30" t="s">
        <v>36</v>
      </c>
      <c r="E30" s="19">
        <v>2637.3839999999991</v>
      </c>
      <c r="F30" s="154">
        <v>7330.8869999999988</v>
      </c>
      <c r="G30" s="119">
        <v>9968.270999999997</v>
      </c>
      <c r="H30" s="19">
        <v>2022.365</v>
      </c>
      <c r="I30" s="154">
        <v>2264.4930000000004</v>
      </c>
      <c r="J30" s="20">
        <v>4286.8580000000002</v>
      </c>
      <c r="L30" s="345">
        <f t="shared" ref="L30:Q30" si="27">E30/E27</f>
        <v>6.0935180715125131E-2</v>
      </c>
      <c r="M30" s="346">
        <f t="shared" si="27"/>
        <v>0.10455178063440426</v>
      </c>
      <c r="N30" s="347">
        <f t="shared" si="27"/>
        <v>8.7904337495507037E-2</v>
      </c>
      <c r="O30" s="345">
        <f t="shared" si="27"/>
        <v>5.1921419740622046E-2</v>
      </c>
      <c r="P30" s="346">
        <f t="shared" si="27"/>
        <v>3.7951216556025992E-2</v>
      </c>
      <c r="Q30" s="347">
        <f t="shared" si="27"/>
        <v>4.3468877812886754E-2</v>
      </c>
      <c r="S30" s="326">
        <f t="shared" si="22"/>
        <v>-0.23319281530486244</v>
      </c>
      <c r="T30" s="330">
        <f t="shared" si="23"/>
        <v>-0.69110245458700958</v>
      </c>
      <c r="U30" s="209">
        <f t="shared" si="24"/>
        <v>-0.56994969338213197</v>
      </c>
    </row>
    <row r="31" spans="1:33" ht="24" customHeight="1" thickBot="1">
      <c r="A31" s="12" t="s">
        <v>21</v>
      </c>
      <c r="B31" s="13"/>
      <c r="C31" s="13"/>
      <c r="D31" s="13"/>
      <c r="E31" s="17">
        <v>63705.78100000001</v>
      </c>
      <c r="F31" s="340">
        <v>132638.96399999998</v>
      </c>
      <c r="G31" s="162">
        <v>196344.745</v>
      </c>
      <c r="H31" s="17">
        <v>62033.993999999977</v>
      </c>
      <c r="I31" s="340">
        <v>131839.17899999989</v>
      </c>
      <c r="J31" s="18">
        <v>193873.17299999989</v>
      </c>
      <c r="L31" s="334">
        <f t="shared" ref="L31:Q31" si="28">E31/E35</f>
        <v>0.59545026985189387</v>
      </c>
      <c r="M31" s="343">
        <f t="shared" si="28"/>
        <v>0.65417941323228967</v>
      </c>
      <c r="N31" s="335">
        <f t="shared" si="28"/>
        <v>0.63389397674029502</v>
      </c>
      <c r="O31" s="334">
        <f t="shared" si="28"/>
        <v>0.61429229987983591</v>
      </c>
      <c r="P31" s="343">
        <f t="shared" si="28"/>
        <v>0.68842755832570912</v>
      </c>
      <c r="Q31" s="335">
        <f t="shared" si="28"/>
        <v>0.66283196484665119</v>
      </c>
      <c r="S31" s="327">
        <f t="shared" si="22"/>
        <v>-2.6242312295018135E-2</v>
      </c>
      <c r="T31" s="331">
        <f t="shared" si="23"/>
        <v>-6.0297892555922781E-3</v>
      </c>
      <c r="U31" s="328">
        <f t="shared" si="24"/>
        <v>-1.2587920292952592E-2</v>
      </c>
    </row>
    <row r="32" spans="1:33" ht="24" customHeight="1">
      <c r="A32" s="46"/>
      <c r="B32" s="3" t="s">
        <v>33</v>
      </c>
      <c r="C32" s="3"/>
      <c r="D32" s="3"/>
      <c r="E32" s="19">
        <v>61633.335000000014</v>
      </c>
      <c r="F32" s="154">
        <v>111346.12599999999</v>
      </c>
      <c r="G32" s="119">
        <v>172979.46100000001</v>
      </c>
      <c r="H32" s="19">
        <v>59992.073999999979</v>
      </c>
      <c r="I32" s="154">
        <v>108093.5499999999</v>
      </c>
      <c r="J32" s="20">
        <v>168085.62399999989</v>
      </c>
      <c r="L32" s="336">
        <f>E32/G32</f>
        <v>0.3563043533821626</v>
      </c>
      <c r="M32" s="344">
        <f>F32/G32</f>
        <v>0.6436956466178374</v>
      </c>
      <c r="N32" s="337">
        <f t="shared" ref="N32:N34" si="29">L32+M32</f>
        <v>1</v>
      </c>
      <c r="O32" s="336">
        <f>H32/J32</f>
        <v>0.35691377151921105</v>
      </c>
      <c r="P32" s="344">
        <f>I32/J32</f>
        <v>0.64308622848078889</v>
      </c>
      <c r="Q32" s="337">
        <f t="shared" ref="Q32:Q34" si="30">O32+P32</f>
        <v>1</v>
      </c>
      <c r="S32" s="326">
        <f t="shared" si="22"/>
        <v>-2.6629436813698865E-2</v>
      </c>
      <c r="T32" s="330">
        <f t="shared" si="23"/>
        <v>-2.9211397978947992E-2</v>
      </c>
      <c r="U32" s="209">
        <f t="shared" si="24"/>
        <v>-2.8291433975506004E-2</v>
      </c>
    </row>
    <row r="33" spans="1:21" ht="24" customHeight="1">
      <c r="A33" s="8"/>
      <c r="B33" s="3" t="s">
        <v>37</v>
      </c>
      <c r="D33" s="3"/>
      <c r="E33" s="19">
        <v>1342.1509999999998</v>
      </c>
      <c r="F33" s="154">
        <v>8507.2719999999936</v>
      </c>
      <c r="G33" s="119">
        <v>9849.4229999999934</v>
      </c>
      <c r="H33" s="19">
        <v>1221.6890000000001</v>
      </c>
      <c r="I33" s="154">
        <v>8904.9909999999963</v>
      </c>
      <c r="J33" s="20">
        <v>10126.679999999997</v>
      </c>
      <c r="L33" s="345">
        <f>E33/G33</f>
        <v>0.1362669671106623</v>
      </c>
      <c r="M33" s="346">
        <f>F33/G33</f>
        <v>0.86373303288933767</v>
      </c>
      <c r="N33" s="347">
        <f t="shared" si="29"/>
        <v>1</v>
      </c>
      <c r="O33" s="345">
        <f>H33/J33</f>
        <v>0.12064062456797296</v>
      </c>
      <c r="P33" s="346">
        <f>I33/J33</f>
        <v>0.87935937543202702</v>
      </c>
      <c r="Q33" s="347">
        <f t="shared" si="30"/>
        <v>1</v>
      </c>
      <c r="S33" s="326">
        <f t="shared" si="22"/>
        <v>-8.9752941360547192E-2</v>
      </c>
      <c r="T33" s="330">
        <f t="shared" si="23"/>
        <v>4.6750474182558531E-2</v>
      </c>
      <c r="U33" s="209">
        <f t="shared" si="24"/>
        <v>2.8149567746253098E-2</v>
      </c>
    </row>
    <row r="34" spans="1:21" ht="24" customHeight="1" thickBot="1">
      <c r="A34" s="8"/>
      <c r="B34" t="s">
        <v>36</v>
      </c>
      <c r="E34" s="19">
        <v>730.29499999999985</v>
      </c>
      <c r="F34" s="154">
        <v>12785.566000000003</v>
      </c>
      <c r="G34" s="119">
        <v>13515.861000000003</v>
      </c>
      <c r="H34" s="19">
        <v>820.23099999999988</v>
      </c>
      <c r="I34" s="154">
        <v>14840.637999999999</v>
      </c>
      <c r="J34" s="20">
        <v>15660.868999999999</v>
      </c>
      <c r="L34" s="348">
        <f>E34/G34</f>
        <v>5.4032443808056309E-2</v>
      </c>
      <c r="M34" s="349">
        <f>F34/G34</f>
        <v>0.94596755619194373</v>
      </c>
      <c r="N34" s="350">
        <f t="shared" si="29"/>
        <v>1</v>
      </c>
      <c r="O34" s="348">
        <f>H34/J34</f>
        <v>5.2374552140114314E-2</v>
      </c>
      <c r="P34" s="349">
        <f>I34/J34</f>
        <v>0.94762544785988567</v>
      </c>
      <c r="Q34" s="350">
        <f t="shared" si="30"/>
        <v>1</v>
      </c>
      <c r="S34" s="326">
        <f t="shared" si="22"/>
        <v>0.12315023380962495</v>
      </c>
      <c r="T34" s="330">
        <f t="shared" si="23"/>
        <v>0.16073375242050261</v>
      </c>
      <c r="U34" s="209">
        <f t="shared" si="24"/>
        <v>0.15870302306305131</v>
      </c>
    </row>
    <row r="35" spans="1:21" ht="24" customHeight="1" thickBot="1">
      <c r="A35" s="12" t="s">
        <v>12</v>
      </c>
      <c r="B35" s="13"/>
      <c r="C35" s="13"/>
      <c r="D35" s="13"/>
      <c r="E35" s="17">
        <v>106987.576</v>
      </c>
      <c r="F35" s="340">
        <v>202756.24899999992</v>
      </c>
      <c r="G35" s="162">
        <v>309743.82499999995</v>
      </c>
      <c r="H35" s="17">
        <v>100984.48899999997</v>
      </c>
      <c r="I35" s="340">
        <v>191507.70099999988</v>
      </c>
      <c r="J35" s="18">
        <v>292492.18999999983</v>
      </c>
      <c r="L35" s="334">
        <f>L27+L31</f>
        <v>1</v>
      </c>
      <c r="M35" s="343">
        <f t="shared" ref="M35:Q35" si="31">M27+M31</f>
        <v>1</v>
      </c>
      <c r="N35" s="338">
        <f t="shared" si="31"/>
        <v>0.99999999999999989</v>
      </c>
      <c r="O35" s="334">
        <f t="shared" si="31"/>
        <v>1</v>
      </c>
      <c r="P35" s="343">
        <f t="shared" si="31"/>
        <v>0.99999999999999989</v>
      </c>
      <c r="Q35" s="335">
        <f t="shared" si="31"/>
        <v>1.0000000000000002</v>
      </c>
      <c r="S35" s="327">
        <f t="shared" si="22"/>
        <v>-5.6110131890454537E-2</v>
      </c>
      <c r="T35" s="331">
        <f t="shared" si="23"/>
        <v>-5.5478181587389909E-2</v>
      </c>
      <c r="U35" s="328">
        <f t="shared" si="24"/>
        <v>-5.5696461422596974E-2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99597.661000000022</v>
      </c>
      <c r="F36" s="342">
        <f t="shared" ref="F36:G36" si="32">F28+F32</f>
        <v>163663.55499999993</v>
      </c>
      <c r="G36" s="324">
        <f t="shared" si="32"/>
        <v>263261.21599999996</v>
      </c>
      <c r="H36" s="180">
        <f>H28+H32</f>
        <v>94122.965999999971</v>
      </c>
      <c r="I36" s="342">
        <f t="shared" ref="I36:J36" si="33">I28+I32</f>
        <v>154529.26499999987</v>
      </c>
      <c r="J36" s="356">
        <f t="shared" si="33"/>
        <v>248652.23099999985</v>
      </c>
      <c r="L36" s="336">
        <f>E36/E35</f>
        <v>0.93092735365833523</v>
      </c>
      <c r="M36" s="344">
        <f t="shared" ref="M36" si="34">F36/F35</f>
        <v>0.80719364166181629</v>
      </c>
      <c r="N36" s="339">
        <f t="shared" ref="N36" si="35">G36/G35</f>
        <v>0.84993208823452737</v>
      </c>
      <c r="O36" s="336">
        <f t="shared" ref="O36" si="36">H36/H35</f>
        <v>0.93205369390936854</v>
      </c>
      <c r="P36" s="344">
        <f t="shared" ref="P36" si="37">I36/I35</f>
        <v>0.80690888247883019</v>
      </c>
      <c r="Q36" s="337">
        <f t="shared" ref="Q36" si="38">J36/J35</f>
        <v>0.85011579625425215</v>
      </c>
      <c r="S36" s="326">
        <f t="shared" si="22"/>
        <v>-5.4968108136596194E-2</v>
      </c>
      <c r="T36" s="330">
        <f t="shared" si="23"/>
        <v>-5.5811386963946066E-2</v>
      </c>
      <c r="U36" s="209">
        <f t="shared" si="24"/>
        <v>-5.5492355546971663E-2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4022.2360000000022</v>
      </c>
      <c r="F37" s="154">
        <f t="shared" ref="F37:G37" si="39">F29+F33</f>
        <v>18976.240999999991</v>
      </c>
      <c r="G37" s="119">
        <f t="shared" si="39"/>
        <v>22998.476999999992</v>
      </c>
      <c r="H37" s="19">
        <f>H29+H33</f>
        <v>4018.9270000000015</v>
      </c>
      <c r="I37" s="154">
        <f t="shared" ref="I37:J37" si="40">I29+I33</f>
        <v>19873.304999999993</v>
      </c>
      <c r="J37" s="20">
        <f t="shared" si="40"/>
        <v>23892.231999999996</v>
      </c>
      <c r="L37" s="345">
        <f>E37/E35</f>
        <v>3.7595355931795318E-2</v>
      </c>
      <c r="M37" s="346">
        <f t="shared" ref="M37" si="41">F37/F35</f>
        <v>9.3591399000481593E-2</v>
      </c>
      <c r="N37" s="323">
        <f t="shared" ref="N37" si="42">G37/G35</f>
        <v>7.4249993522873287E-2</v>
      </c>
      <c r="O37" s="345">
        <f t="shared" ref="O37" si="43">H37/H35</f>
        <v>3.9797468302285539E-2</v>
      </c>
      <c r="P37" s="346">
        <f t="shared" ref="P37" si="44">I37/I35</f>
        <v>0.10377287647560453</v>
      </c>
      <c r="Q37" s="347">
        <f t="shared" ref="Q37" si="45">J37/J35</f>
        <v>8.1685025504441705E-2</v>
      </c>
      <c r="S37" s="326">
        <f t="shared" si="22"/>
        <v>-8.2267674000248848E-4</v>
      </c>
      <c r="T37" s="330">
        <f t="shared" si="23"/>
        <v>4.7273008389807157E-2</v>
      </c>
      <c r="U37" s="209">
        <f t="shared" si="24"/>
        <v>3.8861486349726769E-2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3367.6789999999992</v>
      </c>
      <c r="F38" s="155">
        <f t="shared" ref="F38:G38" si="46">F30+F34</f>
        <v>20116.453000000001</v>
      </c>
      <c r="G38" s="123">
        <f t="shared" si="46"/>
        <v>23484.131999999998</v>
      </c>
      <c r="H38" s="21">
        <f>H30+H34</f>
        <v>2842.596</v>
      </c>
      <c r="I38" s="155">
        <f t="shared" ref="I38:J38" si="47">I30+I34</f>
        <v>17105.131000000001</v>
      </c>
      <c r="J38" s="22">
        <f t="shared" si="47"/>
        <v>19947.726999999999</v>
      </c>
      <c r="L38" s="348">
        <f>E38/E35</f>
        <v>3.1477290409869636E-2</v>
      </c>
      <c r="M38" s="349">
        <f t="shared" ref="M38" si="48">F38/F35</f>
        <v>9.9214959337702135E-2</v>
      </c>
      <c r="N38" s="351">
        <f t="shared" ref="N38" si="49">G38/G35</f>
        <v>7.5817918242599355E-2</v>
      </c>
      <c r="O38" s="348">
        <f t="shared" ref="O38" si="50">H38/H35</f>
        <v>2.8148837788345898E-2</v>
      </c>
      <c r="P38" s="349">
        <f t="shared" ref="P38" si="51">I38/I35</f>
        <v>8.9318241045565114E-2</v>
      </c>
      <c r="Q38" s="350">
        <f t="shared" ref="Q38" si="52">J38/J35</f>
        <v>6.8199178241306238E-2</v>
      </c>
      <c r="S38" s="332">
        <f t="shared" si="22"/>
        <v>-0.15591836395333383</v>
      </c>
      <c r="T38" s="333">
        <f t="shared" si="23"/>
        <v>-0.14969448142771491</v>
      </c>
      <c r="U38" s="208">
        <f t="shared" si="24"/>
        <v>-0.15058700061811947</v>
      </c>
    </row>
    <row r="40" spans="1:21">
      <c r="H40" s="293"/>
    </row>
    <row r="41" spans="1:21">
      <c r="A41" s="1" t="s">
        <v>129</v>
      </c>
    </row>
    <row r="42" spans="1:21" ht="15.75" thickBot="1"/>
    <row r="43" spans="1:21" ht="22.5" customHeight="1">
      <c r="A43" s="466" t="s">
        <v>16</v>
      </c>
      <c r="B43" s="449"/>
      <c r="C43" s="449"/>
      <c r="D43" s="449"/>
      <c r="E43" s="501" t="str">
        <f>E5</f>
        <v>jan-jun</v>
      </c>
      <c r="F43" s="502"/>
      <c r="G43" s="502"/>
      <c r="H43" s="502"/>
      <c r="I43" s="502"/>
      <c r="J43" s="503"/>
      <c r="L43" s="515" t="s">
        <v>153</v>
      </c>
      <c r="M43" s="516"/>
      <c r="N43" s="516"/>
    </row>
    <row r="44" spans="1:21" ht="18.75" customHeight="1">
      <c r="A44" s="484"/>
      <c r="B44" s="450"/>
      <c r="C44" s="450"/>
      <c r="D44" s="450"/>
      <c r="E44" s="504">
        <f>E6</f>
        <v>2025</v>
      </c>
      <c r="F44" s="505"/>
      <c r="G44" s="506"/>
      <c r="H44" s="507">
        <f>H6</f>
        <v>2026</v>
      </c>
      <c r="I44" s="508"/>
      <c r="J44" s="509"/>
      <c r="L44" s="517" t="s">
        <v>127</v>
      </c>
      <c r="M44" s="518" t="s">
        <v>126</v>
      </c>
      <c r="N44" s="450" t="s">
        <v>12</v>
      </c>
      <c r="S44" t="s">
        <v>132</v>
      </c>
    </row>
    <row r="45" spans="1:21" ht="18.75" customHeight="1" thickBot="1">
      <c r="A45" s="467"/>
      <c r="B45" s="490"/>
      <c r="C45" s="490"/>
      <c r="D45" s="490"/>
      <c r="E45" s="416" t="s">
        <v>29</v>
      </c>
      <c r="F45" s="417" t="s">
        <v>30</v>
      </c>
      <c r="G45" s="418" t="s">
        <v>12</v>
      </c>
      <c r="H45" s="419" t="s">
        <v>29</v>
      </c>
      <c r="I45" s="420" t="s">
        <v>30</v>
      </c>
      <c r="J45" s="421" t="s">
        <v>12</v>
      </c>
      <c r="L45" s="446"/>
      <c r="M45" s="444"/>
      <c r="N45" s="490"/>
    </row>
    <row r="46" spans="1:21" ht="24" customHeight="1" thickBot="1">
      <c r="A46" s="12" t="s">
        <v>20</v>
      </c>
      <c r="B46" s="13"/>
      <c r="C46" s="13"/>
      <c r="D46" s="13"/>
      <c r="E46" s="358">
        <f t="shared" ref="E46:J46" si="53">(E27/E8)*10</f>
        <v>2.0743087909040172</v>
      </c>
      <c r="F46" s="359">
        <f t="shared" si="53"/>
        <v>1.8308712140597951</v>
      </c>
      <c r="G46" s="360">
        <f t="shared" si="53"/>
        <v>1.916727131108968</v>
      </c>
      <c r="H46" s="358">
        <f t="shared" si="53"/>
        <v>2.2077618023632213</v>
      </c>
      <c r="I46" s="359">
        <f t="shared" si="53"/>
        <v>2.257365485188219</v>
      </c>
      <c r="J46" s="361">
        <f t="shared" si="53"/>
        <v>2.2375100679881297</v>
      </c>
      <c r="L46" s="365">
        <f t="shared" ref="L46:N47" si="54">(H46-E46)/E46</f>
        <v>6.4336135509044962E-2</v>
      </c>
      <c r="M46" s="329">
        <f t="shared" si="54"/>
        <v>0.23294607936006079</v>
      </c>
      <c r="N46" s="164">
        <f t="shared" si="54"/>
        <v>0.16735973090419246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5">(E28/E9)*10</f>
        <v>2.343921101097556</v>
      </c>
      <c r="F47" s="156">
        <f t="shared" si="55"/>
        <v>2.7758344625747937</v>
      </c>
      <c r="G47" s="362">
        <f t="shared" si="55"/>
        <v>2.576211342243365</v>
      </c>
      <c r="H47" s="124">
        <f t="shared" si="55"/>
        <v>2.3730653209311399</v>
      </c>
      <c r="I47" s="156">
        <f t="shared" si="55"/>
        <v>2.7221056902886391</v>
      </c>
      <c r="J47" s="363">
        <f t="shared" si="55"/>
        <v>2.5624397807652484</v>
      </c>
      <c r="L47" s="326">
        <f t="shared" si="54"/>
        <v>1.2433959410978839E-2</v>
      </c>
      <c r="M47" s="330">
        <f t="shared" si="54"/>
        <v>-1.9355899283820092E-2</v>
      </c>
      <c r="N47" s="209">
        <f t="shared" si="54"/>
        <v>-5.3456644850124633E-3</v>
      </c>
    </row>
    <row r="48" spans="1:21" ht="24" customHeight="1">
      <c r="A48" s="8"/>
      <c r="B48" t="s">
        <v>37</v>
      </c>
      <c r="E48" s="125">
        <f t="shared" ref="E48:J48" si="56">(E29/E10)*10</f>
        <v>1.7265162583714069</v>
      </c>
      <c r="F48" s="157">
        <f t="shared" si="56"/>
        <v>1.5407930169740871</v>
      </c>
      <c r="G48" s="364">
        <f t="shared" si="56"/>
        <v>1.5753329912478262</v>
      </c>
      <c r="H48" s="125">
        <f t="shared" si="56"/>
        <v>1.8774089799227633</v>
      </c>
      <c r="I48" s="157">
        <f t="shared" si="56"/>
        <v>1.7081451022116791</v>
      </c>
      <c r="J48" s="363">
        <f t="shared" si="56"/>
        <v>1.7400234858989803</v>
      </c>
      <c r="L48" s="326">
        <f t="shared" ref="L48:L57" si="57">(H48-E48)/E48</f>
        <v>8.7397220165010767E-2</v>
      </c>
      <c r="M48" s="330">
        <f t="shared" ref="M48:M57" si="58">(I48-F48)/F48</f>
        <v>0.10861425473374049</v>
      </c>
      <c r="N48" s="209">
        <f t="shared" ref="N48:N57" si="59">(J48-G48)/G48</f>
        <v>0.10454329057166649</v>
      </c>
    </row>
    <row r="49" spans="1:14" ht="24" customHeight="1" thickBot="1">
      <c r="A49" s="8"/>
      <c r="B49" t="s">
        <v>36</v>
      </c>
      <c r="E49" s="125">
        <f t="shared" ref="E49:J49" si="60">(E30/E11)*10</f>
        <v>0.84628943120110323</v>
      </c>
      <c r="F49" s="157">
        <f t="shared" si="60"/>
        <v>0.57927721746051086</v>
      </c>
      <c r="G49" s="364">
        <f t="shared" si="60"/>
        <v>0.63203769550915423</v>
      </c>
      <c r="H49" s="125">
        <f t="shared" si="60"/>
        <v>1.1426036265185355</v>
      </c>
      <c r="I49" s="157">
        <f t="shared" si="60"/>
        <v>0.76687554734662644</v>
      </c>
      <c r="J49" s="363">
        <f t="shared" si="60"/>
        <v>0.90768570801830439</v>
      </c>
      <c r="L49" s="326">
        <f t="shared" si="57"/>
        <v>0.35013339927557163</v>
      </c>
      <c r="M49" s="330">
        <f t="shared" si="58"/>
        <v>0.32384896942525465</v>
      </c>
      <c r="N49" s="209">
        <f t="shared" si="59"/>
        <v>0.43612590588777272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1">(E31/E12)*10</f>
        <v>2.740267073938643</v>
      </c>
      <c r="F50" s="359">
        <f t="shared" si="61"/>
        <v>2.2480453724995684</v>
      </c>
      <c r="G50" s="360">
        <f t="shared" si="61"/>
        <v>2.3871722997051683</v>
      </c>
      <c r="H50" s="358">
        <f t="shared" si="61"/>
        <v>2.7416006045187045</v>
      </c>
      <c r="I50" s="359">
        <f t="shared" si="61"/>
        <v>2.1464928459018848</v>
      </c>
      <c r="J50" s="361">
        <f t="shared" si="61"/>
        <v>2.3067050190305078</v>
      </c>
      <c r="L50" s="325">
        <f t="shared" si="57"/>
        <v>4.8664255858271477E-4</v>
      </c>
      <c r="M50" s="329">
        <f t="shared" si="58"/>
        <v>-4.5173699712639161E-2</v>
      </c>
      <c r="N50" s="164">
        <f t="shared" si="59"/>
        <v>-3.370819973262873E-2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2">(E32/E13)*10</f>
        <v>2.8349188179851534</v>
      </c>
      <c r="F51" s="157">
        <f t="shared" si="62"/>
        <v>2.9953409327700493</v>
      </c>
      <c r="G51" s="364">
        <f t="shared" si="62"/>
        <v>2.9361409421297329</v>
      </c>
      <c r="H51" s="125">
        <f t="shared" si="62"/>
        <v>2.8445428343753791</v>
      </c>
      <c r="I51" s="157">
        <f t="shared" si="62"/>
        <v>2.9449940369166732</v>
      </c>
      <c r="J51" s="363">
        <f t="shared" si="62"/>
        <v>2.9083375551956543</v>
      </c>
      <c r="L51" s="326">
        <f t="shared" si="57"/>
        <v>3.3948119886782944E-3</v>
      </c>
      <c r="M51" s="330">
        <f t="shared" si="58"/>
        <v>-1.680840244346277E-2</v>
      </c>
      <c r="N51" s="209">
        <f t="shared" si="59"/>
        <v>-9.4693638630001745E-3</v>
      </c>
    </row>
    <row r="52" spans="1:14" ht="24" customHeight="1">
      <c r="A52" s="8"/>
      <c r="B52" s="3" t="s">
        <v>37</v>
      </c>
      <c r="D52" s="3"/>
      <c r="E52" s="125">
        <f t="shared" ref="E52:J52" si="63">(E33/E14)*10</f>
        <v>1.4702896867824649</v>
      </c>
      <c r="F52" s="157">
        <f t="shared" si="63"/>
        <v>1.2016099108814449</v>
      </c>
      <c r="G52" s="364">
        <f t="shared" si="63"/>
        <v>1.232295721256143</v>
      </c>
      <c r="H52" s="125">
        <f t="shared" si="63"/>
        <v>1.4198124719626051</v>
      </c>
      <c r="I52" s="157">
        <f t="shared" si="63"/>
        <v>1.1977206834533329</v>
      </c>
      <c r="J52" s="363">
        <f t="shared" si="63"/>
        <v>1.2207576096938462</v>
      </c>
      <c r="L52" s="326">
        <f t="shared" si="57"/>
        <v>-3.4331475812989287E-2</v>
      </c>
      <c r="M52" s="330">
        <f t="shared" si="58"/>
        <v>-3.2366805507279598E-3</v>
      </c>
      <c r="N52" s="209">
        <f t="shared" si="59"/>
        <v>-9.3631028358480278E-3</v>
      </c>
    </row>
    <row r="53" spans="1:14" ht="24" customHeight="1" thickBot="1">
      <c r="A53" s="8"/>
      <c r="B53" t="s">
        <v>36</v>
      </c>
      <c r="E53" s="125">
        <f t="shared" ref="E53:J53" si="64">(E34/E15)*10</f>
        <v>1.2286358398034969</v>
      </c>
      <c r="F53" s="157">
        <f t="shared" si="64"/>
        <v>0.86688233011994287</v>
      </c>
      <c r="G53" s="364">
        <f t="shared" si="64"/>
        <v>0.88089655544136192</v>
      </c>
      <c r="H53" s="125">
        <f t="shared" si="64"/>
        <v>1.2129396037466313</v>
      </c>
      <c r="I53" s="157">
        <f t="shared" si="64"/>
        <v>0.85875241137610558</v>
      </c>
      <c r="J53" s="363">
        <f t="shared" si="64"/>
        <v>0.87208993721969108</v>
      </c>
      <c r="L53" s="326">
        <f t="shared" si="57"/>
        <v>-1.2775336310697183E-2</v>
      </c>
      <c r="M53" s="330">
        <f t="shared" si="58"/>
        <v>-9.3783417441585387E-3</v>
      </c>
      <c r="N53" s="209">
        <f t="shared" si="59"/>
        <v>-9.9973352912685574E-3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5">(E35/E16)*10</f>
        <v>2.4252705726157524</v>
      </c>
      <c r="F54" s="359">
        <f t="shared" si="65"/>
        <v>2.0838443973358798</v>
      </c>
      <c r="G54" s="360">
        <f t="shared" si="65"/>
        <v>2.1903521574500777</v>
      </c>
      <c r="H54" s="358">
        <f t="shared" si="65"/>
        <v>2.5077194743052367</v>
      </c>
      <c r="I54" s="359">
        <f t="shared" si="65"/>
        <v>2.1798514946817029</v>
      </c>
      <c r="J54" s="361">
        <f t="shared" si="65"/>
        <v>2.2829014017982034</v>
      </c>
      <c r="L54" s="325">
        <f t="shared" si="57"/>
        <v>3.3995753966766601E-2</v>
      </c>
      <c r="M54" s="329">
        <f t="shared" si="58"/>
        <v>4.6072104744751943E-2</v>
      </c>
      <c r="N54" s="164">
        <f t="shared" si="59"/>
        <v>4.2253134516902491E-2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6">(E36/E17)*10</f>
        <v>2.6252947661094757</v>
      </c>
      <c r="F55" s="156">
        <f t="shared" si="66"/>
        <v>2.9214905647329559</v>
      </c>
      <c r="G55" s="362">
        <f t="shared" si="66"/>
        <v>2.8018950369798192</v>
      </c>
      <c r="H55" s="124">
        <f t="shared" si="66"/>
        <v>2.6533802807848654</v>
      </c>
      <c r="I55" s="156">
        <f t="shared" si="66"/>
        <v>2.8742724957207422</v>
      </c>
      <c r="J55" s="366">
        <f t="shared" si="66"/>
        <v>2.7864637930042497</v>
      </c>
      <c r="L55" s="326">
        <f t="shared" si="57"/>
        <v>1.0698042382879075E-2</v>
      </c>
      <c r="M55" s="330">
        <f t="shared" si="58"/>
        <v>-1.6162321241838327E-2</v>
      </c>
      <c r="N55" s="209">
        <f t="shared" si="59"/>
        <v>-5.5074311392488617E-3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7">(E37/E18)*10</f>
        <v>1.6316354827037323</v>
      </c>
      <c r="F56" s="157">
        <f t="shared" si="67"/>
        <v>1.3677133933016901</v>
      </c>
      <c r="G56" s="364">
        <f t="shared" si="67"/>
        <v>1.4075313667716374</v>
      </c>
      <c r="H56" s="125">
        <f t="shared" si="67"/>
        <v>1.7098877469575444</v>
      </c>
      <c r="I56" s="157">
        <f t="shared" si="67"/>
        <v>1.4342606580249082</v>
      </c>
      <c r="J56" s="363">
        <f t="shared" si="67"/>
        <v>1.4742343459453635</v>
      </c>
      <c r="L56" s="326">
        <f t="shared" si="57"/>
        <v>4.7959403361431417E-2</v>
      </c>
      <c r="M56" s="330">
        <f t="shared" si="58"/>
        <v>4.8655855129539669E-2</v>
      </c>
      <c r="N56" s="209">
        <f t="shared" si="59"/>
        <v>4.7390048100113324E-2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8">(E38/E19)*10</f>
        <v>0.90753351564782159</v>
      </c>
      <c r="F57" s="158">
        <f t="shared" si="68"/>
        <v>0.73406628349580949</v>
      </c>
      <c r="G57" s="367">
        <f t="shared" si="68"/>
        <v>0.75475418706402164</v>
      </c>
      <c r="H57" s="126">
        <f t="shared" si="68"/>
        <v>1.1620475219483637</v>
      </c>
      <c r="I57" s="158">
        <f t="shared" si="68"/>
        <v>0.84534454704804296</v>
      </c>
      <c r="J57" s="368">
        <f t="shared" si="68"/>
        <v>0.87950210892924663</v>
      </c>
      <c r="L57" s="332">
        <f t="shared" si="57"/>
        <v>0.28044584790773619</v>
      </c>
      <c r="M57" s="333">
        <f t="shared" si="58"/>
        <v>0.15159157429530506</v>
      </c>
      <c r="N57" s="208">
        <f t="shared" si="59"/>
        <v>0.16528284838073154</v>
      </c>
    </row>
  </sheetData>
  <mergeCells count="30">
    <mergeCell ref="N44:N45"/>
    <mergeCell ref="S24:U24"/>
    <mergeCell ref="L25:N25"/>
    <mergeCell ref="S25:S26"/>
    <mergeCell ref="T25:T26"/>
    <mergeCell ref="U25:U26"/>
    <mergeCell ref="S5:U5"/>
    <mergeCell ref="S6:S7"/>
    <mergeCell ref="T6:T7"/>
    <mergeCell ref="U6:U7"/>
    <mergeCell ref="E5:J5"/>
    <mergeCell ref="L5:Q5"/>
    <mergeCell ref="E6:G6"/>
    <mergeCell ref="H6:J6"/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L48:L49 E50:J53 E54:J57 L55:L57 L51:N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opLeftCell="A79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141</v>
      </c>
    </row>
    <row r="3" spans="1:43" ht="8.25" customHeight="1" thickBot="1"/>
    <row r="4" spans="1:43">
      <c r="A4" s="491" t="s">
        <v>3</v>
      </c>
      <c r="B4" s="457" t="s">
        <v>133</v>
      </c>
      <c r="C4" s="510"/>
      <c r="D4" s="510"/>
      <c r="E4" s="510"/>
      <c r="F4" s="510"/>
      <c r="G4" s="521"/>
      <c r="H4" s="511" t="s">
        <v>135</v>
      </c>
      <c r="I4" s="510"/>
      <c r="J4" s="510"/>
      <c r="K4" s="510"/>
      <c r="L4" s="510"/>
      <c r="M4" s="521"/>
      <c r="N4" s="525" t="s">
        <v>153</v>
      </c>
      <c r="O4" s="516"/>
      <c r="P4" s="526"/>
      <c r="R4" s="511" t="s">
        <v>134</v>
      </c>
      <c r="S4" s="510"/>
      <c r="T4" s="510"/>
      <c r="U4" s="510"/>
      <c r="V4" s="510"/>
      <c r="W4" s="521"/>
      <c r="X4" s="510" t="s">
        <v>136</v>
      </c>
      <c r="Y4" s="510"/>
      <c r="Z4" s="510"/>
      <c r="AA4" s="510"/>
      <c r="AB4" s="510"/>
      <c r="AC4" s="458"/>
      <c r="AE4" s="516" t="s">
        <v>153</v>
      </c>
      <c r="AF4" s="516"/>
      <c r="AG4" s="516"/>
      <c r="AI4" s="475" t="s">
        <v>139</v>
      </c>
      <c r="AJ4" s="480"/>
      <c r="AK4" s="480"/>
      <c r="AL4" s="480"/>
      <c r="AM4" s="480"/>
      <c r="AN4" s="476"/>
      <c r="AO4" s="516" t="s">
        <v>153</v>
      </c>
      <c r="AP4" s="516"/>
      <c r="AQ4" s="516"/>
    </row>
    <row r="5" spans="1:43" ht="20.25" customHeight="1">
      <c r="A5" s="492"/>
      <c r="B5" s="522" t="s">
        <v>179</v>
      </c>
      <c r="C5" s="497"/>
      <c r="D5" s="498"/>
      <c r="E5" s="523" t="s">
        <v>180</v>
      </c>
      <c r="F5" s="513"/>
      <c r="G5" s="524"/>
      <c r="H5" s="522" t="str">
        <f>B5</f>
        <v>jan-jun 2025</v>
      </c>
      <c r="I5" s="497"/>
      <c r="J5" s="498"/>
      <c r="K5" s="523" t="str">
        <f>E5</f>
        <v>jan-jun 2026</v>
      </c>
      <c r="L5" s="513"/>
      <c r="M5" s="524"/>
      <c r="N5" s="499" t="s">
        <v>137</v>
      </c>
      <c r="O5" s="497"/>
      <c r="P5" s="500"/>
      <c r="R5" s="520" t="str">
        <f>B5</f>
        <v>jan-jun 2025</v>
      </c>
      <c r="S5" s="497"/>
      <c r="T5" s="498"/>
      <c r="U5" s="522" t="str">
        <f>K5</f>
        <v>jan-jun 2026</v>
      </c>
      <c r="V5" s="497"/>
      <c r="W5" s="498"/>
      <c r="X5" s="522" t="str">
        <f>H5</f>
        <v>jan-jun 2025</v>
      </c>
      <c r="Y5" s="497"/>
      <c r="Z5" s="498"/>
      <c r="AA5" s="522" t="str">
        <f>U5</f>
        <v>jan-jun 2026</v>
      </c>
      <c r="AB5" s="497"/>
      <c r="AC5" s="498"/>
      <c r="AE5" s="496" t="s">
        <v>138</v>
      </c>
      <c r="AF5" s="497"/>
      <c r="AG5" s="500"/>
      <c r="AI5" s="527" t="str">
        <f>X5</f>
        <v>jan-jun 2025</v>
      </c>
      <c r="AJ5" s="528"/>
      <c r="AK5" s="528"/>
      <c r="AL5" s="522" t="str">
        <f>AA5</f>
        <v>jan-jun 2026</v>
      </c>
      <c r="AM5" s="497"/>
      <c r="AN5" s="498"/>
      <c r="AO5" s="497" t="s">
        <v>139</v>
      </c>
      <c r="AP5" s="497"/>
      <c r="AQ5" s="500"/>
    </row>
    <row r="6" spans="1:43" ht="19.5" customHeight="1" thickBot="1">
      <c r="A6" s="493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185</v>
      </c>
      <c r="B7" s="39">
        <v>41968.430000000015</v>
      </c>
      <c r="C7" s="370">
        <v>78800.760000000082</v>
      </c>
      <c r="D7" s="375">
        <v>120769.19000000009</v>
      </c>
      <c r="E7" s="39">
        <v>39646.919999999984</v>
      </c>
      <c r="F7" s="379">
        <v>85690.230000000025</v>
      </c>
      <c r="G7" s="377">
        <v>125337.15000000001</v>
      </c>
      <c r="H7" s="345">
        <f t="shared" ref="H7:H32" si="0">B7/$B$33</f>
        <v>9.5137026244883044E-2</v>
      </c>
      <c r="I7" s="323">
        <f t="shared" ref="I7:I32" si="1">C7/$C$33</f>
        <v>8.0988143665949142E-2</v>
      </c>
      <c r="J7" s="398">
        <f t="shared" ref="J7:J32" si="2">D7/$D$33</f>
        <v>8.5401881981020542E-2</v>
      </c>
      <c r="K7" s="323">
        <f t="shared" ref="K7:K32" si="3">E7/$E$33</f>
        <v>9.8454083755597097E-2</v>
      </c>
      <c r="L7" s="323">
        <f t="shared" ref="L7:L32" si="4">F7/$F$33</f>
        <v>9.7537579413121994E-2</v>
      </c>
      <c r="M7" s="399">
        <f t="shared" ref="M7:M32" si="5">G7/$G$33</f>
        <v>9.7825639526440689E-2</v>
      </c>
      <c r="N7" s="392">
        <f t="shared" ref="N7:N33" si="6">(E7-B7)/B7</f>
        <v>-5.5315626531657967E-2</v>
      </c>
      <c r="O7" s="393">
        <f t="shared" ref="O7:O33" si="7">(F7-C7)/C7</f>
        <v>8.7428979111368169E-2</v>
      </c>
      <c r="P7" s="382">
        <f t="shared" ref="P7:P33" si="8">(G7-D7)/D7</f>
        <v>3.7823885380037045E-2</v>
      </c>
      <c r="R7" s="401">
        <v>11812.145000000002</v>
      </c>
      <c r="S7" s="369">
        <v>24341.836999999996</v>
      </c>
      <c r="T7" s="374">
        <v>36153.981999999996</v>
      </c>
      <c r="U7" s="39">
        <v>11063.679999999998</v>
      </c>
      <c r="V7" s="112">
        <v>25968.231999999996</v>
      </c>
      <c r="W7" s="380">
        <v>37031.911999999997</v>
      </c>
      <c r="X7" s="345">
        <f>R7/$R$33</f>
        <v>0.11040669806370784</v>
      </c>
      <c r="Y7" s="323">
        <f>S7/$S$33</f>
        <v>0.12005468201377105</v>
      </c>
      <c r="Z7" s="398">
        <f>T7/$T$33</f>
        <v>0.11672220422796159</v>
      </c>
      <c r="AA7" s="323">
        <f>U7/$U$33</f>
        <v>0.10955821145958362</v>
      </c>
      <c r="AB7" s="323">
        <f>V7/$V$33</f>
        <v>0.13559889166023667</v>
      </c>
      <c r="AC7" s="399">
        <f>W7/$W$33</f>
        <v>0.12660820789779037</v>
      </c>
      <c r="AE7" s="392">
        <f t="shared" ref="AE7:AE33" si="9">(U7-R7)/R7</f>
        <v>-6.336402067533066E-2</v>
      </c>
      <c r="AF7" s="393">
        <f t="shared" ref="AF7:AF33" si="10">(V7-S7)/S7</f>
        <v>6.6814801200090229E-2</v>
      </c>
      <c r="AG7" s="382">
        <f t="shared" ref="AG7:AG33" si="11">(W7-T7)/T7</f>
        <v>2.4283078970388391E-2</v>
      </c>
      <c r="AI7" s="27">
        <f t="shared" ref="AI7:AI18" si="12">(R7/B7)*10</f>
        <v>2.8145310653746156</v>
      </c>
      <c r="AJ7" s="28">
        <f t="shared" ref="AJ7:AJ18" si="13">(S7/C7)*10</f>
        <v>3.0890358164058278</v>
      </c>
      <c r="AK7" s="406">
        <f t="shared" ref="AK7:AK18" si="14">(T7/D7)*10</f>
        <v>2.9936428322488515</v>
      </c>
      <c r="AL7" s="28">
        <f t="shared" ref="AL7:AL18" si="15">(U7/E7)*10</f>
        <v>2.790552204307422</v>
      </c>
      <c r="AM7" s="28">
        <f t="shared" ref="AM7:AM18" si="16">(V7/F7)*10</f>
        <v>3.0304775701967412</v>
      </c>
      <c r="AN7" s="402">
        <f t="shared" ref="AN7:AN18" si="17">(W7/G7)*10</f>
        <v>2.9545838564224569</v>
      </c>
      <c r="AO7" s="383">
        <f t="shared" ref="AO7:AO18" si="18">(AL7-AI7)/AI7</f>
        <v>-8.5196647364068102E-3</v>
      </c>
      <c r="AP7" s="381">
        <f t="shared" ref="AP7:AP18" si="19">(AM7-AJ7)/AJ7</f>
        <v>-1.8956803899159894E-2</v>
      </c>
      <c r="AQ7" s="382">
        <f t="shared" ref="AQ7:AQ18" si="20">(AN7-AK7)/AK7</f>
        <v>-1.3047306581010254E-2</v>
      </c>
    </row>
    <row r="8" spans="1:43" ht="20.100000000000001" customHeight="1">
      <c r="A8" s="8" t="s">
        <v>184</v>
      </c>
      <c r="B8" s="19">
        <v>45427.47</v>
      </c>
      <c r="C8" s="371">
        <v>55657.99</v>
      </c>
      <c r="D8" s="375">
        <v>101085.45999999999</v>
      </c>
      <c r="E8" s="19">
        <v>49180.44</v>
      </c>
      <c r="F8" s="369">
        <v>47540.929999999993</v>
      </c>
      <c r="G8" s="377">
        <v>96721.37</v>
      </c>
      <c r="H8" s="345">
        <f t="shared" si="0"/>
        <v>0.1029782244803686</v>
      </c>
      <c r="I8" s="323">
        <f t="shared" si="1"/>
        <v>5.7202967208412149E-2</v>
      </c>
      <c r="J8" s="399">
        <f t="shared" si="2"/>
        <v>7.1482540579407422E-2</v>
      </c>
      <c r="K8" s="323">
        <f t="shared" si="3"/>
        <v>0.1221284064158608</v>
      </c>
      <c r="L8" s="323">
        <f t="shared" si="4"/>
        <v>5.411383812657139E-2</v>
      </c>
      <c r="M8" s="399">
        <f t="shared" si="5"/>
        <v>7.5491024617389921E-2</v>
      </c>
      <c r="N8" s="394">
        <f t="shared" si="6"/>
        <v>8.2614550182962002E-2</v>
      </c>
      <c r="O8" s="395">
        <f t="shared" si="7"/>
        <v>-0.14583818064576182</v>
      </c>
      <c r="P8" s="386">
        <f t="shared" si="8"/>
        <v>-4.3172282146215657E-2</v>
      </c>
      <c r="R8" s="401">
        <v>13565.204</v>
      </c>
      <c r="S8" s="369">
        <v>16722.960999999996</v>
      </c>
      <c r="T8" s="374">
        <v>30288.164999999994</v>
      </c>
      <c r="U8" s="19">
        <v>13944.494000000002</v>
      </c>
      <c r="V8" s="119">
        <v>13256.335000000001</v>
      </c>
      <c r="W8" s="375">
        <v>27200.829000000005</v>
      </c>
      <c r="X8" s="345">
        <f t="shared" ref="X8:X32" si="21">R8/$R$33</f>
        <v>0.12679232960657033</v>
      </c>
      <c r="Y8" s="323">
        <f t="shared" ref="Y8:Y32" si="22">S8/$S$33</f>
        <v>8.2478153361379203E-2</v>
      </c>
      <c r="Z8" s="399">
        <f t="shared" ref="Z8:Z32" si="23">T8/$T$33</f>
        <v>9.7784564389620979E-2</v>
      </c>
      <c r="AA8" s="323">
        <f t="shared" ref="AA8:AA32" si="24">U8/$U$33</f>
        <v>0.13808550340835016</v>
      </c>
      <c r="AB8" s="323">
        <f t="shared" ref="AB8:AB32" si="25">V8/$V$33</f>
        <v>6.9220897806088769E-2</v>
      </c>
      <c r="AC8" s="399">
        <f t="shared" ref="AC8:AC32" si="26">W8/$W$33</f>
        <v>9.2996770272737922E-2</v>
      </c>
      <c r="AE8" s="394">
        <f t="shared" si="9"/>
        <v>2.7960508371271283E-2</v>
      </c>
      <c r="AF8" s="395">
        <f t="shared" si="10"/>
        <v>-0.20729737993169964</v>
      </c>
      <c r="AG8" s="386">
        <f t="shared" si="11"/>
        <v>-0.10193209129704586</v>
      </c>
      <c r="AI8" s="27">
        <f t="shared" si="12"/>
        <v>2.9861235943802282</v>
      </c>
      <c r="AJ8" s="28">
        <f t="shared" si="13"/>
        <v>3.0045930512402612</v>
      </c>
      <c r="AK8" s="402">
        <f t="shared" si="14"/>
        <v>2.9962929386679349</v>
      </c>
      <c r="AL8" s="28">
        <f t="shared" si="15"/>
        <v>2.835373982013988</v>
      </c>
      <c r="AM8" s="28">
        <f t="shared" si="16"/>
        <v>2.7884046441666168</v>
      </c>
      <c r="AN8" s="402">
        <f t="shared" si="17"/>
        <v>2.8122873983277952</v>
      </c>
      <c r="AO8" s="384">
        <f t="shared" si="18"/>
        <v>-5.0483380075072998E-2</v>
      </c>
      <c r="AP8" s="385">
        <f t="shared" si="19"/>
        <v>-7.1952641634581538E-2</v>
      </c>
      <c r="AQ8" s="386">
        <f t="shared" si="20"/>
        <v>-6.1411064974822939E-2</v>
      </c>
    </row>
    <row r="9" spans="1:43" ht="20.100000000000001" customHeight="1">
      <c r="A9" s="8" t="s">
        <v>187</v>
      </c>
      <c r="B9" s="19">
        <v>5687.5200000000013</v>
      </c>
      <c r="C9" s="371">
        <v>172977.81999999995</v>
      </c>
      <c r="D9" s="375">
        <v>178665.33999999994</v>
      </c>
      <c r="E9" s="19">
        <v>6123.670000000001</v>
      </c>
      <c r="F9" s="369">
        <v>195891.43999999997</v>
      </c>
      <c r="G9" s="377">
        <v>202015.11</v>
      </c>
      <c r="H9" s="345">
        <f t="shared" si="0"/>
        <v>1.2892875418696796E-2</v>
      </c>
      <c r="I9" s="323">
        <f t="shared" si="1"/>
        <v>0.17777940894456692</v>
      </c>
      <c r="J9" s="399">
        <f t="shared" si="2"/>
        <v>0.12634312013501864</v>
      </c>
      <c r="K9" s="323">
        <f t="shared" si="3"/>
        <v>1.5206737851808858E-2</v>
      </c>
      <c r="L9" s="323">
        <f t="shared" si="4"/>
        <v>0.22297497492247148</v>
      </c>
      <c r="M9" s="399">
        <f t="shared" si="5"/>
        <v>0.15767278360609174</v>
      </c>
      <c r="N9" s="394">
        <f t="shared" si="6"/>
        <v>7.6685444622612231E-2</v>
      </c>
      <c r="O9" s="395">
        <f t="shared" si="7"/>
        <v>0.13246565368901073</v>
      </c>
      <c r="P9" s="386">
        <f t="shared" si="8"/>
        <v>0.13068998161590858</v>
      </c>
      <c r="R9" s="401">
        <v>1270.6060000000002</v>
      </c>
      <c r="S9" s="369">
        <v>20878.610999999997</v>
      </c>
      <c r="T9" s="374">
        <v>22149.216999999997</v>
      </c>
      <c r="U9" s="19">
        <v>1138.3139999999999</v>
      </c>
      <c r="V9" s="119">
        <v>22365.024999999998</v>
      </c>
      <c r="W9" s="375">
        <v>23503.338999999996</v>
      </c>
      <c r="X9" s="345">
        <f t="shared" si="21"/>
        <v>1.1876201401179513E-2</v>
      </c>
      <c r="Y9" s="323">
        <f t="shared" si="22"/>
        <v>0.10297394582398291</v>
      </c>
      <c r="Z9" s="399">
        <f t="shared" si="23"/>
        <v>7.1508179380170039E-2</v>
      </c>
      <c r="AA9" s="323">
        <f t="shared" si="24"/>
        <v>1.1272166758203823E-2</v>
      </c>
      <c r="AB9" s="323">
        <f t="shared" si="25"/>
        <v>0.11678394593646133</v>
      </c>
      <c r="AC9" s="399">
        <f t="shared" si="26"/>
        <v>8.0355441285457921E-2</v>
      </c>
      <c r="AE9" s="394">
        <f t="shared" si="9"/>
        <v>-0.1041172479903293</v>
      </c>
      <c r="AF9" s="395">
        <f t="shared" si="10"/>
        <v>7.1193145942515093E-2</v>
      </c>
      <c r="AG9" s="386">
        <f t="shared" si="11"/>
        <v>6.1136337234855731E-2</v>
      </c>
      <c r="AI9" s="27">
        <f t="shared" si="12"/>
        <v>2.2340246715615946</v>
      </c>
      <c r="AJ9" s="28">
        <f t="shared" si="13"/>
        <v>1.207010875729617</v>
      </c>
      <c r="AK9" s="402">
        <f t="shared" si="14"/>
        <v>1.2397041866094456</v>
      </c>
      <c r="AL9" s="28">
        <f t="shared" si="15"/>
        <v>1.8588754782671171</v>
      </c>
      <c r="AM9" s="28">
        <f t="shared" si="16"/>
        <v>1.1417050688891766</v>
      </c>
      <c r="AN9" s="402">
        <f t="shared" si="17"/>
        <v>1.163444605703009</v>
      </c>
      <c r="AO9" s="384">
        <f t="shared" si="18"/>
        <v>-0.16792526871793512</v>
      </c>
      <c r="AP9" s="385">
        <f t="shared" si="19"/>
        <v>-5.4105400501022152E-2</v>
      </c>
      <c r="AQ9" s="386">
        <f t="shared" si="20"/>
        <v>-6.1514336831437422E-2</v>
      </c>
    </row>
    <row r="10" spans="1:43" ht="20.100000000000001" customHeight="1">
      <c r="A10" s="8" t="s">
        <v>186</v>
      </c>
      <c r="B10" s="19">
        <v>22268.339999999986</v>
      </c>
      <c r="C10" s="371">
        <v>56066.610000000015</v>
      </c>
      <c r="D10" s="375">
        <v>78334.95</v>
      </c>
      <c r="E10" s="19">
        <v>25068.63</v>
      </c>
      <c r="F10" s="369">
        <v>56429.770000000033</v>
      </c>
      <c r="G10" s="377">
        <v>81498.400000000038</v>
      </c>
      <c r="H10" s="345">
        <f t="shared" si="0"/>
        <v>5.0479459131780174E-2</v>
      </c>
      <c r="I10" s="323">
        <f t="shared" si="1"/>
        <v>5.762292984918848E-2</v>
      </c>
      <c r="J10" s="399">
        <f t="shared" si="2"/>
        <v>5.5394526988954217E-2</v>
      </c>
      <c r="K10" s="323">
        <f t="shared" si="3"/>
        <v>6.2252225334479327E-2</v>
      </c>
      <c r="L10" s="323">
        <f t="shared" si="4"/>
        <v>6.4231630287831062E-2</v>
      </c>
      <c r="M10" s="399">
        <f t="shared" si="5"/>
        <v>6.3609497267024806E-2</v>
      </c>
      <c r="N10" s="394">
        <f t="shared" si="6"/>
        <v>0.12575207671519373</v>
      </c>
      <c r="O10" s="395">
        <f t="shared" si="7"/>
        <v>6.4772954883489109E-3</v>
      </c>
      <c r="P10" s="386">
        <f t="shared" si="8"/>
        <v>4.038363463562613E-2</v>
      </c>
      <c r="R10" s="401">
        <v>6903.5440000000017</v>
      </c>
      <c r="S10" s="369">
        <v>15328.986000000004</v>
      </c>
      <c r="T10" s="374">
        <v>22232.530000000006</v>
      </c>
      <c r="U10" s="19">
        <v>7583.4889999999987</v>
      </c>
      <c r="V10" s="119">
        <v>15445.908000000001</v>
      </c>
      <c r="W10" s="375">
        <v>23029.397000000001</v>
      </c>
      <c r="X10" s="345">
        <f t="shared" si="21"/>
        <v>6.4526595125400335E-2</v>
      </c>
      <c r="Y10" s="323">
        <f t="shared" si="22"/>
        <v>7.5603026173560739E-2</v>
      </c>
      <c r="Z10" s="399">
        <f t="shared" si="23"/>
        <v>7.1777153265283028E-2</v>
      </c>
      <c r="AA10" s="323">
        <f t="shared" si="24"/>
        <v>7.5095582253230958E-2</v>
      </c>
      <c r="AB10" s="323">
        <f t="shared" si="25"/>
        <v>8.0654239591127483E-2</v>
      </c>
      <c r="AC10" s="399">
        <f t="shared" si="26"/>
        <v>7.8735083490605359E-2</v>
      </c>
      <c r="AE10" s="394">
        <f t="shared" si="9"/>
        <v>9.8492165762975772E-2</v>
      </c>
      <c r="AF10" s="395">
        <f t="shared" si="10"/>
        <v>7.6275103910980677E-3</v>
      </c>
      <c r="AG10" s="386">
        <f t="shared" si="11"/>
        <v>3.5842389507626637E-2</v>
      </c>
      <c r="AI10" s="27">
        <f t="shared" si="12"/>
        <v>3.1001610358024023</v>
      </c>
      <c r="AJ10" s="28">
        <f t="shared" si="13"/>
        <v>2.7340668536942041</v>
      </c>
      <c r="AK10" s="402">
        <f t="shared" si="14"/>
        <v>2.8381367448373944</v>
      </c>
      <c r="AL10" s="28">
        <f t="shared" si="15"/>
        <v>3.0250911198577657</v>
      </c>
      <c r="AM10" s="28">
        <f t="shared" si="16"/>
        <v>2.7371913796565166</v>
      </c>
      <c r="AN10" s="402">
        <f t="shared" si="17"/>
        <v>2.8257483582499763</v>
      </c>
      <c r="AO10" s="384">
        <f t="shared" si="18"/>
        <v>-2.4214844028322094E-2</v>
      </c>
      <c r="AP10" s="385">
        <f t="shared" si="19"/>
        <v>1.142812568057988E-3</v>
      </c>
      <c r="AQ10" s="386">
        <f t="shared" si="20"/>
        <v>-4.3649717054517444E-3</v>
      </c>
    </row>
    <row r="11" spans="1:43" ht="20.100000000000001" customHeight="1">
      <c r="A11" s="8" t="s">
        <v>189</v>
      </c>
      <c r="B11" s="19">
        <v>20497.610000000004</v>
      </c>
      <c r="C11" s="371">
        <v>35128.450000000004</v>
      </c>
      <c r="D11" s="375">
        <v>55626.060000000012</v>
      </c>
      <c r="E11" s="19">
        <v>18591.12</v>
      </c>
      <c r="F11" s="369">
        <v>33678.25</v>
      </c>
      <c r="G11" s="377">
        <v>52269.369999999995</v>
      </c>
      <c r="H11" s="345">
        <f t="shared" si="0"/>
        <v>4.6465442250934262E-2</v>
      </c>
      <c r="I11" s="323">
        <f t="shared" si="1"/>
        <v>3.6103559856048448E-2</v>
      </c>
      <c r="J11" s="399">
        <f t="shared" si="2"/>
        <v>3.9335944964019091E-2</v>
      </c>
      <c r="K11" s="323">
        <f t="shared" si="3"/>
        <v>4.6166806541097186E-2</v>
      </c>
      <c r="L11" s="323">
        <f t="shared" si="4"/>
        <v>3.8334533398614694E-2</v>
      </c>
      <c r="M11" s="399">
        <f t="shared" si="5"/>
        <v>4.0796240762568423E-2</v>
      </c>
      <c r="N11" s="394">
        <f t="shared" si="6"/>
        <v>-9.3010355841486148E-2</v>
      </c>
      <c r="O11" s="395">
        <f t="shared" si="7"/>
        <v>-4.1282777919321924E-2</v>
      </c>
      <c r="P11" s="386">
        <f t="shared" si="8"/>
        <v>-6.0343838841003951E-2</v>
      </c>
      <c r="R11" s="401">
        <v>7287.1530000000012</v>
      </c>
      <c r="S11" s="369">
        <v>12331.621000000003</v>
      </c>
      <c r="T11" s="374">
        <v>19618.774000000005</v>
      </c>
      <c r="U11" s="19">
        <v>6425.8340000000007</v>
      </c>
      <c r="V11" s="119">
        <v>11602.787</v>
      </c>
      <c r="W11" s="375">
        <v>18028.620999999999</v>
      </c>
      <c r="X11" s="345">
        <f t="shared" si="21"/>
        <v>6.81121422921106E-2</v>
      </c>
      <c r="Y11" s="323">
        <f t="shared" si="22"/>
        <v>6.0819930635035553E-2</v>
      </c>
      <c r="Z11" s="399">
        <f t="shared" si="23"/>
        <v>6.3338709012197431E-2</v>
      </c>
      <c r="AA11" s="323">
        <f t="shared" si="24"/>
        <v>6.3631891032295065E-2</v>
      </c>
      <c r="AB11" s="323">
        <f t="shared" si="25"/>
        <v>6.0586529624727742E-2</v>
      </c>
      <c r="AC11" s="399">
        <f t="shared" si="26"/>
        <v>6.1637956897242288E-2</v>
      </c>
      <c r="AE11" s="394">
        <f t="shared" si="9"/>
        <v>-0.11819691448772933</v>
      </c>
      <c r="AF11" s="395">
        <f t="shared" si="10"/>
        <v>-5.9102854361158391E-2</v>
      </c>
      <c r="AG11" s="386">
        <f t="shared" si="11"/>
        <v>-8.1052618272681329E-2</v>
      </c>
      <c r="AI11" s="27">
        <f t="shared" si="12"/>
        <v>3.5551232558332408</v>
      </c>
      <c r="AJ11" s="28">
        <f t="shared" si="13"/>
        <v>3.5104369819903813</v>
      </c>
      <c r="AK11" s="402">
        <f t="shared" si="14"/>
        <v>3.5269033974363815</v>
      </c>
      <c r="AL11" s="28">
        <f t="shared" si="15"/>
        <v>3.4563996144395825</v>
      </c>
      <c r="AM11" s="28">
        <f t="shared" si="16"/>
        <v>3.4451870272356788</v>
      </c>
      <c r="AN11" s="402">
        <f t="shared" si="17"/>
        <v>3.4491751096292149</v>
      </c>
      <c r="AO11" s="384">
        <f t="shared" si="18"/>
        <v>-2.7769400464997297E-2</v>
      </c>
      <c r="AP11" s="385">
        <f t="shared" si="19"/>
        <v>-1.8587416634867626E-2</v>
      </c>
      <c r="AQ11" s="386">
        <f t="shared" si="20"/>
        <v>-2.2038677856520063E-2</v>
      </c>
    </row>
    <row r="12" spans="1:43" ht="20.100000000000001" customHeight="1">
      <c r="A12" s="8" t="s">
        <v>191</v>
      </c>
      <c r="B12" s="19">
        <v>47758.12</v>
      </c>
      <c r="C12" s="371">
        <v>34311.96</v>
      </c>
      <c r="D12" s="375">
        <v>82070.080000000002</v>
      </c>
      <c r="E12" s="19">
        <v>45548.840000000004</v>
      </c>
      <c r="F12" s="369">
        <v>33265.979999999996</v>
      </c>
      <c r="G12" s="377">
        <v>78814.820000000007</v>
      </c>
      <c r="H12" s="345">
        <f t="shared" si="0"/>
        <v>0.10826150789644198</v>
      </c>
      <c r="I12" s="323">
        <f t="shared" si="1"/>
        <v>3.5264405393302008E-2</v>
      </c>
      <c r="J12" s="399">
        <f t="shared" si="2"/>
        <v>5.8035822599562928E-2</v>
      </c>
      <c r="K12" s="323">
        <f t="shared" si="3"/>
        <v>0.11311015605576155</v>
      </c>
      <c r="L12" s="323">
        <f t="shared" si="4"/>
        <v>3.7865263823020738E-2</v>
      </c>
      <c r="M12" s="399">
        <f t="shared" si="5"/>
        <v>6.151496320652982E-2</v>
      </c>
      <c r="N12" s="394">
        <f t="shared" si="6"/>
        <v>-4.6259777394922555E-2</v>
      </c>
      <c r="O12" s="395">
        <f t="shared" si="7"/>
        <v>-3.048441418094458E-2</v>
      </c>
      <c r="P12" s="386">
        <f t="shared" si="8"/>
        <v>-3.9664394137303077E-2</v>
      </c>
      <c r="R12" s="401">
        <v>10627.352000000003</v>
      </c>
      <c r="S12" s="369">
        <v>8194.621000000001</v>
      </c>
      <c r="T12" s="374">
        <v>18821.973000000005</v>
      </c>
      <c r="U12" s="19">
        <v>9676.8389999999999</v>
      </c>
      <c r="V12" s="119">
        <v>7618.1679999999997</v>
      </c>
      <c r="W12" s="375">
        <v>17295.006999999998</v>
      </c>
      <c r="X12" s="345">
        <f t="shared" si="21"/>
        <v>9.9332580448406427E-2</v>
      </c>
      <c r="Y12" s="323">
        <f t="shared" si="22"/>
        <v>4.0416120540876635E-2</v>
      </c>
      <c r="Z12" s="399">
        <f t="shared" si="23"/>
        <v>6.0766257406422886E-2</v>
      </c>
      <c r="AA12" s="323">
        <f t="shared" si="24"/>
        <v>9.5825003382450133E-2</v>
      </c>
      <c r="AB12" s="323">
        <f t="shared" si="25"/>
        <v>3.9779956420655904E-2</v>
      </c>
      <c r="AC12" s="399">
        <f t="shared" si="26"/>
        <v>5.9129807876237658E-2</v>
      </c>
      <c r="AE12" s="394">
        <f t="shared" si="9"/>
        <v>-8.944024814459918E-2</v>
      </c>
      <c r="AF12" s="395">
        <f t="shared" si="10"/>
        <v>-7.0345291136710439E-2</v>
      </c>
      <c r="AG12" s="386">
        <f t="shared" si="11"/>
        <v>-8.1126776666824843E-2</v>
      </c>
      <c r="AI12" s="27">
        <f t="shared" si="12"/>
        <v>2.2252450473343592</v>
      </c>
      <c r="AJ12" s="28">
        <f t="shared" si="13"/>
        <v>2.3882695713098294</v>
      </c>
      <c r="AK12" s="402">
        <f t="shared" si="14"/>
        <v>2.2934025408528913</v>
      </c>
      <c r="AL12" s="28">
        <f t="shared" si="15"/>
        <v>2.124497352731705</v>
      </c>
      <c r="AM12" s="28">
        <f t="shared" si="16"/>
        <v>2.2900777310633869</v>
      </c>
      <c r="AN12" s="402">
        <f t="shared" si="17"/>
        <v>2.1943851422866913</v>
      </c>
      <c r="AO12" s="384">
        <f t="shared" si="18"/>
        <v>-4.5274876456119183E-2</v>
      </c>
      <c r="AP12" s="385">
        <f t="shared" si="19"/>
        <v>-4.111421986278959E-2</v>
      </c>
      <c r="AQ12" s="386">
        <f t="shared" si="20"/>
        <v>-4.3174888316543189E-2</v>
      </c>
    </row>
    <row r="13" spans="1:43" ht="20.100000000000001" customHeight="1">
      <c r="A13" s="8" t="s">
        <v>190</v>
      </c>
      <c r="B13" s="19">
        <v>42378.77</v>
      </c>
      <c r="C13" s="371">
        <v>48470.13</v>
      </c>
      <c r="D13" s="375">
        <v>90848.9</v>
      </c>
      <c r="E13" s="19">
        <v>35296.29</v>
      </c>
      <c r="F13" s="369">
        <v>35899.370000000003</v>
      </c>
      <c r="G13" s="377">
        <v>71195.66</v>
      </c>
      <c r="H13" s="345">
        <f t="shared" si="0"/>
        <v>9.6067214182562005E-2</v>
      </c>
      <c r="I13" s="323">
        <f t="shared" si="1"/>
        <v>4.9815583656137669E-2</v>
      </c>
      <c r="J13" s="399">
        <f t="shared" si="2"/>
        <v>6.4243761475137245E-2</v>
      </c>
      <c r="K13" s="323">
        <f t="shared" si="3"/>
        <v>8.7650286375886094E-2</v>
      </c>
      <c r="L13" s="323">
        <f t="shared" si="4"/>
        <v>4.0862740737841977E-2</v>
      </c>
      <c r="M13" s="399">
        <f t="shared" si="5"/>
        <v>5.5568209194217615E-2</v>
      </c>
      <c r="N13" s="394">
        <f t="shared" si="6"/>
        <v>-0.16712330254039928</v>
      </c>
      <c r="O13" s="395">
        <f t="shared" si="7"/>
        <v>-0.25935065575437893</v>
      </c>
      <c r="P13" s="386">
        <f t="shared" si="8"/>
        <v>-0.2163288713457179</v>
      </c>
      <c r="R13" s="401">
        <v>7561.6900000000023</v>
      </c>
      <c r="S13" s="369">
        <v>8936.0130000000008</v>
      </c>
      <c r="T13" s="374">
        <v>16497.703000000001</v>
      </c>
      <c r="U13" s="19">
        <v>6426.9249999999993</v>
      </c>
      <c r="V13" s="119">
        <v>7572.0340000000024</v>
      </c>
      <c r="W13" s="375">
        <v>13998.959000000003</v>
      </c>
      <c r="X13" s="345">
        <f t="shared" si="21"/>
        <v>7.0678206598493248E-2</v>
      </c>
      <c r="Y13" s="323">
        <f t="shared" si="22"/>
        <v>4.4072688482217862E-2</v>
      </c>
      <c r="Z13" s="399">
        <f t="shared" si="23"/>
        <v>5.3262411284551031E-2</v>
      </c>
      <c r="AA13" s="323">
        <f t="shared" si="24"/>
        <v>6.3642694671653968E-2</v>
      </c>
      <c r="AB13" s="323">
        <f t="shared" si="25"/>
        <v>3.9539057492001345E-2</v>
      </c>
      <c r="AC13" s="399">
        <f t="shared" si="26"/>
        <v>4.7860966817609749E-2</v>
      </c>
      <c r="AE13" s="394">
        <f t="shared" si="9"/>
        <v>-0.15006764360877037</v>
      </c>
      <c r="AF13" s="395">
        <f t="shared" si="10"/>
        <v>-0.15263843058419882</v>
      </c>
      <c r="AG13" s="386">
        <f t="shared" si="11"/>
        <v>-0.15146011538697227</v>
      </c>
      <c r="AI13" s="27">
        <f t="shared" si="12"/>
        <v>1.7843108707496707</v>
      </c>
      <c r="AJ13" s="28">
        <f t="shared" si="13"/>
        <v>1.8436123443448578</v>
      </c>
      <c r="AK13" s="402">
        <f t="shared" si="14"/>
        <v>1.8159496702766906</v>
      </c>
      <c r="AL13" s="28">
        <f t="shared" si="15"/>
        <v>1.8208500100152167</v>
      </c>
      <c r="AM13" s="28">
        <f t="shared" si="16"/>
        <v>2.109238685804236</v>
      </c>
      <c r="AN13" s="402">
        <f t="shared" si="17"/>
        <v>1.9662657808074258</v>
      </c>
      <c r="AO13" s="384">
        <f t="shared" si="18"/>
        <v>2.0478011911788847E-2</v>
      </c>
      <c r="AP13" s="385">
        <f t="shared" si="19"/>
        <v>0.14407928124053143</v>
      </c>
      <c r="AQ13" s="386">
        <f t="shared" si="20"/>
        <v>8.2775482708081841E-2</v>
      </c>
    </row>
    <row r="14" spans="1:43" ht="20.100000000000001" customHeight="1">
      <c r="A14" s="8" t="s">
        <v>183</v>
      </c>
      <c r="B14" s="19">
        <v>18611.05</v>
      </c>
      <c r="C14" s="371">
        <v>51951.289999999986</v>
      </c>
      <c r="D14" s="375">
        <v>70562.339999999982</v>
      </c>
      <c r="E14" s="19">
        <v>15460.289999999997</v>
      </c>
      <c r="F14" s="369">
        <v>46688.45</v>
      </c>
      <c r="G14" s="377">
        <v>62148.739999999991</v>
      </c>
      <c r="H14" s="345">
        <f t="shared" si="0"/>
        <v>4.218885367631884E-2</v>
      </c>
      <c r="I14" s="323">
        <f t="shared" si="1"/>
        <v>5.3393375116577324E-2</v>
      </c>
      <c r="J14" s="399">
        <f t="shared" si="2"/>
        <v>4.9898129092234858E-2</v>
      </c>
      <c r="K14" s="323">
        <f t="shared" si="3"/>
        <v>3.8392104268019318E-2</v>
      </c>
      <c r="L14" s="323">
        <f t="shared" si="4"/>
        <v>5.3143496050256533E-2</v>
      </c>
      <c r="M14" s="399">
        <f t="shared" si="5"/>
        <v>4.8507088570806697E-2</v>
      </c>
      <c r="N14" s="394">
        <f t="shared" si="6"/>
        <v>-0.16929512305861313</v>
      </c>
      <c r="O14" s="395">
        <f t="shared" si="7"/>
        <v>-0.10130335550859258</v>
      </c>
      <c r="P14" s="386">
        <f t="shared" si="8"/>
        <v>-0.11923640854314062</v>
      </c>
      <c r="R14" s="401">
        <v>4515.3609999999999</v>
      </c>
      <c r="S14" s="369">
        <v>9231.3990000000013</v>
      </c>
      <c r="T14" s="374">
        <v>13746.760000000002</v>
      </c>
      <c r="U14" s="19">
        <v>3784.697999999999</v>
      </c>
      <c r="V14" s="119">
        <v>8643.6479999999992</v>
      </c>
      <c r="W14" s="375">
        <v>12428.345999999998</v>
      </c>
      <c r="X14" s="345">
        <f t="shared" si="21"/>
        <v>4.2204535973410569E-2</v>
      </c>
      <c r="Y14" s="323">
        <f t="shared" si="22"/>
        <v>4.5529541237468822E-2</v>
      </c>
      <c r="Z14" s="399">
        <f t="shared" si="23"/>
        <v>4.43810623181915E-2</v>
      </c>
      <c r="AA14" s="323">
        <f t="shared" si="24"/>
        <v>3.7478013083771688E-2</v>
      </c>
      <c r="AB14" s="323">
        <f t="shared" si="25"/>
        <v>4.5134728028508896E-2</v>
      </c>
      <c r="AC14" s="399">
        <f t="shared" si="26"/>
        <v>4.2491206346398518E-2</v>
      </c>
      <c r="AE14" s="394">
        <f t="shared" si="9"/>
        <v>-0.16181718360946135</v>
      </c>
      <c r="AF14" s="395">
        <f t="shared" si="10"/>
        <v>-6.3668681204225058E-2</v>
      </c>
      <c r="AG14" s="386">
        <f t="shared" si="11"/>
        <v>-9.5907253781982379E-2</v>
      </c>
      <c r="AI14" s="27">
        <f t="shared" si="12"/>
        <v>2.4261720859381928</v>
      </c>
      <c r="AJ14" s="28">
        <f t="shared" si="13"/>
        <v>1.7769335467896954</v>
      </c>
      <c r="AK14" s="402">
        <f t="shared" si="14"/>
        <v>1.9481723536946203</v>
      </c>
      <c r="AL14" s="28">
        <f t="shared" si="15"/>
        <v>2.4480122947240961</v>
      </c>
      <c r="AM14" s="28">
        <f t="shared" si="16"/>
        <v>1.851346103800833</v>
      </c>
      <c r="AN14" s="402">
        <f t="shared" si="17"/>
        <v>1.9997744121602465</v>
      </c>
      <c r="AO14" s="384">
        <f t="shared" si="18"/>
        <v>9.0019207262694145E-3</v>
      </c>
      <c r="AP14" s="385">
        <f t="shared" si="19"/>
        <v>4.1876949841807731E-2</v>
      </c>
      <c r="AQ14" s="386">
        <f t="shared" si="20"/>
        <v>2.6487419538505055E-2</v>
      </c>
    </row>
    <row r="15" spans="1:43" ht="20.100000000000001" customHeight="1">
      <c r="A15" s="8" t="s">
        <v>195</v>
      </c>
      <c r="B15" s="19">
        <v>14426.26</v>
      </c>
      <c r="C15" s="371">
        <v>32608.399999999998</v>
      </c>
      <c r="D15" s="375">
        <v>47034.659999999996</v>
      </c>
      <c r="E15" s="19">
        <v>19771.11</v>
      </c>
      <c r="F15" s="369">
        <v>28804.959999999999</v>
      </c>
      <c r="G15" s="377">
        <v>48576.07</v>
      </c>
      <c r="H15" s="345">
        <f t="shared" si="0"/>
        <v>3.2702473650682337E-2</v>
      </c>
      <c r="I15" s="323">
        <f t="shared" si="1"/>
        <v>3.3513557279355337E-2</v>
      </c>
      <c r="J15" s="399">
        <f t="shared" si="2"/>
        <v>3.3260540062721493E-2</v>
      </c>
      <c r="K15" s="323">
        <f t="shared" si="3"/>
        <v>4.9097042591987577E-2</v>
      </c>
      <c r="L15" s="323">
        <f t="shared" si="4"/>
        <v>3.278747266160683E-2</v>
      </c>
      <c r="M15" s="399">
        <f t="shared" si="5"/>
        <v>3.7913620290800851E-2</v>
      </c>
      <c r="N15" s="394">
        <f t="shared" si="6"/>
        <v>0.37049450100025927</v>
      </c>
      <c r="O15" s="395">
        <f t="shared" si="7"/>
        <v>-0.11663988420161672</v>
      </c>
      <c r="P15" s="386">
        <f t="shared" si="8"/>
        <v>3.2771789994867691E-2</v>
      </c>
      <c r="R15" s="401">
        <v>3257.3120000000008</v>
      </c>
      <c r="S15" s="369">
        <v>7419.8539999999994</v>
      </c>
      <c r="T15" s="374">
        <v>10677.166000000001</v>
      </c>
      <c r="U15" s="19">
        <v>5227.8009999999995</v>
      </c>
      <c r="V15" s="119">
        <v>5967.2259999999997</v>
      </c>
      <c r="W15" s="375">
        <v>11195.026999999998</v>
      </c>
      <c r="X15" s="345">
        <f t="shared" si="21"/>
        <v>3.0445703340357941E-2</v>
      </c>
      <c r="Y15" s="323">
        <f t="shared" si="22"/>
        <v>3.6594946082278312E-2</v>
      </c>
      <c r="Z15" s="399">
        <f t="shared" si="23"/>
        <v>3.4470956765643351E-2</v>
      </c>
      <c r="AA15" s="323">
        <f t="shared" si="24"/>
        <v>5.176835622745983E-2</v>
      </c>
      <c r="AB15" s="323">
        <f t="shared" si="25"/>
        <v>3.1159196047160529E-2</v>
      </c>
      <c r="AC15" s="399">
        <f t="shared" si="26"/>
        <v>3.8274618546225117E-2</v>
      </c>
      <c r="AE15" s="394">
        <f t="shared" si="9"/>
        <v>0.60494327838413953</v>
      </c>
      <c r="AF15" s="395">
        <f t="shared" si="10"/>
        <v>-0.19577581984766815</v>
      </c>
      <c r="AG15" s="386">
        <f t="shared" si="11"/>
        <v>4.8501727892963087E-2</v>
      </c>
      <c r="AI15" s="27">
        <f t="shared" si="12"/>
        <v>2.2579046821560134</v>
      </c>
      <c r="AJ15" s="28">
        <f t="shared" si="13"/>
        <v>2.2754425240122176</v>
      </c>
      <c r="AK15" s="402">
        <f t="shared" si="14"/>
        <v>2.2700633958021599</v>
      </c>
      <c r="AL15" s="28">
        <f t="shared" si="15"/>
        <v>2.6441616075172307</v>
      </c>
      <c r="AM15" s="28">
        <f t="shared" si="16"/>
        <v>2.071596697235476</v>
      </c>
      <c r="AN15" s="402">
        <f t="shared" si="17"/>
        <v>2.3046382714781162</v>
      </c>
      <c r="AO15" s="384">
        <f t="shared" si="18"/>
        <v>0.17106874723887408</v>
      </c>
      <c r="AP15" s="385">
        <f t="shared" si="19"/>
        <v>-8.9585135473914987E-2</v>
      </c>
      <c r="AQ15" s="386">
        <f t="shared" si="20"/>
        <v>1.523079740411336E-2</v>
      </c>
    </row>
    <row r="16" spans="1:43" ht="20.100000000000001" customHeight="1">
      <c r="A16" s="8" t="s">
        <v>193</v>
      </c>
      <c r="B16" s="19">
        <v>7065.2599999999993</v>
      </c>
      <c r="C16" s="371">
        <v>30028.239999999991</v>
      </c>
      <c r="D16" s="375">
        <v>37093.499999999993</v>
      </c>
      <c r="E16" s="19">
        <v>6895.45</v>
      </c>
      <c r="F16" s="369">
        <v>26380.200000000004</v>
      </c>
      <c r="G16" s="377">
        <v>33275.65</v>
      </c>
      <c r="H16" s="345">
        <f t="shared" si="0"/>
        <v>1.6016034577584201E-2</v>
      </c>
      <c r="I16" s="323">
        <f t="shared" si="1"/>
        <v>3.0861776144742732E-2</v>
      </c>
      <c r="J16" s="399">
        <f t="shared" si="2"/>
        <v>2.6230652944372504E-2</v>
      </c>
      <c r="K16" s="323">
        <f t="shared" si="3"/>
        <v>1.712327746600574E-2</v>
      </c>
      <c r="L16" s="323">
        <f t="shared" si="4"/>
        <v>3.0027470487989594E-2</v>
      </c>
      <c r="M16" s="399">
        <f t="shared" si="5"/>
        <v>2.5971643219173297E-2</v>
      </c>
      <c r="N16" s="394">
        <f t="shared" si="6"/>
        <v>-2.4034501207315727E-2</v>
      </c>
      <c r="O16" s="395">
        <f t="shared" si="7"/>
        <v>-0.12148697359552166</v>
      </c>
      <c r="P16" s="386">
        <f t="shared" si="8"/>
        <v>-0.10292504077533778</v>
      </c>
      <c r="R16" s="401">
        <v>2240.998</v>
      </c>
      <c r="S16" s="369">
        <v>10589.785000000003</v>
      </c>
      <c r="T16" s="374">
        <v>12830.783000000003</v>
      </c>
      <c r="U16" s="19">
        <v>2217.7330000000002</v>
      </c>
      <c r="V16" s="119">
        <v>8594.9540000000015</v>
      </c>
      <c r="W16" s="375">
        <v>10812.687000000002</v>
      </c>
      <c r="X16" s="345">
        <f t="shared" si="21"/>
        <v>2.0946338666463466E-2</v>
      </c>
      <c r="Y16" s="323">
        <f t="shared" si="22"/>
        <v>5.2229142392548396E-2</v>
      </c>
      <c r="Z16" s="399">
        <f t="shared" si="23"/>
        <v>4.1423854051004898E-2</v>
      </c>
      <c r="AA16" s="323">
        <f t="shared" si="24"/>
        <v>2.1961125138732936E-2</v>
      </c>
      <c r="AB16" s="323">
        <f t="shared" si="25"/>
        <v>4.4880461491206572E-2</v>
      </c>
      <c r="AC16" s="399">
        <f t="shared" si="26"/>
        <v>3.6967438344251188E-2</v>
      </c>
      <c r="AE16" s="394">
        <f t="shared" si="9"/>
        <v>-1.038153536950942E-2</v>
      </c>
      <c r="AF16" s="395">
        <f t="shared" si="10"/>
        <v>-0.18837313505420566</v>
      </c>
      <c r="AG16" s="386">
        <f t="shared" si="11"/>
        <v>-0.15728549068283681</v>
      </c>
      <c r="AI16" s="27">
        <f t="shared" si="12"/>
        <v>3.1718549635823741</v>
      </c>
      <c r="AJ16" s="28">
        <f t="shared" si="13"/>
        <v>3.5266086190865686</v>
      </c>
      <c r="AK16" s="402">
        <f t="shared" si="14"/>
        <v>3.4590381064067843</v>
      </c>
      <c r="AL16" s="28">
        <f t="shared" si="15"/>
        <v>3.2162266422060926</v>
      </c>
      <c r="AM16" s="28">
        <f t="shared" si="16"/>
        <v>3.2581079749205841</v>
      </c>
      <c r="AN16" s="402">
        <f t="shared" si="17"/>
        <v>3.2494292372951392</v>
      </c>
      <c r="AO16" s="384">
        <f t="shared" si="18"/>
        <v>1.3989189018152326E-2</v>
      </c>
      <c r="AP16" s="385">
        <f t="shared" si="19"/>
        <v>-7.6135651320312719E-2</v>
      </c>
      <c r="AQ16" s="386">
        <f t="shared" si="20"/>
        <v>-6.0597444336739269E-2</v>
      </c>
    </row>
    <row r="17" spans="1:43" ht="20.100000000000001" customHeight="1">
      <c r="A17" s="8" t="s">
        <v>194</v>
      </c>
      <c r="B17" s="19">
        <v>43417.319999999992</v>
      </c>
      <c r="C17" s="371">
        <v>15188.970000000005</v>
      </c>
      <c r="D17" s="375">
        <v>58606.289999999994</v>
      </c>
      <c r="E17" s="19">
        <v>31616.370000000003</v>
      </c>
      <c r="F17" s="369">
        <v>16947.799999999996</v>
      </c>
      <c r="G17" s="377">
        <v>48564.17</v>
      </c>
      <c r="H17" s="345">
        <f t="shared" si="0"/>
        <v>9.842147329129261E-2</v>
      </c>
      <c r="I17" s="323">
        <f t="shared" si="1"/>
        <v>1.5610591630052689E-2</v>
      </c>
      <c r="J17" s="399">
        <f t="shared" si="2"/>
        <v>4.1443413356713414E-2</v>
      </c>
      <c r="K17" s="323">
        <f t="shared" si="3"/>
        <v>7.8512044315874954E-2</v>
      </c>
      <c r="L17" s="323">
        <f t="shared" si="4"/>
        <v>1.9290966874259855E-2</v>
      </c>
      <c r="M17" s="399">
        <f t="shared" si="5"/>
        <v>3.7904332341375122E-2</v>
      </c>
      <c r="N17" s="394">
        <f t="shared" si="6"/>
        <v>-0.27180281970421</v>
      </c>
      <c r="O17" s="395">
        <f t="shared" si="7"/>
        <v>0.11579652866520838</v>
      </c>
      <c r="P17" s="386">
        <f t="shared" si="8"/>
        <v>-0.17134884327262478</v>
      </c>
      <c r="R17" s="401">
        <v>8500.732</v>
      </c>
      <c r="S17" s="369">
        <v>3728.3309999999992</v>
      </c>
      <c r="T17" s="374">
        <v>12229.062999999998</v>
      </c>
      <c r="U17" s="19">
        <v>6553.8600000000006</v>
      </c>
      <c r="V17" s="119">
        <v>4130.527</v>
      </c>
      <c r="W17" s="375">
        <v>10684.387000000001</v>
      </c>
      <c r="X17" s="345">
        <f t="shared" si="21"/>
        <v>7.9455319185846363E-2</v>
      </c>
      <c r="Y17" s="323">
        <f t="shared" si="22"/>
        <v>1.8388242130085952E-2</v>
      </c>
      <c r="Z17" s="399">
        <f t="shared" si="23"/>
        <v>3.9481216453629051E-2</v>
      </c>
      <c r="AA17" s="323">
        <f t="shared" si="24"/>
        <v>6.4899669888907385E-2</v>
      </c>
      <c r="AB17" s="323">
        <f t="shared" si="25"/>
        <v>2.1568464236328546E-2</v>
      </c>
      <c r="AC17" s="399">
        <f t="shared" si="26"/>
        <v>3.65287941534439E-2</v>
      </c>
      <c r="AE17" s="394">
        <f t="shared" si="9"/>
        <v>-0.22902404169429166</v>
      </c>
      <c r="AF17" s="395">
        <f t="shared" si="10"/>
        <v>0.10787561512108257</v>
      </c>
      <c r="AG17" s="386">
        <f t="shared" si="11"/>
        <v>-0.12631188505611574</v>
      </c>
      <c r="AI17" s="27">
        <f t="shared" si="12"/>
        <v>1.957912648684903</v>
      </c>
      <c r="AJ17" s="28">
        <f t="shared" si="13"/>
        <v>2.4546305641528017</v>
      </c>
      <c r="AK17" s="402">
        <f t="shared" si="14"/>
        <v>2.0866468428559459</v>
      </c>
      <c r="AL17" s="28">
        <f t="shared" si="15"/>
        <v>2.0729324713747972</v>
      </c>
      <c r="AM17" s="28">
        <f t="shared" si="16"/>
        <v>2.4372054189924364</v>
      </c>
      <c r="AN17" s="402">
        <f t="shared" si="17"/>
        <v>2.200055514178457</v>
      </c>
      <c r="AO17" s="384">
        <f t="shared" si="18"/>
        <v>5.8746146191532636E-2</v>
      </c>
      <c r="AP17" s="385">
        <f t="shared" si="19"/>
        <v>-7.0988870646526286E-3</v>
      </c>
      <c r="AQ17" s="386">
        <f t="shared" si="20"/>
        <v>5.4349719843963258E-2</v>
      </c>
    </row>
    <row r="18" spans="1:43" ht="20.100000000000001" customHeight="1">
      <c r="A18" s="8" t="s">
        <v>188</v>
      </c>
      <c r="B18" s="19">
        <v>16882.300000000003</v>
      </c>
      <c r="C18" s="371">
        <v>13109.560000000003</v>
      </c>
      <c r="D18" s="375">
        <v>29991.860000000008</v>
      </c>
      <c r="E18" s="19">
        <v>15841.89</v>
      </c>
      <c r="F18" s="369">
        <v>18938.989999999998</v>
      </c>
      <c r="G18" s="377">
        <v>34780.879999999997</v>
      </c>
      <c r="H18" s="345">
        <f t="shared" si="0"/>
        <v>3.8270000049417829E-2</v>
      </c>
      <c r="I18" s="323">
        <f t="shared" si="1"/>
        <v>1.3473460518367836E-2</v>
      </c>
      <c r="J18" s="399">
        <f t="shared" si="2"/>
        <v>2.1208731201321211E-2</v>
      </c>
      <c r="K18" s="323">
        <f t="shared" si="3"/>
        <v>3.9339720838515495E-2</v>
      </c>
      <c r="L18" s="323">
        <f t="shared" si="4"/>
        <v>2.1557454579469823E-2</v>
      </c>
      <c r="M18" s="399">
        <f t="shared" si="5"/>
        <v>2.7146475161533432E-2</v>
      </c>
      <c r="N18" s="394">
        <f t="shared" si="6"/>
        <v>-6.1627266426968086E-2</v>
      </c>
      <c r="O18" s="395">
        <f t="shared" si="7"/>
        <v>0.44467014911255553</v>
      </c>
      <c r="P18" s="386">
        <f t="shared" si="8"/>
        <v>0.15967732578106153</v>
      </c>
      <c r="R18" s="401">
        <v>4053.1400000000008</v>
      </c>
      <c r="S18" s="369">
        <v>3631.7300000000009</v>
      </c>
      <c r="T18" s="374">
        <v>7684.8700000000017</v>
      </c>
      <c r="U18" s="19">
        <v>3777.0869999999995</v>
      </c>
      <c r="V18" s="119">
        <v>4811.6219999999994</v>
      </c>
      <c r="W18" s="375">
        <v>8588.7089999999989</v>
      </c>
      <c r="X18" s="345">
        <f t="shared" si="21"/>
        <v>3.788421190138936E-2</v>
      </c>
      <c r="Y18" s="323">
        <f t="shared" si="22"/>
        <v>1.7911803053724865E-2</v>
      </c>
      <c r="Z18" s="399">
        <f t="shared" si="23"/>
        <v>2.4810405824878031E-2</v>
      </c>
      <c r="AA18" s="323">
        <f t="shared" si="24"/>
        <v>3.7402645073541928E-2</v>
      </c>
      <c r="AB18" s="323">
        <f t="shared" si="25"/>
        <v>2.512495306911966E-2</v>
      </c>
      <c r="AC18" s="399">
        <f t="shared" si="26"/>
        <v>2.9363891733314319E-2</v>
      </c>
      <c r="AE18" s="394">
        <f t="shared" si="9"/>
        <v>-6.8108429513908025E-2</v>
      </c>
      <c r="AF18" s="395">
        <f t="shared" si="10"/>
        <v>0.32488428379862988</v>
      </c>
      <c r="AG18" s="386">
        <f t="shared" si="11"/>
        <v>0.11761278980646347</v>
      </c>
      <c r="AI18" s="27">
        <f t="shared" si="12"/>
        <v>2.4008221628569566</v>
      </c>
      <c r="AJ18" s="28">
        <f t="shared" si="13"/>
        <v>2.770291298868917</v>
      </c>
      <c r="AK18" s="402">
        <f t="shared" si="14"/>
        <v>2.5623185757735598</v>
      </c>
      <c r="AL18" s="28">
        <f t="shared" si="15"/>
        <v>2.3842401380138352</v>
      </c>
      <c r="AM18" s="28">
        <f t="shared" si="16"/>
        <v>2.5405906017163531</v>
      </c>
      <c r="AN18" s="402">
        <f t="shared" si="17"/>
        <v>2.4693765655153062</v>
      </c>
      <c r="AO18" s="384">
        <f t="shared" si="18"/>
        <v>-6.9068109665353034E-3</v>
      </c>
      <c r="AP18" s="385">
        <f t="shared" si="19"/>
        <v>-8.2915719818471248E-2</v>
      </c>
      <c r="AQ18" s="386">
        <f t="shared" si="20"/>
        <v>-3.6272620874316777E-2</v>
      </c>
    </row>
    <row r="19" spans="1:43" ht="20.100000000000001" customHeight="1">
      <c r="A19" s="8" t="s">
        <v>196</v>
      </c>
      <c r="B19" s="19">
        <v>29809.570000000003</v>
      </c>
      <c r="C19" s="371">
        <v>112301.2</v>
      </c>
      <c r="D19" s="375">
        <v>142110.76999999999</v>
      </c>
      <c r="E19" s="19">
        <v>10958.06</v>
      </c>
      <c r="F19" s="369">
        <v>26835.499999999993</v>
      </c>
      <c r="G19" s="377">
        <v>37793.55999999999</v>
      </c>
      <c r="H19" s="345">
        <f t="shared" si="0"/>
        <v>6.7574456405414207E-2</v>
      </c>
      <c r="I19" s="323">
        <f t="shared" si="1"/>
        <v>0.1154185025557936</v>
      </c>
      <c r="J19" s="399">
        <f t="shared" si="2"/>
        <v>0.10049357131377584</v>
      </c>
      <c r="K19" s="323">
        <f t="shared" si="3"/>
        <v>2.7211842862922483E-2</v>
      </c>
      <c r="L19" s="323">
        <f t="shared" si="4"/>
        <v>3.0545719300097966E-2</v>
      </c>
      <c r="M19" s="399">
        <f t="shared" si="5"/>
        <v>2.9497871756146574E-2</v>
      </c>
      <c r="N19" s="394">
        <f t="shared" si="6"/>
        <v>-0.63239791784987165</v>
      </c>
      <c r="O19" s="395">
        <f t="shared" si="7"/>
        <v>-0.76103995326853158</v>
      </c>
      <c r="P19" s="386">
        <f t="shared" si="8"/>
        <v>-0.73405562435556437</v>
      </c>
      <c r="R19" s="401">
        <v>4414.1349999999993</v>
      </c>
      <c r="S19" s="369">
        <v>9763.0709999999945</v>
      </c>
      <c r="T19" s="374">
        <v>14177.205999999995</v>
      </c>
      <c r="U19" s="19">
        <v>2249.2490000000007</v>
      </c>
      <c r="V19" s="119">
        <v>6122.9909999999991</v>
      </c>
      <c r="W19" s="375">
        <v>8372.24</v>
      </c>
      <c r="X19" s="345">
        <f t="shared" si="21"/>
        <v>4.1258388731042907E-2</v>
      </c>
      <c r="Y19" s="323">
        <f t="shared" si="22"/>
        <v>4.8151763746625581E-2</v>
      </c>
      <c r="Z19" s="399">
        <f t="shared" si="23"/>
        <v>4.577074619647379E-2</v>
      </c>
      <c r="AA19" s="323">
        <f t="shared" si="24"/>
        <v>2.2273212671304405E-2</v>
      </c>
      <c r="AB19" s="323">
        <f t="shared" si="25"/>
        <v>3.1972557594433237E-2</v>
      </c>
      <c r="AC19" s="399">
        <f t="shared" si="26"/>
        <v>2.8623807015154837E-2</v>
      </c>
      <c r="AE19" s="394">
        <f t="shared" si="9"/>
        <v>-0.49044399412342371</v>
      </c>
      <c r="AF19" s="395">
        <f t="shared" si="10"/>
        <v>-0.37284170114096243</v>
      </c>
      <c r="AG19" s="386">
        <f t="shared" si="11"/>
        <v>-0.40945768863060866</v>
      </c>
      <c r="AI19" s="27">
        <f t="shared" ref="AI19:AN19" si="27">(R19/B19)*10</f>
        <v>1.4807778173251069</v>
      </c>
      <c r="AJ19" s="28">
        <f t="shared" si="27"/>
        <v>0.86936479752665108</v>
      </c>
      <c r="AK19" s="402">
        <f t="shared" si="27"/>
        <v>0.99761657754721877</v>
      </c>
      <c r="AL19" s="28">
        <f t="shared" si="27"/>
        <v>2.0525978138466123</v>
      </c>
      <c r="AM19" s="28">
        <f t="shared" si="27"/>
        <v>2.2816757653108759</v>
      </c>
      <c r="AN19" s="402">
        <f t="shared" si="27"/>
        <v>2.2152557208159278</v>
      </c>
      <c r="AO19" s="384">
        <f>(AL19-AI19)/AI19</f>
        <v>0.38616191425290747</v>
      </c>
      <c r="AP19" s="385">
        <f>(AM19-AJ19)/AJ19</f>
        <v>1.6245320397171124</v>
      </c>
      <c r="AQ19" s="386">
        <f>(AN19-AK19)/AK19</f>
        <v>1.2205482253136237</v>
      </c>
    </row>
    <row r="20" spans="1:43" ht="20.100000000000001" customHeight="1">
      <c r="A20" s="8" t="s">
        <v>199</v>
      </c>
      <c r="B20" s="19">
        <v>5392.9800000000014</v>
      </c>
      <c r="C20" s="371">
        <v>12155.020000000004</v>
      </c>
      <c r="D20" s="375">
        <v>17548.000000000007</v>
      </c>
      <c r="E20" s="19">
        <v>6307.9300000000012</v>
      </c>
      <c r="F20" s="369">
        <v>11214.16</v>
      </c>
      <c r="G20" s="377">
        <v>17522.09</v>
      </c>
      <c r="H20" s="345">
        <f t="shared" si="0"/>
        <v>1.2225191168650562E-2</v>
      </c>
      <c r="I20" s="323">
        <f t="shared" si="1"/>
        <v>1.2492424007363436E-2</v>
      </c>
      <c r="J20" s="399">
        <f t="shared" si="2"/>
        <v>1.2409060829197811E-2</v>
      </c>
      <c r="K20" s="323">
        <f t="shared" si="3"/>
        <v>1.5664305538600324E-2</v>
      </c>
      <c r="L20" s="323">
        <f t="shared" si="4"/>
        <v>1.2764605971432866E-2</v>
      </c>
      <c r="M20" s="399">
        <f t="shared" si="5"/>
        <v>1.367599039941351E-2</v>
      </c>
      <c r="N20" s="394">
        <f t="shared" si="6"/>
        <v>0.16965573764412248</v>
      </c>
      <c r="O20" s="395">
        <f t="shared" si="7"/>
        <v>-7.7405055688925556E-2</v>
      </c>
      <c r="P20" s="386">
        <f t="shared" si="8"/>
        <v>-1.4765215409167495E-3</v>
      </c>
      <c r="R20" s="401">
        <v>2291.8779999999997</v>
      </c>
      <c r="S20" s="369">
        <v>3443.5219999999999</v>
      </c>
      <c r="T20" s="374">
        <v>5735.4</v>
      </c>
      <c r="U20" s="19">
        <v>2635.915</v>
      </c>
      <c r="V20" s="119">
        <v>3069.7380000000003</v>
      </c>
      <c r="W20" s="375">
        <v>5705.6530000000002</v>
      </c>
      <c r="X20" s="345">
        <f t="shared" si="21"/>
        <v>2.1421907904521535E-2</v>
      </c>
      <c r="Y20" s="323">
        <f t="shared" si="22"/>
        <v>1.698355546121786E-2</v>
      </c>
      <c r="Z20" s="399">
        <f t="shared" si="23"/>
        <v>1.8516591896545476E-2</v>
      </c>
      <c r="AA20" s="323">
        <f t="shared" si="24"/>
        <v>2.6102176939272324E-2</v>
      </c>
      <c r="AB20" s="323">
        <f t="shared" si="25"/>
        <v>1.6029318841856918E-2</v>
      </c>
      <c r="AC20" s="399">
        <f t="shared" si="26"/>
        <v>1.9507026837195213E-2</v>
      </c>
      <c r="AE20" s="394">
        <f t="shared" si="9"/>
        <v>0.15011139336387028</v>
      </c>
      <c r="AF20" s="395">
        <f t="shared" si="10"/>
        <v>-0.10854700507213244</v>
      </c>
      <c r="AG20" s="386">
        <f t="shared" si="11"/>
        <v>-5.1865606583672268E-3</v>
      </c>
      <c r="AI20" s="27">
        <f t="shared" ref="AI20:AI33" si="28">(R20/B20)*10</f>
        <v>4.2497431846585734</v>
      </c>
      <c r="AJ20" s="28">
        <f t="shared" ref="AJ20:AJ33" si="29">(S20/C20)*10</f>
        <v>2.8330039769576674</v>
      </c>
      <c r="AK20" s="402">
        <f t="shared" ref="AK20:AK33" si="30">(T20/D20)*10</f>
        <v>3.2684066560291756</v>
      </c>
      <c r="AL20" s="28">
        <f t="shared" ref="AL20:AL33" si="31">(U20/E20)*10</f>
        <v>4.1787321672878415</v>
      </c>
      <c r="AM20" s="28">
        <f t="shared" ref="AM20:AM33" si="32">(V20/F20)*10</f>
        <v>2.7373766737767253</v>
      </c>
      <c r="AN20" s="402">
        <f t="shared" ref="AN20:AN33" si="33">(W20/G20)*10</f>
        <v>3.256262808831595</v>
      </c>
      <c r="AO20" s="384">
        <f t="shared" ref="AO20:AO33" si="34">(AL20-AI20)/AI20</f>
        <v>-1.6709484381804349E-2</v>
      </c>
      <c r="AP20" s="385">
        <f t="shared" ref="AP20:AP33" si="35">(AM20-AJ20)/AJ20</f>
        <v>-3.375473665364747E-2</v>
      </c>
      <c r="AQ20" s="386">
        <f t="shared" ref="AQ20:AQ33" si="36">(AN20-AK20)/AK20</f>
        <v>-3.7155251704003829E-3</v>
      </c>
    </row>
    <row r="21" spans="1:43" ht="20.100000000000001" customHeight="1">
      <c r="A21" s="8" t="s">
        <v>192</v>
      </c>
      <c r="B21" s="19">
        <v>5357.9899999999989</v>
      </c>
      <c r="C21" s="371">
        <v>17954.720000000005</v>
      </c>
      <c r="D21" s="375">
        <v>23312.710000000003</v>
      </c>
      <c r="E21" s="19">
        <v>5567.6399999999985</v>
      </c>
      <c r="F21" s="369">
        <v>14085.520000000004</v>
      </c>
      <c r="G21" s="377">
        <v>19653.160000000003</v>
      </c>
      <c r="H21" s="345">
        <f t="shared" si="0"/>
        <v>1.2145873344554959E-2</v>
      </c>
      <c r="I21" s="323">
        <f t="shared" si="1"/>
        <v>1.8453114447651131E-2</v>
      </c>
      <c r="J21" s="399">
        <f t="shared" si="2"/>
        <v>1.648557308430864E-2</v>
      </c>
      <c r="K21" s="323">
        <f t="shared" si="3"/>
        <v>1.3825964157644848E-2</v>
      </c>
      <c r="L21" s="323">
        <f t="shared" si="4"/>
        <v>1.6032954113615029E-2</v>
      </c>
      <c r="M21" s="399">
        <f t="shared" si="5"/>
        <v>1.5339290431571673E-2</v>
      </c>
      <c r="N21" s="394">
        <f t="shared" si="6"/>
        <v>3.9128479149830378E-2</v>
      </c>
      <c r="O21" s="395">
        <f t="shared" si="7"/>
        <v>-0.21549765187092862</v>
      </c>
      <c r="P21" s="386">
        <f t="shared" si="8"/>
        <v>-0.15697660203382613</v>
      </c>
      <c r="R21" s="401">
        <v>1391.4519999999998</v>
      </c>
      <c r="S21" s="369">
        <v>4660.0920000000006</v>
      </c>
      <c r="T21" s="374">
        <v>6051.5439999999999</v>
      </c>
      <c r="U21" s="19">
        <v>1240.0920000000006</v>
      </c>
      <c r="V21" s="119">
        <v>3699.2299999999996</v>
      </c>
      <c r="W21" s="375">
        <v>4939.3220000000001</v>
      </c>
      <c r="X21" s="345">
        <f t="shared" si="21"/>
        <v>1.30057344228455E-2</v>
      </c>
      <c r="Y21" s="323">
        <f t="shared" si="22"/>
        <v>2.2983715781800629E-2</v>
      </c>
      <c r="Z21" s="399">
        <f t="shared" si="23"/>
        <v>1.9537254697490739E-2</v>
      </c>
      <c r="AA21" s="323">
        <f t="shared" si="24"/>
        <v>1.2280024509506608E-2</v>
      </c>
      <c r="AB21" s="323">
        <f t="shared" si="25"/>
        <v>1.9316351147675256E-2</v>
      </c>
      <c r="AC21" s="399">
        <f t="shared" si="26"/>
        <v>1.6887021838087372E-2</v>
      </c>
      <c r="AE21" s="394">
        <f t="shared" si="9"/>
        <v>-0.10877845588636852</v>
      </c>
      <c r="AF21" s="395">
        <f t="shared" si="10"/>
        <v>-0.2061894915379355</v>
      </c>
      <c r="AG21" s="386">
        <f t="shared" si="11"/>
        <v>-0.18379144231620886</v>
      </c>
      <c r="AI21" s="27">
        <f t="shared" si="28"/>
        <v>2.5969663997133252</v>
      </c>
      <c r="AJ21" s="28">
        <f t="shared" si="29"/>
        <v>2.595469046579395</v>
      </c>
      <c r="AK21" s="402">
        <f t="shared" si="30"/>
        <v>2.5958131851680903</v>
      </c>
      <c r="AL21" s="28">
        <f t="shared" si="31"/>
        <v>2.2273207319438773</v>
      </c>
      <c r="AM21" s="28">
        <f t="shared" si="32"/>
        <v>2.6262644190629798</v>
      </c>
      <c r="AN21" s="402">
        <f t="shared" si="33"/>
        <v>2.51324570705169</v>
      </c>
      <c r="AO21" s="384">
        <f t="shared" si="34"/>
        <v>-0.14233748569494489</v>
      </c>
      <c r="AP21" s="385">
        <f t="shared" si="35"/>
        <v>1.1865050952609289E-2</v>
      </c>
      <c r="AQ21" s="386">
        <f t="shared" si="36"/>
        <v>-3.1807943109378151E-2</v>
      </c>
    </row>
    <row r="22" spans="1:43" ht="20.100000000000001" customHeight="1">
      <c r="A22" s="8" t="s">
        <v>202</v>
      </c>
      <c r="B22" s="19">
        <v>5516.9599999999991</v>
      </c>
      <c r="C22" s="371">
        <v>19731.660000000003</v>
      </c>
      <c r="D22" s="375">
        <v>25248.620000000003</v>
      </c>
      <c r="E22" s="19">
        <v>4378.4400000000014</v>
      </c>
      <c r="F22" s="369">
        <v>18445.370000000003</v>
      </c>
      <c r="G22" s="377">
        <v>22823.810000000005</v>
      </c>
      <c r="H22" s="345">
        <f t="shared" si="0"/>
        <v>1.2506237862888122E-2</v>
      </c>
      <c r="I22" s="323">
        <f t="shared" si="1"/>
        <v>2.0279379473594681E-2</v>
      </c>
      <c r="J22" s="399">
        <f t="shared" si="2"/>
        <v>1.7854551027655593E-2</v>
      </c>
      <c r="K22" s="323">
        <f t="shared" si="3"/>
        <v>1.0872857172230702E-2</v>
      </c>
      <c r="L22" s="323">
        <f t="shared" si="4"/>
        <v>2.0995587725455022E-2</v>
      </c>
      <c r="M22" s="399">
        <f t="shared" si="5"/>
        <v>1.7813982603561457E-2</v>
      </c>
      <c r="N22" s="394">
        <f t="shared" si="6"/>
        <v>-0.20636727473101091</v>
      </c>
      <c r="O22" s="395">
        <f t="shared" si="7"/>
        <v>-6.5189142727981361E-2</v>
      </c>
      <c r="P22" s="386">
        <f t="shared" si="8"/>
        <v>-9.6037327980697459E-2</v>
      </c>
      <c r="R22" s="401">
        <v>1075.22</v>
      </c>
      <c r="S22" s="369">
        <v>4261.8380000000006</v>
      </c>
      <c r="T22" s="374">
        <v>5337.0580000000009</v>
      </c>
      <c r="U22" s="19">
        <v>846.87300000000005</v>
      </c>
      <c r="V22" s="119">
        <v>3681.1240000000007</v>
      </c>
      <c r="W22" s="375">
        <v>4527.9970000000012</v>
      </c>
      <c r="X22" s="345">
        <f t="shared" si="21"/>
        <v>1.0049951968254702E-2</v>
      </c>
      <c r="Y22" s="323">
        <f t="shared" si="22"/>
        <v>2.1019514915172843E-2</v>
      </c>
      <c r="Z22" s="399">
        <f t="shared" si="23"/>
        <v>1.7230554959408798E-2</v>
      </c>
      <c r="AA22" s="323">
        <f t="shared" si="24"/>
        <v>8.3861690878091182E-3</v>
      </c>
      <c r="AB22" s="323">
        <f t="shared" si="25"/>
        <v>1.922180664682514E-2</v>
      </c>
      <c r="AC22" s="399">
        <f t="shared" si="26"/>
        <v>1.5480744973053817E-2</v>
      </c>
      <c r="AE22" s="394">
        <f t="shared" si="9"/>
        <v>-0.21237235170476737</v>
      </c>
      <c r="AF22" s="395">
        <f t="shared" si="10"/>
        <v>-0.13625905067250324</v>
      </c>
      <c r="AG22" s="386">
        <f t="shared" si="11"/>
        <v>-0.15159306869065309</v>
      </c>
      <c r="AI22" s="27">
        <f t="shared" si="28"/>
        <v>1.9489356457179319</v>
      </c>
      <c r="AJ22" s="28">
        <f t="shared" si="29"/>
        <v>2.159898356245749</v>
      </c>
      <c r="AK22" s="402">
        <f t="shared" si="30"/>
        <v>2.1138018632305449</v>
      </c>
      <c r="AL22" s="28">
        <f t="shared" si="31"/>
        <v>1.9341888891934109</v>
      </c>
      <c r="AM22" s="28">
        <f t="shared" si="32"/>
        <v>1.9956899753162991</v>
      </c>
      <c r="AN22" s="402">
        <f t="shared" si="33"/>
        <v>1.9838918217422945</v>
      </c>
      <c r="AO22" s="384">
        <f t="shared" si="34"/>
        <v>-7.5665692486673528E-3</v>
      </c>
      <c r="AP22" s="385">
        <f t="shared" si="35"/>
        <v>-7.6025976155132818E-2</v>
      </c>
      <c r="AQ22" s="386">
        <f t="shared" si="36"/>
        <v>-6.1458003111846786E-2</v>
      </c>
    </row>
    <row r="23" spans="1:43" ht="20.100000000000001" customHeight="1">
      <c r="A23" s="8" t="s">
        <v>201</v>
      </c>
      <c r="B23" s="19">
        <v>3422.2799999999984</v>
      </c>
      <c r="C23" s="371">
        <v>16792.420000000002</v>
      </c>
      <c r="D23" s="375">
        <v>20214.7</v>
      </c>
      <c r="E23" s="19">
        <v>4045.23</v>
      </c>
      <c r="F23" s="369">
        <v>12777.169999999996</v>
      </c>
      <c r="G23" s="377">
        <v>16822.399999999998</v>
      </c>
      <c r="H23" s="345">
        <f t="shared" si="0"/>
        <v>7.7578680493251258E-3</v>
      </c>
      <c r="I23" s="323">
        <f t="shared" si="1"/>
        <v>1.7258550849750136E-2</v>
      </c>
      <c r="J23" s="399">
        <f t="shared" si="2"/>
        <v>1.4294816614086214E-2</v>
      </c>
      <c r="K23" s="323">
        <f t="shared" si="3"/>
        <v>1.0045406130681883E-2</v>
      </c>
      <c r="L23" s="323">
        <f t="shared" si="4"/>
        <v>1.4543714418200992E-2</v>
      </c>
      <c r="M23" s="399">
        <f t="shared" si="5"/>
        <v>1.3129882388179368E-2</v>
      </c>
      <c r="N23" s="394">
        <f t="shared" si="6"/>
        <v>0.18202777095971162</v>
      </c>
      <c r="O23" s="395">
        <f t="shared" si="7"/>
        <v>-0.23911086073359319</v>
      </c>
      <c r="P23" s="386">
        <f t="shared" si="8"/>
        <v>-0.16781352184301537</v>
      </c>
      <c r="R23" s="401">
        <v>862.62300000000027</v>
      </c>
      <c r="S23" s="369">
        <v>3603.603000000001</v>
      </c>
      <c r="T23" s="374">
        <v>4466.2260000000015</v>
      </c>
      <c r="U23" s="19">
        <v>932.22300000000007</v>
      </c>
      <c r="V23" s="119">
        <v>3070.6850000000004</v>
      </c>
      <c r="W23" s="375">
        <v>4002.9080000000004</v>
      </c>
      <c r="X23" s="345">
        <f t="shared" si="21"/>
        <v>8.0628333891778221E-3</v>
      </c>
      <c r="Y23" s="323">
        <f t="shared" si="22"/>
        <v>1.7773079832424789E-2</v>
      </c>
      <c r="Z23" s="399">
        <f t="shared" si="23"/>
        <v>1.4419096167615291E-2</v>
      </c>
      <c r="AA23" s="323">
        <f t="shared" si="24"/>
        <v>9.2313483905434226E-3</v>
      </c>
      <c r="AB23" s="323">
        <f t="shared" si="25"/>
        <v>1.6034263812712161E-2</v>
      </c>
      <c r="AC23" s="399">
        <f t="shared" si="26"/>
        <v>1.3685520970662503E-2</v>
      </c>
      <c r="AE23" s="394">
        <f t="shared" si="9"/>
        <v>8.0684145913104299E-2</v>
      </c>
      <c r="AF23" s="395">
        <f t="shared" si="10"/>
        <v>-0.14788476977069906</v>
      </c>
      <c r="AG23" s="386">
        <f t="shared" si="11"/>
        <v>-0.10373814491250577</v>
      </c>
      <c r="AI23" s="27">
        <f t="shared" si="28"/>
        <v>2.5206090676391195</v>
      </c>
      <c r="AJ23" s="28">
        <f t="shared" si="29"/>
        <v>2.1459700269526372</v>
      </c>
      <c r="AK23" s="402">
        <f t="shared" si="30"/>
        <v>2.2093951431384098</v>
      </c>
      <c r="AL23" s="28">
        <f t="shared" si="31"/>
        <v>2.3044993733360033</v>
      </c>
      <c r="AM23" s="28">
        <f t="shared" si="32"/>
        <v>2.4032590941499574</v>
      </c>
      <c r="AN23" s="402">
        <f t="shared" si="33"/>
        <v>2.3795106524633827</v>
      </c>
      <c r="AO23" s="384">
        <f t="shared" si="34"/>
        <v>-8.573709310088741E-2</v>
      </c>
      <c r="AP23" s="385">
        <f t="shared" si="35"/>
        <v>0.11989406374080674</v>
      </c>
      <c r="AQ23" s="386">
        <f t="shared" si="36"/>
        <v>7.6996416803617379E-2</v>
      </c>
    </row>
    <row r="24" spans="1:43" ht="20.100000000000001" customHeight="1">
      <c r="A24" s="8" t="s">
        <v>204</v>
      </c>
      <c r="B24" s="19">
        <v>4506.93</v>
      </c>
      <c r="C24" s="371">
        <v>35759.9</v>
      </c>
      <c r="D24" s="375">
        <v>40266.83</v>
      </c>
      <c r="E24" s="19">
        <v>3488.2999999999997</v>
      </c>
      <c r="F24" s="369">
        <v>37661.580000000009</v>
      </c>
      <c r="G24" s="377">
        <v>41149.880000000012</v>
      </c>
      <c r="H24" s="345">
        <f t="shared" si="0"/>
        <v>1.0216629921439773E-2</v>
      </c>
      <c r="I24" s="323">
        <f t="shared" si="1"/>
        <v>3.6752537902933577E-2</v>
      </c>
      <c r="J24" s="399">
        <f t="shared" si="2"/>
        <v>2.8474671920957779E-2</v>
      </c>
      <c r="K24" s="323">
        <f t="shared" si="3"/>
        <v>8.6623974917761446E-3</v>
      </c>
      <c r="L24" s="323">
        <f t="shared" si="4"/>
        <v>4.2868590154019268E-2</v>
      </c>
      <c r="M24" s="399">
        <f t="shared" si="5"/>
        <v>3.2117479354176255E-2</v>
      </c>
      <c r="N24" s="394">
        <f t="shared" si="6"/>
        <v>-0.22601416041518296</v>
      </c>
      <c r="O24" s="395">
        <f t="shared" si="7"/>
        <v>5.3179119628410806E-2</v>
      </c>
      <c r="P24" s="386">
        <f t="shared" si="8"/>
        <v>2.192996071456358E-2</v>
      </c>
      <c r="R24" s="401">
        <v>341.94799999999998</v>
      </c>
      <c r="S24" s="369">
        <v>2765.1979999999999</v>
      </c>
      <c r="T24" s="374">
        <v>3107.1459999999997</v>
      </c>
      <c r="U24" s="19">
        <v>341.00900000000001</v>
      </c>
      <c r="V24" s="119">
        <v>3271.2529999999997</v>
      </c>
      <c r="W24" s="375">
        <v>3612.2619999999997</v>
      </c>
      <c r="X24" s="345">
        <f t="shared" si="21"/>
        <v>3.1961468124111886E-3</v>
      </c>
      <c r="Y24" s="323">
        <f t="shared" si="22"/>
        <v>1.3638040818164863E-2</v>
      </c>
      <c r="Z24" s="399">
        <f t="shared" si="23"/>
        <v>1.0031341222056645E-2</v>
      </c>
      <c r="AA24" s="323">
        <f t="shared" si="24"/>
        <v>3.3768453291871383E-3</v>
      </c>
      <c r="AB24" s="323">
        <f t="shared" si="25"/>
        <v>1.7081574176487035E-2</v>
      </c>
      <c r="AC24" s="399">
        <f t="shared" si="26"/>
        <v>1.2349943429258745E-2</v>
      </c>
      <c r="AE24" s="394">
        <f t="shared" si="9"/>
        <v>-2.7460315603541024E-3</v>
      </c>
      <c r="AF24" s="395">
        <f t="shared" si="10"/>
        <v>0.18300859468291236</v>
      </c>
      <c r="AG24" s="386">
        <f t="shared" si="11"/>
        <v>0.16256590453103911</v>
      </c>
      <c r="AI24" s="27">
        <f t="shared" si="28"/>
        <v>0.75871602177091713</v>
      </c>
      <c r="AJ24" s="28">
        <f t="shared" si="29"/>
        <v>0.77326782233731073</v>
      </c>
      <c r="AK24" s="402">
        <f t="shared" si="30"/>
        <v>0.77163908855005459</v>
      </c>
      <c r="AL24" s="28">
        <f t="shared" si="31"/>
        <v>0.97757933663962404</v>
      </c>
      <c r="AM24" s="28">
        <f t="shared" si="32"/>
        <v>0.86859154607958544</v>
      </c>
      <c r="AN24" s="402">
        <f t="shared" si="33"/>
        <v>0.87783050643161009</v>
      </c>
      <c r="AO24" s="384">
        <f t="shared" si="34"/>
        <v>0.28846539230561996</v>
      </c>
      <c r="AP24" s="385">
        <f t="shared" si="35"/>
        <v>0.12327387871144742</v>
      </c>
      <c r="AQ24" s="386">
        <f t="shared" si="36"/>
        <v>0.13761798677292783</v>
      </c>
    </row>
    <row r="25" spans="1:43" ht="20.100000000000001" customHeight="1">
      <c r="A25" s="8" t="s">
        <v>200</v>
      </c>
      <c r="B25" s="19">
        <v>1394.22</v>
      </c>
      <c r="C25" s="371">
        <v>8426.0299999999988</v>
      </c>
      <c r="D25" s="375">
        <v>9820.2499999999982</v>
      </c>
      <c r="E25" s="19">
        <v>1355.9500000000003</v>
      </c>
      <c r="F25" s="369">
        <v>8525</v>
      </c>
      <c r="G25" s="377">
        <v>9880.9500000000007</v>
      </c>
      <c r="H25" s="345">
        <f t="shared" si="0"/>
        <v>3.1605171966437818E-3</v>
      </c>
      <c r="I25" s="323">
        <f t="shared" si="1"/>
        <v>8.659923180608875E-3</v>
      </c>
      <c r="J25" s="399">
        <f t="shared" si="2"/>
        <v>6.9443856626356121E-3</v>
      </c>
      <c r="K25" s="323">
        <f t="shared" si="3"/>
        <v>3.3671925806191745E-3</v>
      </c>
      <c r="L25" s="323">
        <f t="shared" si="4"/>
        <v>9.7036484147243474E-3</v>
      </c>
      <c r="M25" s="399">
        <f t="shared" si="5"/>
        <v>7.712080998162031E-3</v>
      </c>
      <c r="N25" s="394">
        <f t="shared" si="6"/>
        <v>-2.7449039606374712E-2</v>
      </c>
      <c r="O25" s="395">
        <f t="shared" si="7"/>
        <v>1.1745745030578004E-2</v>
      </c>
      <c r="P25" s="386">
        <f t="shared" si="8"/>
        <v>6.1811053690081774E-3</v>
      </c>
      <c r="R25" s="401">
        <v>439.36600000000004</v>
      </c>
      <c r="S25" s="369">
        <v>2566.2290000000003</v>
      </c>
      <c r="T25" s="374">
        <v>3005.5950000000003</v>
      </c>
      <c r="U25" s="19">
        <v>415.21899999999994</v>
      </c>
      <c r="V25" s="119">
        <v>2650.1699999999996</v>
      </c>
      <c r="W25" s="375">
        <v>3065.3889999999997</v>
      </c>
      <c r="X25" s="345">
        <f t="shared" si="21"/>
        <v>4.10670113696192E-3</v>
      </c>
      <c r="Y25" s="323">
        <f t="shared" si="22"/>
        <v>1.2656719645666748E-2</v>
      </c>
      <c r="Z25" s="399">
        <f t="shared" si="23"/>
        <v>9.7034864214000077E-3</v>
      </c>
      <c r="AA25" s="323">
        <f t="shared" si="24"/>
        <v>4.111710660832278E-3</v>
      </c>
      <c r="AB25" s="323">
        <f t="shared" si="25"/>
        <v>1.3838451332043301E-2</v>
      </c>
      <c r="AC25" s="399">
        <f t="shared" si="26"/>
        <v>1.0480242224587263E-2</v>
      </c>
      <c r="AE25" s="394">
        <f t="shared" si="9"/>
        <v>-5.4958735996868451E-2</v>
      </c>
      <c r="AF25" s="395">
        <f t="shared" si="10"/>
        <v>3.2709863383197424E-2</v>
      </c>
      <c r="AG25" s="386">
        <f t="shared" si="11"/>
        <v>1.9894230593276677E-2</v>
      </c>
      <c r="AI25" s="27">
        <f t="shared" si="28"/>
        <v>3.151339099998566</v>
      </c>
      <c r="AJ25" s="28">
        <f t="shared" si="29"/>
        <v>3.0455967994417303</v>
      </c>
      <c r="AK25" s="402">
        <f t="shared" si="30"/>
        <v>3.0606094549527767</v>
      </c>
      <c r="AL25" s="28">
        <f t="shared" si="31"/>
        <v>3.0621999336258696</v>
      </c>
      <c r="AM25" s="28">
        <f t="shared" si="32"/>
        <v>3.108703812316715</v>
      </c>
      <c r="AN25" s="402">
        <f t="shared" si="33"/>
        <v>3.1023221451378657</v>
      </c>
      <c r="AO25" s="384">
        <f t="shared" si="34"/>
        <v>-2.8286123309527979E-2</v>
      </c>
      <c r="AP25" s="385">
        <f t="shared" si="35"/>
        <v>2.0720737848999717E-2</v>
      </c>
      <c r="AQ25" s="386">
        <f t="shared" si="36"/>
        <v>1.36288836583146E-2</v>
      </c>
    </row>
    <row r="26" spans="1:43" ht="20.100000000000001" customHeight="1">
      <c r="A26" s="8" t="s">
        <v>205</v>
      </c>
      <c r="B26" s="19">
        <v>1018.66</v>
      </c>
      <c r="C26" s="371">
        <v>18724.609999999997</v>
      </c>
      <c r="D26" s="375">
        <v>19743.269999999997</v>
      </c>
      <c r="E26" s="19">
        <v>964.00999999999988</v>
      </c>
      <c r="F26" s="369">
        <v>23128.269999999997</v>
      </c>
      <c r="G26" s="377">
        <v>24092.279999999995</v>
      </c>
      <c r="H26" s="345">
        <f t="shared" si="0"/>
        <v>2.3091710401035382E-3</v>
      </c>
      <c r="I26" s="323">
        <f t="shared" si="1"/>
        <v>1.9244375368573426E-2</v>
      </c>
      <c r="J26" s="399">
        <f t="shared" si="2"/>
        <v>1.3961445087604064E-2</v>
      </c>
      <c r="K26" s="323">
        <f t="shared" si="3"/>
        <v>2.3938989783123931E-3</v>
      </c>
      <c r="L26" s="323">
        <f t="shared" si="4"/>
        <v>2.6325935544963829E-2</v>
      </c>
      <c r="M26" s="399">
        <f t="shared" si="5"/>
        <v>1.8804023377347226E-2</v>
      </c>
      <c r="N26" s="394">
        <f t="shared" si="6"/>
        <v>-5.3648911314864718E-2</v>
      </c>
      <c r="O26" s="395">
        <f t="shared" si="7"/>
        <v>0.23518033219383477</v>
      </c>
      <c r="P26" s="386">
        <f t="shared" si="8"/>
        <v>0.22027809982844782</v>
      </c>
      <c r="R26" s="401">
        <v>142.417</v>
      </c>
      <c r="S26" s="369">
        <v>1996.7370000000001</v>
      </c>
      <c r="T26" s="374">
        <v>2139.154</v>
      </c>
      <c r="U26" s="19">
        <v>138.702</v>
      </c>
      <c r="V26" s="119">
        <v>2647.7179999999998</v>
      </c>
      <c r="W26" s="375">
        <v>2786.42</v>
      </c>
      <c r="X26" s="345">
        <f t="shared" si="21"/>
        <v>1.3311545632176947E-3</v>
      </c>
      <c r="Y26" s="323">
        <f t="shared" si="22"/>
        <v>9.8479677437709901E-3</v>
      </c>
      <c r="Z26" s="399">
        <f t="shared" si="23"/>
        <v>6.9062038605612235E-3</v>
      </c>
      <c r="AA26" s="323">
        <f t="shared" si="24"/>
        <v>1.3734980626579193E-3</v>
      </c>
      <c r="AB26" s="323">
        <f t="shared" si="25"/>
        <v>1.382564766938537E-2</v>
      </c>
      <c r="AC26" s="399">
        <f t="shared" si="26"/>
        <v>9.5264765872893932E-3</v>
      </c>
      <c r="AE26" s="394">
        <f t="shared" si="9"/>
        <v>-2.6085369021956673E-2</v>
      </c>
      <c r="AF26" s="395">
        <f t="shared" si="10"/>
        <v>0.32602240555466228</v>
      </c>
      <c r="AG26" s="386">
        <f t="shared" si="11"/>
        <v>0.30258036588296122</v>
      </c>
      <c r="AI26" s="27">
        <f t="shared" si="28"/>
        <v>1.3980817937290166</v>
      </c>
      <c r="AJ26" s="28">
        <f t="shared" si="29"/>
        <v>1.0663704077147671</v>
      </c>
      <c r="AK26" s="402">
        <f t="shared" si="30"/>
        <v>1.0834851572206632</v>
      </c>
      <c r="AL26" s="28">
        <f t="shared" si="31"/>
        <v>1.4388025020487341</v>
      </c>
      <c r="AM26" s="28">
        <f t="shared" si="32"/>
        <v>1.1447972546152394</v>
      </c>
      <c r="AN26" s="402">
        <f t="shared" si="33"/>
        <v>1.1565613549236522</v>
      </c>
      <c r="AO26" s="384">
        <f t="shared" si="34"/>
        <v>2.9126127314129169E-2</v>
      </c>
      <c r="AP26" s="385">
        <f t="shared" si="35"/>
        <v>7.3545595726480367E-2</v>
      </c>
      <c r="AQ26" s="386">
        <f t="shared" si="36"/>
        <v>6.7445499567749284E-2</v>
      </c>
    </row>
    <row r="27" spans="1:43" ht="20.100000000000001" customHeight="1">
      <c r="A27" s="8" t="s">
        <v>203</v>
      </c>
      <c r="B27" s="19">
        <v>5068.4399999999987</v>
      </c>
      <c r="C27" s="371">
        <v>3310.92</v>
      </c>
      <c r="D27" s="375">
        <v>8379.3599999999988</v>
      </c>
      <c r="E27" s="19">
        <v>5785.0200000000013</v>
      </c>
      <c r="F27" s="369">
        <v>3399.1299999999997</v>
      </c>
      <c r="G27" s="377">
        <v>9184.1500000000015</v>
      </c>
      <c r="H27" s="345">
        <f t="shared" si="0"/>
        <v>1.1489500781911898E-2</v>
      </c>
      <c r="I27" s="323">
        <f t="shared" si="1"/>
        <v>3.4028258690203504E-3</v>
      </c>
      <c r="J27" s="399">
        <f t="shared" si="2"/>
        <v>5.9254609043621438E-3</v>
      </c>
      <c r="K27" s="323">
        <f t="shared" si="3"/>
        <v>1.4365777810932215E-2</v>
      </c>
      <c r="L27" s="323">
        <f t="shared" si="4"/>
        <v>3.8690865027497909E-3</v>
      </c>
      <c r="M27" s="399">
        <f t="shared" si="5"/>
        <v>7.1682286317884232E-3</v>
      </c>
      <c r="N27" s="394">
        <f t="shared" si="6"/>
        <v>0.14138077988493558</v>
      </c>
      <c r="O27" s="395">
        <f t="shared" si="7"/>
        <v>2.6642141761202196E-2</v>
      </c>
      <c r="P27" s="386">
        <f t="shared" si="8"/>
        <v>9.6044327967768753E-2</v>
      </c>
      <c r="R27" s="401">
        <v>1643.2190000000003</v>
      </c>
      <c r="S27" s="369">
        <v>1151.4669999999999</v>
      </c>
      <c r="T27" s="374">
        <v>2794.6860000000001</v>
      </c>
      <c r="U27" s="19">
        <v>1727.143</v>
      </c>
      <c r="V27" s="119">
        <v>1026.5929999999998</v>
      </c>
      <c r="W27" s="375">
        <v>2753.7359999999999</v>
      </c>
      <c r="X27" s="345">
        <f t="shared" si="21"/>
        <v>1.5358970278941541E-2</v>
      </c>
      <c r="Y27" s="323">
        <f t="shared" si="22"/>
        <v>5.679070340268523E-3</v>
      </c>
      <c r="Z27" s="399">
        <f t="shared" si="23"/>
        <v>9.0225721206871525E-3</v>
      </c>
      <c r="AA27" s="323">
        <f t="shared" si="24"/>
        <v>1.7103052331135724E-2</v>
      </c>
      <c r="AB27" s="323">
        <f t="shared" si="25"/>
        <v>5.3605833845814903E-3</v>
      </c>
      <c r="AC27" s="399">
        <f t="shared" si="26"/>
        <v>9.4147334327114862E-3</v>
      </c>
      <c r="AE27" s="394">
        <f t="shared" si="9"/>
        <v>5.107292454627152E-2</v>
      </c>
      <c r="AF27" s="395">
        <f t="shared" si="10"/>
        <v>-0.10844774535440446</v>
      </c>
      <c r="AG27" s="386">
        <f t="shared" si="11"/>
        <v>-1.4652808938106202E-2</v>
      </c>
      <c r="AI27" s="27">
        <f t="shared" si="28"/>
        <v>3.2420606735011184</v>
      </c>
      <c r="AJ27" s="28">
        <f t="shared" si="29"/>
        <v>3.4777856305800197</v>
      </c>
      <c r="AK27" s="402">
        <f t="shared" si="30"/>
        <v>3.3352022111473909</v>
      </c>
      <c r="AL27" s="28">
        <f t="shared" si="31"/>
        <v>2.9855436973424458</v>
      </c>
      <c r="AM27" s="28">
        <f t="shared" si="32"/>
        <v>3.0201639831368614</v>
      </c>
      <c r="AN27" s="402">
        <f t="shared" si="33"/>
        <v>2.998356951922605</v>
      </c>
      <c r="AO27" s="384">
        <f t="shared" si="34"/>
        <v>-7.9121584076234611E-2</v>
      </c>
      <c r="AP27" s="385">
        <f t="shared" si="35"/>
        <v>-0.13158420214843342</v>
      </c>
      <c r="AQ27" s="386">
        <f t="shared" si="36"/>
        <v>-0.10099695247830354</v>
      </c>
    </row>
    <row r="28" spans="1:43" ht="20.100000000000001" customHeight="1">
      <c r="A28" s="8" t="s">
        <v>197</v>
      </c>
      <c r="B28" s="19">
        <v>7307.0799999999981</v>
      </c>
      <c r="C28" s="371">
        <v>6731.51</v>
      </c>
      <c r="D28" s="375">
        <v>14038.589999999998</v>
      </c>
      <c r="E28" s="19">
        <v>6698.4000000000005</v>
      </c>
      <c r="F28" s="369">
        <v>4959.93</v>
      </c>
      <c r="G28" s="377">
        <v>11658.330000000002</v>
      </c>
      <c r="H28" s="345">
        <f t="shared" si="0"/>
        <v>1.6564209376749611E-2</v>
      </c>
      <c r="I28" s="323">
        <f t="shared" si="1"/>
        <v>6.9183660026727253E-3</v>
      </c>
      <c r="J28" s="399">
        <f t="shared" si="2"/>
        <v>9.9273830217784364E-3</v>
      </c>
      <c r="K28" s="323">
        <f t="shared" si="3"/>
        <v>1.6633948731162269E-2</v>
      </c>
      <c r="L28" s="323">
        <f t="shared" si="4"/>
        <v>5.6456793996063036E-3</v>
      </c>
      <c r="M28" s="399">
        <f t="shared" si="5"/>
        <v>9.0993260023886722E-3</v>
      </c>
      <c r="N28" s="394">
        <f t="shared" si="6"/>
        <v>-8.3300032297442719E-2</v>
      </c>
      <c r="O28" s="395">
        <f t="shared" si="7"/>
        <v>-0.26317720689711521</v>
      </c>
      <c r="P28" s="386">
        <f t="shared" si="8"/>
        <v>-0.16955121561353362</v>
      </c>
      <c r="R28" s="401">
        <v>1269.4669999999999</v>
      </c>
      <c r="S28" s="369">
        <v>1832.3179999999998</v>
      </c>
      <c r="T28" s="374">
        <v>3101.7849999999999</v>
      </c>
      <c r="U28" s="19">
        <v>1440.7469999999996</v>
      </c>
      <c r="V28" s="119">
        <v>1271.2810000000002</v>
      </c>
      <c r="W28" s="375">
        <v>2712.0279999999998</v>
      </c>
      <c r="X28" s="345">
        <f t="shared" si="21"/>
        <v>1.186555530522534E-2</v>
      </c>
      <c r="Y28" s="323">
        <f t="shared" si="22"/>
        <v>9.037048224343501E-3</v>
      </c>
      <c r="Z28" s="399">
        <f t="shared" si="23"/>
        <v>1.0014033370963892E-2</v>
      </c>
      <c r="AA28" s="323">
        <f t="shared" si="24"/>
        <v>1.4267012828078967E-2</v>
      </c>
      <c r="AB28" s="323">
        <f t="shared" si="25"/>
        <v>6.6382761286450844E-3</v>
      </c>
      <c r="AC28" s="399">
        <f t="shared" si="26"/>
        <v>9.2721381723047044E-3</v>
      </c>
      <c r="AE28" s="394">
        <f t="shared" si="9"/>
        <v>0.13492276679897922</v>
      </c>
      <c r="AF28" s="395">
        <f t="shared" si="10"/>
        <v>-0.30618975527173758</v>
      </c>
      <c r="AG28" s="386">
        <f t="shared" si="11"/>
        <v>-0.12565571114696863</v>
      </c>
      <c r="AI28" s="27">
        <f t="shared" si="28"/>
        <v>1.7373109367900725</v>
      </c>
      <c r="AJ28" s="28">
        <f t="shared" si="29"/>
        <v>2.7220014528686725</v>
      </c>
      <c r="AK28" s="402">
        <f t="shared" si="30"/>
        <v>2.2094704667634</v>
      </c>
      <c r="AL28" s="28">
        <f t="shared" si="31"/>
        <v>2.1508823002508053</v>
      </c>
      <c r="AM28" s="28">
        <f t="shared" si="32"/>
        <v>2.5631027050784994</v>
      </c>
      <c r="AN28" s="402">
        <f t="shared" si="33"/>
        <v>2.3262577058635321</v>
      </c>
      <c r="AO28" s="384">
        <f t="shared" si="34"/>
        <v>0.23805258730763779</v>
      </c>
      <c r="AP28" s="385">
        <f t="shared" si="35"/>
        <v>-5.8375702783961536E-2</v>
      </c>
      <c r="AQ28" s="386">
        <f t="shared" si="36"/>
        <v>5.2857569656140697E-2</v>
      </c>
    </row>
    <row r="29" spans="1:43" ht="20.100000000000001" customHeight="1">
      <c r="A29" s="8" t="s">
        <v>198</v>
      </c>
      <c r="B29" s="19">
        <v>437.98</v>
      </c>
      <c r="C29" s="371">
        <v>900.13</v>
      </c>
      <c r="D29" s="375">
        <v>1338.1100000000001</v>
      </c>
      <c r="E29" s="19">
        <v>385.81000000000006</v>
      </c>
      <c r="F29" s="369">
        <v>849.86999999999989</v>
      </c>
      <c r="G29" s="377">
        <v>1235.6799999999998</v>
      </c>
      <c r="H29" s="345">
        <f t="shared" si="0"/>
        <v>9.9284425828495039E-4</v>
      </c>
      <c r="I29" s="323">
        <f t="shared" si="1"/>
        <v>9.2511617601189031E-4</v>
      </c>
      <c r="J29" s="399">
        <f t="shared" si="2"/>
        <v>9.4624392444482997E-4</v>
      </c>
      <c r="K29" s="323">
        <f t="shared" si="3"/>
        <v>9.5807114534362159E-4</v>
      </c>
      <c r="L29" s="323">
        <f t="shared" si="4"/>
        <v>9.6737122325182172E-4</v>
      </c>
      <c r="M29" s="399">
        <f t="shared" si="5"/>
        <v>9.6444818036816866E-4</v>
      </c>
      <c r="N29" s="394">
        <f t="shared" si="6"/>
        <v>-0.11911502808347403</v>
      </c>
      <c r="O29" s="395">
        <f t="shared" si="7"/>
        <v>-5.583637918967272E-2</v>
      </c>
      <c r="P29" s="386">
        <f t="shared" si="8"/>
        <v>-7.6548265837636881E-2</v>
      </c>
      <c r="R29" s="401">
        <v>679.01599999999985</v>
      </c>
      <c r="S29" s="369">
        <v>2050.0450000000001</v>
      </c>
      <c r="T29" s="374">
        <v>2729.0609999999997</v>
      </c>
      <c r="U29" s="19">
        <v>616.65300000000013</v>
      </c>
      <c r="V29" s="119">
        <v>1903.5510000000002</v>
      </c>
      <c r="W29" s="375">
        <v>2520.2040000000002</v>
      </c>
      <c r="X29" s="345">
        <f t="shared" si="21"/>
        <v>6.346680851989763E-3</v>
      </c>
      <c r="Y29" s="323">
        <f t="shared" si="22"/>
        <v>1.01108844245782E-2</v>
      </c>
      <c r="Z29" s="399">
        <f t="shared" si="23"/>
        <v>8.8107034902148561E-3</v>
      </c>
      <c r="AA29" s="323">
        <f t="shared" si="24"/>
        <v>6.1064130353721954E-3</v>
      </c>
      <c r="AB29" s="323">
        <f t="shared" si="25"/>
        <v>9.939814378535099E-3</v>
      </c>
      <c r="AC29" s="399">
        <f t="shared" si="26"/>
        <v>8.6163121141798714E-3</v>
      </c>
      <c r="AE29" s="394">
        <f t="shared" si="9"/>
        <v>-9.1843196625705031E-2</v>
      </c>
      <c r="AF29" s="395">
        <f t="shared" si="10"/>
        <v>-7.1458919194456669E-2</v>
      </c>
      <c r="AG29" s="386">
        <f t="shared" si="11"/>
        <v>-7.6530718807677631E-2</v>
      </c>
      <c r="AI29" s="27">
        <f t="shared" si="28"/>
        <v>15.503356317640071</v>
      </c>
      <c r="AJ29" s="28">
        <f t="shared" si="29"/>
        <v>22.774988057280616</v>
      </c>
      <c r="AK29" s="402">
        <f t="shared" si="30"/>
        <v>20.394892796556334</v>
      </c>
      <c r="AL29" s="28">
        <f t="shared" si="31"/>
        <v>15.9833337653249</v>
      </c>
      <c r="AM29" s="28">
        <f t="shared" si="32"/>
        <v>22.398143245437542</v>
      </c>
      <c r="AN29" s="402">
        <f t="shared" si="33"/>
        <v>20.395280331477409</v>
      </c>
      <c r="AO29" s="384">
        <f t="shared" si="34"/>
        <v>3.0959583063875033E-2</v>
      </c>
      <c r="AP29" s="385">
        <f t="shared" si="35"/>
        <v>-1.6546432906804819E-2</v>
      </c>
      <c r="AQ29" s="386">
        <f t="shared" si="36"/>
        <v>1.9001566957973746E-5</v>
      </c>
    </row>
    <row r="30" spans="1:43" ht="20.100000000000001" customHeight="1">
      <c r="A30" s="8" t="s">
        <v>219</v>
      </c>
      <c r="B30" s="19">
        <v>3015</v>
      </c>
      <c r="C30" s="371">
        <v>16347.140000000005</v>
      </c>
      <c r="D30" s="375">
        <v>19362.140000000007</v>
      </c>
      <c r="E30" s="19">
        <v>4259.91</v>
      </c>
      <c r="F30" s="369">
        <v>17129.510000000002</v>
      </c>
      <c r="G30" s="377">
        <v>21389.420000000002</v>
      </c>
      <c r="H30" s="345">
        <f t="shared" si="0"/>
        <v>6.8346167375887609E-3</v>
      </c>
      <c r="I30" s="323">
        <f t="shared" si="1"/>
        <v>1.6800910585727635E-2</v>
      </c>
      <c r="J30" s="399">
        <f t="shared" si="2"/>
        <v>1.3691929168192618E-2</v>
      </c>
      <c r="K30" s="323">
        <f t="shared" si="3"/>
        <v>1.0578514949744036E-2</v>
      </c>
      <c r="L30" s="323">
        <f t="shared" si="4"/>
        <v>1.9497799713373006E-2</v>
      </c>
      <c r="M30" s="399">
        <f t="shared" si="5"/>
        <v>1.6694441277782694E-2</v>
      </c>
      <c r="N30" s="394">
        <f t="shared" si="6"/>
        <v>0.41290547263681587</v>
      </c>
      <c r="O30" s="395">
        <f t="shared" si="7"/>
        <v>4.7859747943676811E-2</v>
      </c>
      <c r="P30" s="386">
        <f t="shared" si="8"/>
        <v>0.10470330242421522</v>
      </c>
      <c r="R30" s="401">
        <v>386.20199999999994</v>
      </c>
      <c r="S30" s="369">
        <v>1029.5</v>
      </c>
      <c r="T30" s="374">
        <v>1415.702</v>
      </c>
      <c r="U30" s="19">
        <v>630.42099999999994</v>
      </c>
      <c r="V30" s="119">
        <v>1508.192</v>
      </c>
      <c r="W30" s="375">
        <v>2138.6129999999998</v>
      </c>
      <c r="X30" s="345">
        <f t="shared" si="21"/>
        <v>3.6097836257174359E-3</v>
      </c>
      <c r="Y30" s="323">
        <f t="shared" si="22"/>
        <v>5.0775253787615666E-3</v>
      </c>
      <c r="Z30" s="399">
        <f t="shared" si="23"/>
        <v>4.5705576212859127E-3</v>
      </c>
      <c r="AA30" s="323">
        <f t="shared" si="24"/>
        <v>6.2427508050270954E-3</v>
      </c>
      <c r="AB30" s="323">
        <f t="shared" si="25"/>
        <v>7.8753595397189815E-3</v>
      </c>
      <c r="AC30" s="399">
        <f t="shared" si="26"/>
        <v>7.3116926643408842E-3</v>
      </c>
      <c r="AE30" s="394">
        <f t="shared" si="9"/>
        <v>0.63236078528852779</v>
      </c>
      <c r="AF30" s="395">
        <f t="shared" si="10"/>
        <v>0.46497523069451191</v>
      </c>
      <c r="AG30" s="386">
        <f t="shared" si="11"/>
        <v>0.51063783197311285</v>
      </c>
      <c r="AI30" s="27">
        <f t="shared" si="28"/>
        <v>1.2809353233830845</v>
      </c>
      <c r="AJ30" s="28">
        <f t="shared" si="29"/>
        <v>0.62977377082474351</v>
      </c>
      <c r="AK30" s="402">
        <f t="shared" si="30"/>
        <v>0.73117021155719331</v>
      </c>
      <c r="AL30" s="28">
        <f t="shared" si="31"/>
        <v>1.4798927676875802</v>
      </c>
      <c r="AM30" s="28">
        <f t="shared" si="32"/>
        <v>0.8804641814039047</v>
      </c>
      <c r="AN30" s="402">
        <f t="shared" si="33"/>
        <v>0.99984618563757199</v>
      </c>
      <c r="AO30" s="384">
        <f t="shared" si="34"/>
        <v>0.15532200625011122</v>
      </c>
      <c r="AP30" s="385">
        <f t="shared" si="35"/>
        <v>0.39806422908159594</v>
      </c>
      <c r="AQ30" s="386">
        <f t="shared" si="36"/>
        <v>0.36746022996228483</v>
      </c>
    </row>
    <row r="31" spans="1:43" ht="20.100000000000001" customHeight="1">
      <c r="A31" s="8" t="s">
        <v>206</v>
      </c>
      <c r="B31" s="19">
        <v>8412.4600000000009</v>
      </c>
      <c r="C31" s="371">
        <v>5383.74</v>
      </c>
      <c r="D31" s="375">
        <v>13796.2</v>
      </c>
      <c r="E31" s="19">
        <v>6890.3400000000011</v>
      </c>
      <c r="F31" s="369">
        <v>3450.0499999999997</v>
      </c>
      <c r="G31" s="377">
        <v>10340.390000000001</v>
      </c>
      <c r="H31" s="345">
        <f t="shared" si="0"/>
        <v>1.9069963489318727E-2</v>
      </c>
      <c r="I31" s="323">
        <f t="shared" si="1"/>
        <v>5.5331840527948787E-3</v>
      </c>
      <c r="J31" s="399">
        <f t="shared" si="2"/>
        <v>9.7559770350911078E-3</v>
      </c>
      <c r="K31" s="323">
        <f t="shared" si="3"/>
        <v>1.7110587946416549E-2</v>
      </c>
      <c r="L31" s="323">
        <f t="shared" si="4"/>
        <v>3.9270465939260681E-3</v>
      </c>
      <c r="M31" s="399">
        <f t="shared" si="5"/>
        <v>8.0706738959902321E-3</v>
      </c>
      <c r="N31" s="394">
        <f t="shared" si="6"/>
        <v>-0.18093637295155041</v>
      </c>
      <c r="O31" s="395">
        <f t="shared" si="7"/>
        <v>-0.35917224828836464</v>
      </c>
      <c r="P31" s="386">
        <f t="shared" si="8"/>
        <v>-0.25048998999724559</v>
      </c>
      <c r="R31" s="401">
        <v>1592.3619999999996</v>
      </c>
      <c r="S31" s="369">
        <v>1172.953</v>
      </c>
      <c r="T31" s="374">
        <v>2765.3149999999996</v>
      </c>
      <c r="U31" s="19">
        <v>1353.721</v>
      </c>
      <c r="V31" s="119">
        <v>758.27300000000014</v>
      </c>
      <c r="W31" s="375">
        <v>2111.9940000000001</v>
      </c>
      <c r="X31" s="345">
        <f t="shared" si="21"/>
        <v>1.4883616019116077E-2</v>
      </c>
      <c r="Y31" s="323">
        <f t="shared" si="22"/>
        <v>5.7850399471534881E-3</v>
      </c>
      <c r="Z31" s="399">
        <f t="shared" si="23"/>
        <v>8.9277485999922669E-3</v>
      </c>
      <c r="AA31" s="323">
        <f t="shared" si="24"/>
        <v>1.3405236917126945E-2</v>
      </c>
      <c r="AB31" s="323">
        <f t="shared" si="25"/>
        <v>3.9594909031882754E-3</v>
      </c>
      <c r="AC31" s="399">
        <f t="shared" si="26"/>
        <v>7.2206851061561699E-3</v>
      </c>
      <c r="AE31" s="394">
        <f t="shared" si="9"/>
        <v>-0.14986604804686351</v>
      </c>
      <c r="AF31" s="395">
        <f t="shared" si="10"/>
        <v>-0.35353505212911329</v>
      </c>
      <c r="AG31" s="386">
        <f t="shared" si="11"/>
        <v>-0.23625554412426777</v>
      </c>
      <c r="AI31" s="27">
        <f t="shared" si="28"/>
        <v>1.8928613033524075</v>
      </c>
      <c r="AJ31" s="28">
        <f t="shared" si="29"/>
        <v>2.178695479350786</v>
      </c>
      <c r="AK31" s="402">
        <f t="shared" si="30"/>
        <v>2.0044033864397441</v>
      </c>
      <c r="AL31" s="28">
        <f t="shared" si="31"/>
        <v>1.9646650237869245</v>
      </c>
      <c r="AM31" s="28">
        <f t="shared" si="32"/>
        <v>2.1978609005666589</v>
      </c>
      <c r="AN31" s="402">
        <f t="shared" si="33"/>
        <v>2.0424703516985336</v>
      </c>
      <c r="AO31" s="384">
        <f t="shared" si="34"/>
        <v>3.7933957605529207E-2</v>
      </c>
      <c r="AP31" s="385">
        <f t="shared" si="35"/>
        <v>8.796741627051026E-3</v>
      </c>
      <c r="AQ31" s="386">
        <f t="shared" si="36"/>
        <v>1.8991668800961616E-2</v>
      </c>
    </row>
    <row r="32" spans="1:43" ht="20.100000000000001" customHeight="1" thickBot="1">
      <c r="A32" s="8" t="s">
        <v>17</v>
      </c>
      <c r="B32" s="19">
        <f>B33-SUM(B7:B31)</f>
        <v>34087.659999999683</v>
      </c>
      <c r="C32" s="371">
        <f t="shared" ref="C32:G32" si="37">C33-SUM(C7:C31)</f>
        <v>74172.13</v>
      </c>
      <c r="D32" s="376">
        <f t="shared" si="37"/>
        <v>108259.78999999911</v>
      </c>
      <c r="E32" s="21">
        <f t="shared" si="37"/>
        <v>32568.460000000079</v>
      </c>
      <c r="F32" s="119">
        <f t="shared" si="37"/>
        <v>69918.110000000102</v>
      </c>
      <c r="G32" s="375">
        <f t="shared" si="37"/>
        <v>102486.57000000053</v>
      </c>
      <c r="H32" s="345">
        <f t="shared" si="0"/>
        <v>7.7272335516163429E-2</v>
      </c>
      <c r="I32" s="323">
        <f t="shared" si="1"/>
        <v>7.6231030264802657E-2</v>
      </c>
      <c r="J32" s="400">
        <f t="shared" si="2"/>
        <v>7.6555865025425648E-2</v>
      </c>
      <c r="K32" s="323">
        <f t="shared" si="3"/>
        <v>8.0876342692719205E-2</v>
      </c>
      <c r="L32" s="323">
        <f t="shared" si="4"/>
        <v>7.958483956152769E-2</v>
      </c>
      <c r="M32" s="399">
        <f t="shared" si="5"/>
        <v>7.9990762939171525E-2</v>
      </c>
      <c r="N32" s="396">
        <f t="shared" si="6"/>
        <v>-4.4567447574859004E-2</v>
      </c>
      <c r="O32" s="397">
        <f t="shared" si="7"/>
        <v>-5.735334821852766E-2</v>
      </c>
      <c r="P32" s="388">
        <f t="shared" si="8"/>
        <v>-5.3327463502364295E-2</v>
      </c>
      <c r="R32" s="19">
        <f t="shared" ref="R32" si="38">R33-SUM(R7:R31)</f>
        <v>8863.0340000000433</v>
      </c>
      <c r="S32" s="119">
        <f t="shared" ref="S32" si="39">S33-SUM(S7:S31)</f>
        <v>21123.927000000083</v>
      </c>
      <c r="T32" s="375">
        <f t="shared" ref="T32" si="40">T33-SUM(T7:T31)</f>
        <v>29986.961000000127</v>
      </c>
      <c r="U32" s="119">
        <f t="shared" ref="U32" si="41">U33-SUM(U7:U31)</f>
        <v>8595.7679999999964</v>
      </c>
      <c r="V32" s="123">
        <f t="shared" ref="V32" si="42">V33-SUM(V7:V31)</f>
        <v>20850.435999999958</v>
      </c>
      <c r="W32" s="376">
        <f t="shared" ref="W32" si="43">W33-SUM(W7:W31)</f>
        <v>29446.204000000027</v>
      </c>
      <c r="X32" s="345">
        <f t="shared" si="21"/>
        <v>8.2841712387240543E-2</v>
      </c>
      <c r="Y32" s="323">
        <f t="shared" si="22"/>
        <v>0.10418385181312007</v>
      </c>
      <c r="Z32" s="399">
        <f t="shared" si="23"/>
        <v>9.6812134995750518E-2</v>
      </c>
      <c r="AA32" s="323">
        <f t="shared" si="24"/>
        <v>8.5119686053964139E-2</v>
      </c>
      <c r="AB32" s="323">
        <f t="shared" si="25"/>
        <v>0.10887518304028912</v>
      </c>
      <c r="AC32" s="399">
        <f t="shared" si="26"/>
        <v>0.10067347097370372</v>
      </c>
      <c r="AE32" s="396">
        <f t="shared" si="9"/>
        <v>-3.0155136491639953E-2</v>
      </c>
      <c r="AF32" s="397">
        <f t="shared" si="10"/>
        <v>-1.2946977141140679E-2</v>
      </c>
      <c r="AG32" s="388">
        <f t="shared" si="11"/>
        <v>-1.8033071107142112E-2</v>
      </c>
      <c r="AI32" s="27">
        <f t="shared" si="28"/>
        <v>2.6000711107773675</v>
      </c>
      <c r="AJ32" s="28">
        <f t="shared" si="29"/>
        <v>2.8479601435202255</v>
      </c>
      <c r="AK32" s="402">
        <f t="shared" si="30"/>
        <v>2.7699075529335841</v>
      </c>
      <c r="AL32" s="28">
        <f t="shared" si="31"/>
        <v>2.6392921249576968</v>
      </c>
      <c r="AM32" s="28">
        <f t="shared" si="32"/>
        <v>2.9821223714428102</v>
      </c>
      <c r="AN32" s="402">
        <f t="shared" si="33"/>
        <v>2.8731768464882639</v>
      </c>
      <c r="AO32" s="387">
        <f t="shared" si="34"/>
        <v>1.5084592885847277E-2</v>
      </c>
      <c r="AP32" s="385">
        <f t="shared" si="35"/>
        <v>4.7108183107068789E-2</v>
      </c>
      <c r="AQ32" s="386">
        <f t="shared" si="36"/>
        <v>3.7282577696612348E-2</v>
      </c>
    </row>
    <row r="33" spans="1:43" ht="25.5" customHeight="1" thickBot="1">
      <c r="A33" s="12" t="s">
        <v>18</v>
      </c>
      <c r="B33" s="17">
        <v>441136.65999999963</v>
      </c>
      <c r="C33" s="372">
        <v>972991.31000000029</v>
      </c>
      <c r="D33" s="18">
        <v>1414127.9699999993</v>
      </c>
      <c r="E33" s="17">
        <v>402694.52000000014</v>
      </c>
      <c r="F33" s="373">
        <v>878535.54000000015</v>
      </c>
      <c r="G33" s="378">
        <v>1281230.0600000003</v>
      </c>
      <c r="H33" s="334">
        <f>SUM(H7:H32)</f>
        <v>1.0000000000000002</v>
      </c>
      <c r="I33" s="338">
        <f t="shared" ref="I33:M33" si="44">SUM(I7:I32)</f>
        <v>0.99999999999999956</v>
      </c>
      <c r="J33" s="335">
        <f t="shared" si="44"/>
        <v>1</v>
      </c>
      <c r="K33" s="338">
        <f t="shared" si="44"/>
        <v>0.99999999999999956</v>
      </c>
      <c r="L33" s="338">
        <f t="shared" si="44"/>
        <v>1</v>
      </c>
      <c r="M33" s="335">
        <f t="shared" si="44"/>
        <v>1.0000000000000004</v>
      </c>
      <c r="N33" s="389">
        <f t="shared" si="6"/>
        <v>-8.7143380919644089E-2</v>
      </c>
      <c r="O33" s="390">
        <f t="shared" si="7"/>
        <v>-9.7077711824579513E-2</v>
      </c>
      <c r="P33" s="391">
        <f t="shared" si="8"/>
        <v>-9.397870123451349E-2</v>
      </c>
      <c r="R33" s="17">
        <v>106987.57600000006</v>
      </c>
      <c r="S33" s="372">
        <v>202756.2490000001</v>
      </c>
      <c r="T33" s="18">
        <v>309743.82500000001</v>
      </c>
      <c r="U33" s="17">
        <v>100984.48900000002</v>
      </c>
      <c r="V33" s="373">
        <v>191507.70099999997</v>
      </c>
      <c r="W33" s="378">
        <v>292492.18999999994</v>
      </c>
      <c r="X33" s="334">
        <f t="shared" ref="X33" si="45">SUM(X7:X32)</f>
        <v>0.99999999999999978</v>
      </c>
      <c r="Y33" s="338">
        <f t="shared" ref="Y33" si="46">SUM(Y7:Y32)</f>
        <v>0.99999999999999978</v>
      </c>
      <c r="Z33" s="335">
        <f t="shared" ref="Z33" si="47">SUM(Z7:Z32)</f>
        <v>1.0000000000000002</v>
      </c>
      <c r="AA33" s="338">
        <f t="shared" ref="AA33" si="48">SUM(AA7:AA32)</f>
        <v>0.99999999999999978</v>
      </c>
      <c r="AB33" s="338">
        <f t="shared" ref="AB33" si="49">SUM(AB7:AB32)</f>
        <v>0.99999999999999978</v>
      </c>
      <c r="AC33" s="335">
        <f t="shared" ref="AC33" si="50">SUM(AC7:AC32)</f>
        <v>1.0000000000000004</v>
      </c>
      <c r="AE33" s="389">
        <f t="shared" si="9"/>
        <v>-5.6110131890454641E-2</v>
      </c>
      <c r="AF33" s="390">
        <f t="shared" si="10"/>
        <v>-5.5478181587390291E-2</v>
      </c>
      <c r="AG33" s="391">
        <f t="shared" si="11"/>
        <v>-5.5696461422596773E-2</v>
      </c>
      <c r="AI33" s="403">
        <f t="shared" si="28"/>
        <v>2.4252705726157546</v>
      </c>
      <c r="AJ33" s="404">
        <f t="shared" si="29"/>
        <v>2.083844397335882</v>
      </c>
      <c r="AK33" s="405">
        <f t="shared" si="30"/>
        <v>2.1903521574500799</v>
      </c>
      <c r="AL33" s="404">
        <f t="shared" si="31"/>
        <v>2.5077194743052371</v>
      </c>
      <c r="AM33" s="404">
        <f t="shared" si="32"/>
        <v>2.1798514946817056</v>
      </c>
      <c r="AN33" s="405">
        <f t="shared" si="33"/>
        <v>2.2829014017982057</v>
      </c>
      <c r="AO33" s="389">
        <f t="shared" si="34"/>
        <v>3.3995753966765838E-2</v>
      </c>
      <c r="AP33" s="390">
        <f t="shared" si="35"/>
        <v>4.6072104744752103E-2</v>
      </c>
      <c r="AQ33" s="391">
        <f t="shared" si="36"/>
        <v>4.2253134516902449E-2</v>
      </c>
    </row>
    <row r="36" spans="1:43" ht="15.75" thickBot="1"/>
    <row r="37" spans="1:43">
      <c r="A37" s="491" t="s">
        <v>2</v>
      </c>
      <c r="B37" s="457" t="s">
        <v>133</v>
      </c>
      <c r="C37" s="510"/>
      <c r="D37" s="510"/>
      <c r="E37" s="510"/>
      <c r="F37" s="510"/>
      <c r="G37" s="521"/>
      <c r="H37" s="511" t="s">
        <v>135</v>
      </c>
      <c r="I37" s="510"/>
      <c r="J37" s="510"/>
      <c r="K37" s="510"/>
      <c r="L37" s="510"/>
      <c r="M37" s="521"/>
      <c r="N37" s="525" t="s">
        <v>153</v>
      </c>
      <c r="O37" s="516"/>
      <c r="P37" s="526"/>
      <c r="R37" s="511" t="s">
        <v>134</v>
      </c>
      <c r="S37" s="510"/>
      <c r="T37" s="510"/>
      <c r="U37" s="510"/>
      <c r="V37" s="510"/>
      <c r="W37" s="521"/>
      <c r="X37" s="510" t="s">
        <v>136</v>
      </c>
      <c r="Y37" s="510"/>
      <c r="Z37" s="510"/>
      <c r="AA37" s="510"/>
      <c r="AB37" s="510"/>
      <c r="AC37" s="458"/>
      <c r="AE37" s="516" t="s">
        <v>153</v>
      </c>
      <c r="AF37" s="516"/>
      <c r="AG37" s="516"/>
      <c r="AI37" s="529" t="s">
        <v>139</v>
      </c>
      <c r="AJ37" s="530"/>
      <c r="AK37" s="530"/>
      <c r="AL37" s="530"/>
      <c r="AM37" s="530"/>
      <c r="AN37" s="531"/>
      <c r="AO37" s="516" t="s">
        <v>153</v>
      </c>
      <c r="AP37" s="516"/>
      <c r="AQ37" s="516"/>
    </row>
    <row r="38" spans="1:43" ht="15" customHeight="1">
      <c r="A38" s="492"/>
      <c r="B38" s="522" t="str">
        <f>B5</f>
        <v>jan-jun 2025</v>
      </c>
      <c r="C38" s="497"/>
      <c r="D38" s="498"/>
      <c r="E38" s="523" t="str">
        <f>E5</f>
        <v>jan-jun 2026</v>
      </c>
      <c r="F38" s="513"/>
      <c r="G38" s="524"/>
      <c r="H38" s="532" t="str">
        <f>B38</f>
        <v>jan-jun 2025</v>
      </c>
      <c r="I38" s="497"/>
      <c r="J38" s="498"/>
      <c r="K38" s="522" t="str">
        <f>E38</f>
        <v>jan-jun 2026</v>
      </c>
      <c r="L38" s="497"/>
      <c r="M38" s="498"/>
      <c r="N38" s="499" t="s">
        <v>137</v>
      </c>
      <c r="O38" s="497"/>
      <c r="P38" s="500"/>
      <c r="R38" s="520" t="str">
        <f>B38</f>
        <v>jan-jun 2025</v>
      </c>
      <c r="S38" s="497"/>
      <c r="T38" s="498"/>
      <c r="U38" s="522" t="str">
        <f>K38</f>
        <v>jan-jun 2026</v>
      </c>
      <c r="V38" s="497"/>
      <c r="W38" s="498"/>
      <c r="X38" s="522" t="str">
        <f>H38</f>
        <v>jan-jun 2025</v>
      </c>
      <c r="Y38" s="497"/>
      <c r="Z38" s="498"/>
      <c r="AA38" s="522" t="str">
        <f>U38</f>
        <v>jan-jun 2026</v>
      </c>
      <c r="AB38" s="497"/>
      <c r="AC38" s="498"/>
      <c r="AE38" s="496" t="s">
        <v>138</v>
      </c>
      <c r="AF38" s="497"/>
      <c r="AG38" s="500"/>
      <c r="AI38" s="533" t="str">
        <f>X38</f>
        <v>jan-jun 2025</v>
      </c>
      <c r="AJ38" s="534"/>
      <c r="AK38" s="534"/>
      <c r="AL38" s="535" t="str">
        <f>AA38</f>
        <v>jan-jun 2026</v>
      </c>
      <c r="AM38" s="534"/>
      <c r="AN38" s="536"/>
      <c r="AO38" s="497" t="s">
        <v>139</v>
      </c>
      <c r="AP38" s="497"/>
      <c r="AQ38" s="500"/>
    </row>
    <row r="39" spans="1:43" ht="18.75" customHeight="1" thickBot="1">
      <c r="A39" s="493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191</v>
      </c>
      <c r="B40" s="39">
        <v>47758.12</v>
      </c>
      <c r="C40" s="370">
        <v>34311.96</v>
      </c>
      <c r="D40" s="375">
        <v>82070.080000000002</v>
      </c>
      <c r="E40" s="39">
        <v>45548.840000000004</v>
      </c>
      <c r="F40" s="379">
        <v>33265.979999999996</v>
      </c>
      <c r="G40" s="377">
        <v>78814.820000000007</v>
      </c>
      <c r="H40" s="345">
        <f>B40/$B$63</f>
        <v>0.22888396415409498</v>
      </c>
      <c r="I40" s="323">
        <f>C40/$C$63</f>
        <v>8.9593856724445614E-2</v>
      </c>
      <c r="J40" s="398">
        <f>D40/$D$63</f>
        <v>0.13871889347628177</v>
      </c>
      <c r="K40" s="323">
        <f>E40/$E$63</f>
        <v>0.25817640852562723</v>
      </c>
      <c r="L40" s="323">
        <f>F40/$F$63</f>
        <v>0.12585107283696698</v>
      </c>
      <c r="M40" s="399">
        <f>G40/$G$63</f>
        <v>0.17881840503102189</v>
      </c>
      <c r="N40" s="392">
        <f t="shared" ref="N40:N63" si="51">(E40-B40)/B40</f>
        <v>-4.6259777394922555E-2</v>
      </c>
      <c r="O40" s="393">
        <f t="shared" ref="O40:O63" si="52">(F40-C40)/C40</f>
        <v>-3.048441418094458E-2</v>
      </c>
      <c r="P40" s="382">
        <f t="shared" ref="P40:P63" si="53">(G40-D40)/D40</f>
        <v>-3.9664394137303077E-2</v>
      </c>
      <c r="R40" s="401">
        <v>10627.352000000003</v>
      </c>
      <c r="S40" s="369">
        <v>8194.621000000001</v>
      </c>
      <c r="T40" s="374">
        <v>18821.973000000005</v>
      </c>
      <c r="U40" s="39">
        <v>9676.8389999999999</v>
      </c>
      <c r="V40" s="112">
        <v>7618.1679999999997</v>
      </c>
      <c r="W40" s="380">
        <v>17295.006999999998</v>
      </c>
      <c r="X40" s="345">
        <f>R40/$R$63</f>
        <v>0.24553861502278274</v>
      </c>
      <c r="Y40" s="323">
        <f>S40/$S$63</f>
        <v>0.11687019826851543</v>
      </c>
      <c r="Z40" s="398">
        <f>T40/$T$63</f>
        <v>0.16597994445810324</v>
      </c>
      <c r="AA40" s="323">
        <f>U40/$U$63</f>
        <v>0.2484394357504314</v>
      </c>
      <c r="AB40" s="323">
        <f>V40/$V$63</f>
        <v>0.12767482325102672</v>
      </c>
      <c r="AC40" s="399">
        <f>W40/$W$63</f>
        <v>0.17537192649162178</v>
      </c>
      <c r="AE40" s="392">
        <f t="shared" ref="AE40:AE63" si="54">(U40-R40)/R40</f>
        <v>-8.944024814459918E-2</v>
      </c>
      <c r="AF40" s="393">
        <f t="shared" ref="AF40:AF63" si="55">(V40-S40)/S40</f>
        <v>-7.0345291136710439E-2</v>
      </c>
      <c r="AG40" s="382">
        <f t="shared" ref="AG40:AG63" si="56">(W40-T40)/T40</f>
        <v>-8.1126776666824843E-2</v>
      </c>
      <c r="AI40" s="27">
        <f t="shared" ref="AI40:AI63" si="57">(R40/B40)*10</f>
        <v>2.2252450473343592</v>
      </c>
      <c r="AJ40" s="28">
        <f t="shared" ref="AJ40:AJ63" si="58">(S40/C40)*10</f>
        <v>2.3882695713098294</v>
      </c>
      <c r="AK40" s="406">
        <f t="shared" ref="AK40:AK63" si="59">(T40/D40)*10</f>
        <v>2.2934025408528913</v>
      </c>
      <c r="AL40" s="28">
        <f t="shared" ref="AL40:AL63" si="60">(U40/E40)*10</f>
        <v>2.124497352731705</v>
      </c>
      <c r="AM40" s="28">
        <f t="shared" ref="AM40:AM63" si="61">(V40/F40)*10</f>
        <v>2.2900777310633869</v>
      </c>
      <c r="AN40" s="402">
        <f t="shared" ref="AN40:AN63" si="62">(W40/G40)*10</f>
        <v>2.1943851422866913</v>
      </c>
      <c r="AO40" s="383">
        <f t="shared" ref="AO40:AO51" si="63">(AL40-AI40)/AI40</f>
        <v>-4.5274876456119183E-2</v>
      </c>
      <c r="AP40" s="381">
        <f t="shared" ref="AP40:AP51" si="64">(AM40-AJ40)/AJ40</f>
        <v>-4.111421986278959E-2</v>
      </c>
      <c r="AQ40" s="382">
        <f t="shared" ref="AQ40:AQ51" si="65">(AN40-AK40)/AK40</f>
        <v>-4.3174888316543189E-2</v>
      </c>
    </row>
    <row r="41" spans="1:43" ht="19.5" customHeight="1">
      <c r="A41" s="8" t="s">
        <v>190</v>
      </c>
      <c r="B41" s="19">
        <v>42378.77</v>
      </c>
      <c r="C41" s="371">
        <v>48470.13</v>
      </c>
      <c r="D41" s="375">
        <v>90848.9</v>
      </c>
      <c r="E41" s="19">
        <v>35296.29</v>
      </c>
      <c r="F41" s="369">
        <v>35899.370000000003</v>
      </c>
      <c r="G41" s="377">
        <v>71195.66</v>
      </c>
      <c r="H41" s="345">
        <f t="shared" ref="H41:H62" si="66">B41/$B$63</f>
        <v>0.20310307176192519</v>
      </c>
      <c r="I41" s="323">
        <f t="shared" ref="I41:I62" si="67">C41/$C$63</f>
        <v>0.12656303757160048</v>
      </c>
      <c r="J41" s="399">
        <f t="shared" ref="J41:J62" si="68">D41/$D$63</f>
        <v>0.15355728764413748</v>
      </c>
      <c r="K41" s="323">
        <f t="shared" ref="K41:K62" si="69">E41/$E$63</f>
        <v>0.20006369836156115</v>
      </c>
      <c r="L41" s="323">
        <f t="shared" ref="L41:L62" si="70">F41/$F$63</f>
        <v>0.13581365192521691</v>
      </c>
      <c r="M41" s="399">
        <f t="shared" ref="M41:M62" si="71">G41/$G$63</f>
        <v>0.16153173180286301</v>
      </c>
      <c r="N41" s="394">
        <f t="shared" si="51"/>
        <v>-0.16712330254039928</v>
      </c>
      <c r="O41" s="395">
        <f t="shared" si="52"/>
        <v>-0.25935065575437893</v>
      </c>
      <c r="P41" s="386">
        <f t="shared" si="53"/>
        <v>-0.2163288713457179</v>
      </c>
      <c r="R41" s="401">
        <v>7561.6900000000023</v>
      </c>
      <c r="S41" s="369">
        <v>8936.0130000000008</v>
      </c>
      <c r="T41" s="374">
        <v>16497.703000000001</v>
      </c>
      <c r="U41" s="19">
        <v>6426.9249999999993</v>
      </c>
      <c r="V41" s="119">
        <v>7572.0340000000024</v>
      </c>
      <c r="W41" s="375">
        <v>13998.959000000003</v>
      </c>
      <c r="X41" s="345">
        <f t="shared" ref="X41:X62" si="72">R41/$R$63</f>
        <v>0.17470832713846554</v>
      </c>
      <c r="Y41" s="323">
        <f t="shared" ref="Y41:Y62" si="73">S41/$S$63</f>
        <v>0.12744379649040893</v>
      </c>
      <c r="Z41" s="399">
        <f t="shared" ref="Z41:Z62" si="74">T41/$T$63</f>
        <v>0.1454835700607095</v>
      </c>
      <c r="AA41" s="323">
        <f t="shared" ref="AA41:AA62" si="75">U41/$U$63</f>
        <v>0.16500239599008945</v>
      </c>
      <c r="AB41" s="323">
        <f t="shared" ref="AB41:AB62" si="76">V41/$V$63</f>
        <v>0.12690165176204635</v>
      </c>
      <c r="AC41" s="399">
        <f t="shared" ref="AC41:AC62" si="77">W41/$W$63</f>
        <v>0.14194989390332297</v>
      </c>
      <c r="AE41" s="394">
        <f t="shared" si="54"/>
        <v>-0.15006764360877037</v>
      </c>
      <c r="AF41" s="395">
        <f t="shared" si="55"/>
        <v>-0.15263843058419882</v>
      </c>
      <c r="AG41" s="386">
        <f t="shared" si="56"/>
        <v>-0.15146011538697227</v>
      </c>
      <c r="AI41" s="27">
        <f t="shared" si="57"/>
        <v>1.7843108707496707</v>
      </c>
      <c r="AJ41" s="28">
        <f t="shared" si="58"/>
        <v>1.8436123443448578</v>
      </c>
      <c r="AK41" s="402">
        <f t="shared" si="59"/>
        <v>1.8159496702766906</v>
      </c>
      <c r="AL41" s="28">
        <f t="shared" si="60"/>
        <v>1.8208500100152167</v>
      </c>
      <c r="AM41" s="28">
        <f t="shared" si="61"/>
        <v>2.109238685804236</v>
      </c>
      <c r="AN41" s="402">
        <f t="shared" si="62"/>
        <v>1.9662657808074258</v>
      </c>
      <c r="AO41" s="384">
        <f t="shared" si="63"/>
        <v>2.0478011911788847E-2</v>
      </c>
      <c r="AP41" s="385">
        <f t="shared" si="64"/>
        <v>0.14407928124053143</v>
      </c>
      <c r="AQ41" s="386">
        <f t="shared" si="65"/>
        <v>8.2775482708081841E-2</v>
      </c>
    </row>
    <row r="42" spans="1:43" ht="19.5" customHeight="1">
      <c r="A42" s="8" t="s">
        <v>183</v>
      </c>
      <c r="B42" s="19">
        <v>18611.05</v>
      </c>
      <c r="C42" s="371">
        <v>51951.289999999986</v>
      </c>
      <c r="D42" s="375">
        <v>70562.339999999982</v>
      </c>
      <c r="E42" s="19">
        <v>15460.289999999997</v>
      </c>
      <c r="F42" s="369">
        <v>46688.45</v>
      </c>
      <c r="G42" s="377">
        <v>62148.739999999991</v>
      </c>
      <c r="H42" s="345">
        <f t="shared" si="66"/>
        <v>8.9194694034649372E-2</v>
      </c>
      <c r="I42" s="323">
        <f t="shared" si="67"/>
        <v>0.13565288700820713</v>
      </c>
      <c r="J42" s="399">
        <f t="shared" si="68"/>
        <v>0.11926794424834451</v>
      </c>
      <c r="K42" s="323">
        <f t="shared" si="69"/>
        <v>8.7630818852130338E-2</v>
      </c>
      <c r="L42" s="323">
        <f t="shared" si="70"/>
        <v>0.17663064553021107</v>
      </c>
      <c r="M42" s="399">
        <f t="shared" si="71"/>
        <v>0.14100569615571878</v>
      </c>
      <c r="N42" s="394">
        <f t="shared" si="51"/>
        <v>-0.16929512305861313</v>
      </c>
      <c r="O42" s="395">
        <f t="shared" si="52"/>
        <v>-0.10130335550859258</v>
      </c>
      <c r="P42" s="386">
        <f t="shared" si="53"/>
        <v>-0.11923640854314062</v>
      </c>
      <c r="R42" s="401">
        <v>4515.3609999999999</v>
      </c>
      <c r="S42" s="369">
        <v>9231.3990000000013</v>
      </c>
      <c r="T42" s="374">
        <v>13746.760000000002</v>
      </c>
      <c r="U42" s="19">
        <v>3784.697999999999</v>
      </c>
      <c r="V42" s="119">
        <v>8643.6479999999992</v>
      </c>
      <c r="W42" s="375">
        <v>12428.345999999998</v>
      </c>
      <c r="X42" s="345">
        <f t="shared" si="72"/>
        <v>0.10432471666205156</v>
      </c>
      <c r="Y42" s="323">
        <f t="shared" si="73"/>
        <v>0.13165653804193933</v>
      </c>
      <c r="Z42" s="399">
        <f t="shared" si="74"/>
        <v>0.12122461663710148</v>
      </c>
      <c r="AA42" s="323">
        <f t="shared" si="75"/>
        <v>9.716687811027816E-2</v>
      </c>
      <c r="AB42" s="323">
        <f t="shared" si="76"/>
        <v>0.14486110448654985</v>
      </c>
      <c r="AC42" s="399">
        <f t="shared" si="77"/>
        <v>0.12602382763559689</v>
      </c>
      <c r="AE42" s="394">
        <f t="shared" si="54"/>
        <v>-0.16181718360946135</v>
      </c>
      <c r="AF42" s="395">
        <f t="shared" si="55"/>
        <v>-6.3668681204225058E-2</v>
      </c>
      <c r="AG42" s="386">
        <f t="shared" si="56"/>
        <v>-9.5907253781982379E-2</v>
      </c>
      <c r="AI42" s="27">
        <f t="shared" si="57"/>
        <v>2.4261720859381928</v>
      </c>
      <c r="AJ42" s="28">
        <f t="shared" si="58"/>
        <v>1.7769335467896954</v>
      </c>
      <c r="AK42" s="402">
        <f t="shared" si="59"/>
        <v>1.9481723536946203</v>
      </c>
      <c r="AL42" s="28">
        <f t="shared" si="60"/>
        <v>2.4480122947240961</v>
      </c>
      <c r="AM42" s="28">
        <f t="shared" si="61"/>
        <v>1.851346103800833</v>
      </c>
      <c r="AN42" s="402">
        <f t="shared" si="62"/>
        <v>1.9997744121602465</v>
      </c>
      <c r="AO42" s="384">
        <f t="shared" si="63"/>
        <v>9.0019207262694145E-3</v>
      </c>
      <c r="AP42" s="385">
        <f t="shared" si="64"/>
        <v>4.1876949841807731E-2</v>
      </c>
      <c r="AQ42" s="386">
        <f t="shared" si="65"/>
        <v>2.6487419538505055E-2</v>
      </c>
    </row>
    <row r="43" spans="1:43" ht="19.5" customHeight="1">
      <c r="A43" s="8" t="s">
        <v>195</v>
      </c>
      <c r="B43" s="19">
        <v>14426.26</v>
      </c>
      <c r="C43" s="371">
        <v>32608.399999999998</v>
      </c>
      <c r="D43" s="375">
        <v>47034.659999999996</v>
      </c>
      <c r="E43" s="19">
        <v>19771.11</v>
      </c>
      <c r="F43" s="369">
        <v>28804.959999999999</v>
      </c>
      <c r="G43" s="377">
        <v>48576.07</v>
      </c>
      <c r="H43" s="345">
        <f t="shared" si="66"/>
        <v>6.9138809834173837E-2</v>
      </c>
      <c r="I43" s="323">
        <f t="shared" si="67"/>
        <v>8.5145596975906138E-2</v>
      </c>
      <c r="J43" s="399">
        <f t="shared" si="68"/>
        <v>7.9500300112210584E-2</v>
      </c>
      <c r="K43" s="323">
        <f t="shared" si="69"/>
        <v>0.11206507503517353</v>
      </c>
      <c r="L43" s="323">
        <f t="shared" si="70"/>
        <v>0.10897424693413271</v>
      </c>
      <c r="M43" s="399">
        <f t="shared" si="71"/>
        <v>0.11021144703591622</v>
      </c>
      <c r="N43" s="394">
        <f t="shared" si="51"/>
        <v>0.37049450100025927</v>
      </c>
      <c r="O43" s="395">
        <f t="shared" si="52"/>
        <v>-0.11663988420161672</v>
      </c>
      <c r="P43" s="386">
        <f t="shared" si="53"/>
        <v>3.2771789994867691E-2</v>
      </c>
      <c r="R43" s="401">
        <v>3257.3120000000008</v>
      </c>
      <c r="S43" s="369">
        <v>7419.8539999999994</v>
      </c>
      <c r="T43" s="374">
        <v>10677.166000000001</v>
      </c>
      <c r="U43" s="19">
        <v>5227.8009999999995</v>
      </c>
      <c r="V43" s="119">
        <v>5967.2259999999997</v>
      </c>
      <c r="W43" s="375">
        <v>11195.026999999998</v>
      </c>
      <c r="X43" s="345">
        <f t="shared" si="72"/>
        <v>7.5258246567638909E-2</v>
      </c>
      <c r="Y43" s="323">
        <f t="shared" si="73"/>
        <v>0.10582061185055869</v>
      </c>
      <c r="Z43" s="399">
        <f t="shared" si="74"/>
        <v>9.4155666871371446E-2</v>
      </c>
      <c r="AA43" s="323">
        <f t="shared" si="75"/>
        <v>0.13421654846748415</v>
      </c>
      <c r="AB43" s="323">
        <f t="shared" si="76"/>
        <v>0.10000626460967139</v>
      </c>
      <c r="AC43" s="399">
        <f t="shared" si="77"/>
        <v>0.11351793336167607</v>
      </c>
      <c r="AE43" s="394">
        <f t="shared" si="54"/>
        <v>0.60494327838413953</v>
      </c>
      <c r="AF43" s="395">
        <f t="shared" si="55"/>
        <v>-0.19577581984766815</v>
      </c>
      <c r="AG43" s="386">
        <f t="shared" si="56"/>
        <v>4.8501727892963087E-2</v>
      </c>
      <c r="AI43" s="27">
        <f t="shared" si="57"/>
        <v>2.2579046821560134</v>
      </c>
      <c r="AJ43" s="28">
        <f t="shared" si="58"/>
        <v>2.2754425240122176</v>
      </c>
      <c r="AK43" s="402">
        <f t="shared" si="59"/>
        <v>2.2700633958021599</v>
      </c>
      <c r="AL43" s="28">
        <f t="shared" si="60"/>
        <v>2.6441616075172307</v>
      </c>
      <c r="AM43" s="28">
        <f t="shared" si="61"/>
        <v>2.071596697235476</v>
      </c>
      <c r="AN43" s="402">
        <f t="shared" si="62"/>
        <v>2.3046382714781162</v>
      </c>
      <c r="AO43" s="384">
        <f t="shared" si="63"/>
        <v>0.17106874723887408</v>
      </c>
      <c r="AP43" s="385">
        <f t="shared" si="64"/>
        <v>-8.9585135473914987E-2</v>
      </c>
      <c r="AQ43" s="386">
        <f t="shared" si="65"/>
        <v>1.523079740411336E-2</v>
      </c>
    </row>
    <row r="44" spans="1:43" ht="19.5" customHeight="1">
      <c r="A44" s="8" t="s">
        <v>188</v>
      </c>
      <c r="B44" s="19">
        <v>16882.300000000003</v>
      </c>
      <c r="C44" s="371">
        <v>13109.560000000003</v>
      </c>
      <c r="D44" s="375">
        <v>29991.860000000008</v>
      </c>
      <c r="E44" s="19">
        <v>15841.89</v>
      </c>
      <c r="F44" s="369">
        <v>18938.989999999998</v>
      </c>
      <c r="G44" s="377">
        <v>34780.879999999997</v>
      </c>
      <c r="H44" s="345">
        <f t="shared" si="66"/>
        <v>8.0909544765134775E-2</v>
      </c>
      <c r="I44" s="323">
        <f t="shared" si="67"/>
        <v>3.4231097272220054E-2</v>
      </c>
      <c r="J44" s="399">
        <f t="shared" si="68"/>
        <v>5.0693719714852932E-2</v>
      </c>
      <c r="K44" s="323">
        <f t="shared" si="69"/>
        <v>8.9793774428899797E-2</v>
      </c>
      <c r="L44" s="323">
        <f t="shared" si="70"/>
        <v>7.1649541361733196E-2</v>
      </c>
      <c r="M44" s="399">
        <f t="shared" si="71"/>
        <v>7.8912335106206766E-2</v>
      </c>
      <c r="N44" s="394">
        <f t="shared" si="51"/>
        <v>-6.1627266426968086E-2</v>
      </c>
      <c r="O44" s="395">
        <f t="shared" si="52"/>
        <v>0.44467014911255553</v>
      </c>
      <c r="P44" s="386">
        <f t="shared" si="53"/>
        <v>0.15967732578106153</v>
      </c>
      <c r="R44" s="401">
        <v>4053.1400000000008</v>
      </c>
      <c r="S44" s="369">
        <v>3631.7300000000009</v>
      </c>
      <c r="T44" s="374">
        <v>7684.8700000000017</v>
      </c>
      <c r="U44" s="19">
        <v>3777.0869999999995</v>
      </c>
      <c r="V44" s="119">
        <v>4811.6219999999994</v>
      </c>
      <c r="W44" s="375">
        <v>8588.7089999999989</v>
      </c>
      <c r="X44" s="345">
        <f t="shared" si="72"/>
        <v>9.3645376768685326E-2</v>
      </c>
      <c r="Y44" s="323">
        <f t="shared" si="73"/>
        <v>5.179507449553989E-2</v>
      </c>
      <c r="Z44" s="399">
        <f t="shared" si="74"/>
        <v>6.77683628473882E-2</v>
      </c>
      <c r="AA44" s="323">
        <f t="shared" si="75"/>
        <v>9.6971476228992701E-2</v>
      </c>
      <c r="AB44" s="323">
        <f t="shared" si="76"/>
        <v>8.0639202023472259E-2</v>
      </c>
      <c r="AC44" s="399">
        <f t="shared" si="77"/>
        <v>8.7089785127345165E-2</v>
      </c>
      <c r="AE44" s="394">
        <f t="shared" si="54"/>
        <v>-6.8108429513908025E-2</v>
      </c>
      <c r="AF44" s="395">
        <f t="shared" si="55"/>
        <v>0.32488428379862988</v>
      </c>
      <c r="AG44" s="386">
        <f t="shared" si="56"/>
        <v>0.11761278980646347</v>
      </c>
      <c r="AI44" s="27">
        <f t="shared" si="57"/>
        <v>2.4008221628569566</v>
      </c>
      <c r="AJ44" s="28">
        <f t="shared" si="58"/>
        <v>2.770291298868917</v>
      </c>
      <c r="AK44" s="402">
        <f t="shared" si="59"/>
        <v>2.5623185757735598</v>
      </c>
      <c r="AL44" s="28">
        <f t="shared" si="60"/>
        <v>2.3842401380138352</v>
      </c>
      <c r="AM44" s="28">
        <f t="shared" si="61"/>
        <v>2.5405906017163531</v>
      </c>
      <c r="AN44" s="402">
        <f t="shared" si="62"/>
        <v>2.4693765655153062</v>
      </c>
      <c r="AO44" s="384">
        <f t="shared" si="63"/>
        <v>-6.9068109665353034E-3</v>
      </c>
      <c r="AP44" s="385">
        <f t="shared" si="64"/>
        <v>-8.2915719818471248E-2</v>
      </c>
      <c r="AQ44" s="386">
        <f t="shared" si="65"/>
        <v>-3.6272620874316777E-2</v>
      </c>
    </row>
    <row r="45" spans="1:43" ht="19.5" customHeight="1">
      <c r="A45" s="8" t="s">
        <v>196</v>
      </c>
      <c r="B45" s="19">
        <v>29809.570000000003</v>
      </c>
      <c r="C45" s="371">
        <v>112301.2</v>
      </c>
      <c r="D45" s="375">
        <v>142110.76999999999</v>
      </c>
      <c r="E45" s="19">
        <v>10958.06</v>
      </c>
      <c r="F45" s="369">
        <v>26835.499999999993</v>
      </c>
      <c r="G45" s="377">
        <v>37793.55999999999</v>
      </c>
      <c r="H45" s="345">
        <f t="shared" si="66"/>
        <v>0.14286434539988144</v>
      </c>
      <c r="I45" s="323">
        <f t="shared" si="67"/>
        <v>0.29323587526866179</v>
      </c>
      <c r="J45" s="399">
        <f t="shared" si="68"/>
        <v>0.24020262640736281</v>
      </c>
      <c r="K45" s="323">
        <f t="shared" si="69"/>
        <v>6.2111627325928266E-2</v>
      </c>
      <c r="L45" s="323">
        <f t="shared" si="70"/>
        <v>0.10152343220059733</v>
      </c>
      <c r="M45" s="399">
        <f t="shared" si="71"/>
        <v>8.5747631215096667E-2</v>
      </c>
      <c r="N45" s="394">
        <f t="shared" si="51"/>
        <v>-0.63239791784987165</v>
      </c>
      <c r="O45" s="395">
        <f t="shared" si="52"/>
        <v>-0.76103995326853158</v>
      </c>
      <c r="P45" s="386">
        <f t="shared" si="53"/>
        <v>-0.73405562435556437</v>
      </c>
      <c r="R45" s="401">
        <v>4414.1349999999993</v>
      </c>
      <c r="S45" s="369">
        <v>9763.0709999999945</v>
      </c>
      <c r="T45" s="374">
        <v>14177.205999999995</v>
      </c>
      <c r="U45" s="19">
        <v>2249.2490000000007</v>
      </c>
      <c r="V45" s="119">
        <v>6122.9909999999991</v>
      </c>
      <c r="W45" s="375">
        <v>8372.24</v>
      </c>
      <c r="X45" s="345">
        <f t="shared" si="72"/>
        <v>0.10198595044406082</v>
      </c>
      <c r="Y45" s="323">
        <f t="shared" si="73"/>
        <v>0.13923914766522971</v>
      </c>
      <c r="Z45" s="399">
        <f t="shared" si="74"/>
        <v>0.12502046753818458</v>
      </c>
      <c r="AA45" s="323">
        <f t="shared" si="75"/>
        <v>5.7746352132367007E-2</v>
      </c>
      <c r="AB45" s="323">
        <f t="shared" si="76"/>
        <v>0.10261677002825709</v>
      </c>
      <c r="AC45" s="399">
        <f t="shared" si="77"/>
        <v>8.4894782514410988E-2</v>
      </c>
      <c r="AE45" s="394">
        <f t="shared" si="54"/>
        <v>-0.49044399412342371</v>
      </c>
      <c r="AF45" s="395">
        <f t="shared" si="55"/>
        <v>-0.37284170114096243</v>
      </c>
      <c r="AG45" s="386">
        <f t="shared" si="56"/>
        <v>-0.40945768863060866</v>
      </c>
      <c r="AI45" s="27">
        <f t="shared" si="57"/>
        <v>1.4807778173251069</v>
      </c>
      <c r="AJ45" s="28">
        <f t="shared" si="58"/>
        <v>0.86936479752665108</v>
      </c>
      <c r="AK45" s="402">
        <f t="shared" si="59"/>
        <v>0.99761657754721877</v>
      </c>
      <c r="AL45" s="28">
        <f t="shared" si="60"/>
        <v>2.0525978138466123</v>
      </c>
      <c r="AM45" s="28">
        <f t="shared" si="61"/>
        <v>2.2816757653108759</v>
      </c>
      <c r="AN45" s="402">
        <f t="shared" si="62"/>
        <v>2.2152557208159278</v>
      </c>
      <c r="AO45" s="384">
        <f t="shared" si="63"/>
        <v>0.38616191425290747</v>
      </c>
      <c r="AP45" s="385">
        <f t="shared" si="64"/>
        <v>1.6245320397171124</v>
      </c>
      <c r="AQ45" s="386">
        <f t="shared" si="65"/>
        <v>1.2205482253136237</v>
      </c>
    </row>
    <row r="46" spans="1:43" ht="19.5" customHeight="1">
      <c r="A46" s="8" t="s">
        <v>192</v>
      </c>
      <c r="B46" s="19">
        <v>5357.9899999999989</v>
      </c>
      <c r="C46" s="371">
        <v>17954.720000000005</v>
      </c>
      <c r="D46" s="375">
        <v>23312.710000000003</v>
      </c>
      <c r="E46" s="19">
        <v>5567.6399999999985</v>
      </c>
      <c r="F46" s="369">
        <v>14085.520000000004</v>
      </c>
      <c r="G46" s="377">
        <v>19653.160000000003</v>
      </c>
      <c r="H46" s="345">
        <f t="shared" si="66"/>
        <v>2.567852317256205E-2</v>
      </c>
      <c r="I46" s="323">
        <f t="shared" si="67"/>
        <v>4.6882562558581281E-2</v>
      </c>
      <c r="J46" s="399">
        <f t="shared" si="68"/>
        <v>3.9404291248813811E-2</v>
      </c>
      <c r="K46" s="323">
        <f t="shared" si="69"/>
        <v>3.155806600483399E-2</v>
      </c>
      <c r="L46" s="323">
        <f t="shared" si="70"/>
        <v>5.3288007852663764E-2</v>
      </c>
      <c r="M46" s="399">
        <f t="shared" si="71"/>
        <v>4.4589922618861258E-2</v>
      </c>
      <c r="N46" s="394">
        <f t="shared" si="51"/>
        <v>3.9128479149830378E-2</v>
      </c>
      <c r="O46" s="395">
        <f t="shared" si="52"/>
        <v>-0.21549765187092862</v>
      </c>
      <c r="P46" s="386">
        <f t="shared" si="53"/>
        <v>-0.15697660203382613</v>
      </c>
      <c r="R46" s="401">
        <v>1391.4519999999998</v>
      </c>
      <c r="S46" s="369">
        <v>4660.0920000000006</v>
      </c>
      <c r="T46" s="374">
        <v>6051.5439999999999</v>
      </c>
      <c r="U46" s="19">
        <v>1240.0920000000006</v>
      </c>
      <c r="V46" s="119">
        <v>3699.2299999999996</v>
      </c>
      <c r="W46" s="375">
        <v>4939.3220000000001</v>
      </c>
      <c r="X46" s="345">
        <f t="shared" si="72"/>
        <v>3.2148666662276823E-2</v>
      </c>
      <c r="Y46" s="323">
        <f t="shared" si="73"/>
        <v>6.6461386803553527E-2</v>
      </c>
      <c r="Z46" s="399">
        <f t="shared" si="74"/>
        <v>5.3365018481631415E-2</v>
      </c>
      <c r="AA46" s="323">
        <f t="shared" si="75"/>
        <v>3.1837644168578615E-2</v>
      </c>
      <c r="AB46" s="323">
        <f t="shared" si="76"/>
        <v>6.1996340381952134E-2</v>
      </c>
      <c r="AC46" s="399">
        <f t="shared" si="77"/>
        <v>5.0084883729879404E-2</v>
      </c>
      <c r="AE46" s="394">
        <f t="shared" si="54"/>
        <v>-0.10877845588636852</v>
      </c>
      <c r="AF46" s="395">
        <f t="shared" si="55"/>
        <v>-0.2061894915379355</v>
      </c>
      <c r="AG46" s="386">
        <f t="shared" si="56"/>
        <v>-0.18379144231620886</v>
      </c>
      <c r="AI46" s="27">
        <f t="shared" si="57"/>
        <v>2.5969663997133252</v>
      </c>
      <c r="AJ46" s="28">
        <f t="shared" si="58"/>
        <v>2.595469046579395</v>
      </c>
      <c r="AK46" s="402">
        <f t="shared" si="59"/>
        <v>2.5958131851680903</v>
      </c>
      <c r="AL46" s="28">
        <f t="shared" si="60"/>
        <v>2.2273207319438773</v>
      </c>
      <c r="AM46" s="28">
        <f t="shared" si="61"/>
        <v>2.6262644190629798</v>
      </c>
      <c r="AN46" s="402">
        <f t="shared" si="62"/>
        <v>2.51324570705169</v>
      </c>
      <c r="AO46" s="384">
        <f t="shared" si="63"/>
        <v>-0.14233748569494489</v>
      </c>
      <c r="AP46" s="385">
        <f t="shared" si="64"/>
        <v>1.1865050952609289E-2</v>
      </c>
      <c r="AQ46" s="386">
        <f t="shared" si="65"/>
        <v>-3.1807943109378151E-2</v>
      </c>
    </row>
    <row r="47" spans="1:43" ht="19.5" customHeight="1">
      <c r="A47" s="8" t="s">
        <v>202</v>
      </c>
      <c r="B47" s="19">
        <v>5516.9599999999991</v>
      </c>
      <c r="C47" s="371">
        <v>19731.660000000003</v>
      </c>
      <c r="D47" s="375">
        <v>25248.620000000003</v>
      </c>
      <c r="E47" s="19">
        <v>4378.4400000000014</v>
      </c>
      <c r="F47" s="369">
        <v>18445.370000000003</v>
      </c>
      <c r="G47" s="377">
        <v>22823.810000000005</v>
      </c>
      <c r="H47" s="345">
        <f t="shared" si="66"/>
        <v>2.6440397462872817E-2</v>
      </c>
      <c r="I47" s="323">
        <f t="shared" si="67"/>
        <v>5.1522428884140541E-2</v>
      </c>
      <c r="J47" s="399">
        <f t="shared" si="68"/>
        <v>4.2676461728843422E-2</v>
      </c>
      <c r="K47" s="323">
        <f t="shared" si="69"/>
        <v>2.4817534631945568E-2</v>
      </c>
      <c r="L47" s="323">
        <f t="shared" si="70"/>
        <v>6.9782089791877652E-2</v>
      </c>
      <c r="M47" s="399">
        <f t="shared" si="71"/>
        <v>5.1783627761011038E-2</v>
      </c>
      <c r="N47" s="394">
        <f t="shared" si="51"/>
        <v>-0.20636727473101091</v>
      </c>
      <c r="O47" s="395">
        <f t="shared" si="52"/>
        <v>-6.5189142727981361E-2</v>
      </c>
      <c r="P47" s="386">
        <f t="shared" si="53"/>
        <v>-9.6037327980697459E-2</v>
      </c>
      <c r="R47" s="401">
        <v>1075.22</v>
      </c>
      <c r="S47" s="369">
        <v>4261.8380000000006</v>
      </c>
      <c r="T47" s="374">
        <v>5337.0580000000009</v>
      </c>
      <c r="U47" s="19">
        <v>846.87300000000005</v>
      </c>
      <c r="V47" s="119">
        <v>3681.1240000000007</v>
      </c>
      <c r="W47" s="375">
        <v>4527.9970000000012</v>
      </c>
      <c r="X47" s="345">
        <f t="shared" si="72"/>
        <v>2.4842315342975034E-2</v>
      </c>
      <c r="Y47" s="323">
        <f t="shared" si="73"/>
        <v>6.0781560495389991E-2</v>
      </c>
      <c r="Z47" s="399">
        <f t="shared" si="74"/>
        <v>4.7064385354801827E-2</v>
      </c>
      <c r="AA47" s="323">
        <f t="shared" si="75"/>
        <v>2.1742291079997828E-2</v>
      </c>
      <c r="AB47" s="323">
        <f t="shared" si="76"/>
        <v>6.1692897303539718E-2</v>
      </c>
      <c r="AC47" s="399">
        <f t="shared" si="77"/>
        <v>4.5914035018215622E-2</v>
      </c>
      <c r="AE47" s="394">
        <f t="shared" si="54"/>
        <v>-0.21237235170476737</v>
      </c>
      <c r="AF47" s="395">
        <f t="shared" si="55"/>
        <v>-0.13625905067250324</v>
      </c>
      <c r="AG47" s="386">
        <f t="shared" si="56"/>
        <v>-0.15159306869065309</v>
      </c>
      <c r="AI47" s="27">
        <f t="shared" si="57"/>
        <v>1.9489356457179319</v>
      </c>
      <c r="AJ47" s="28">
        <f t="shared" si="58"/>
        <v>2.159898356245749</v>
      </c>
      <c r="AK47" s="402">
        <f t="shared" si="59"/>
        <v>2.1138018632305449</v>
      </c>
      <c r="AL47" s="28">
        <f t="shared" si="60"/>
        <v>1.9341888891934109</v>
      </c>
      <c r="AM47" s="28">
        <f t="shared" si="61"/>
        <v>1.9956899753162991</v>
      </c>
      <c r="AN47" s="402">
        <f t="shared" si="62"/>
        <v>1.9838918217422945</v>
      </c>
      <c r="AO47" s="384">
        <f t="shared" si="63"/>
        <v>-7.5665692486673528E-3</v>
      </c>
      <c r="AP47" s="385">
        <f t="shared" si="64"/>
        <v>-7.6025976155132818E-2</v>
      </c>
      <c r="AQ47" s="386">
        <f t="shared" si="65"/>
        <v>-6.1458003111846786E-2</v>
      </c>
    </row>
    <row r="48" spans="1:43" ht="19.5" customHeight="1">
      <c r="A48" s="8" t="s">
        <v>201</v>
      </c>
      <c r="B48" s="19">
        <v>3422.2799999999984</v>
      </c>
      <c r="C48" s="371">
        <v>16792.420000000002</v>
      </c>
      <c r="D48" s="375">
        <v>20214.7</v>
      </c>
      <c r="E48" s="19">
        <v>4045.23</v>
      </c>
      <c r="F48" s="369">
        <v>12777.169999999996</v>
      </c>
      <c r="G48" s="377">
        <v>16822.399999999998</v>
      </c>
      <c r="H48" s="345">
        <f t="shared" si="66"/>
        <v>1.6401504348271576E-2</v>
      </c>
      <c r="I48" s="323">
        <f t="shared" si="67"/>
        <v>4.3847616735876213E-2</v>
      </c>
      <c r="J48" s="399">
        <f t="shared" si="68"/>
        <v>3.4167882082666343E-2</v>
      </c>
      <c r="K48" s="323">
        <f t="shared" si="69"/>
        <v>2.2928859506852931E-2</v>
      </c>
      <c r="L48" s="323">
        <f t="shared" si="70"/>
        <v>4.833828891619333E-2</v>
      </c>
      <c r="M48" s="399">
        <f t="shared" si="71"/>
        <v>3.8167374318609899E-2</v>
      </c>
      <c r="N48" s="394">
        <f t="shared" si="51"/>
        <v>0.18202777095971162</v>
      </c>
      <c r="O48" s="395">
        <f t="shared" si="52"/>
        <v>-0.23911086073359319</v>
      </c>
      <c r="P48" s="386">
        <f t="shared" si="53"/>
        <v>-0.16781352184301537</v>
      </c>
      <c r="R48" s="401">
        <v>862.62300000000027</v>
      </c>
      <c r="S48" s="369">
        <v>3603.603000000001</v>
      </c>
      <c r="T48" s="374">
        <v>4466.2260000000015</v>
      </c>
      <c r="U48" s="19">
        <v>932.22300000000007</v>
      </c>
      <c r="V48" s="119">
        <v>3070.6850000000004</v>
      </c>
      <c r="W48" s="375">
        <v>4002.9080000000004</v>
      </c>
      <c r="X48" s="345">
        <f t="shared" si="72"/>
        <v>1.9930388746585034E-2</v>
      </c>
      <c r="Y48" s="323">
        <f t="shared" si="73"/>
        <v>5.1393932323534799E-2</v>
      </c>
      <c r="Z48" s="399">
        <f t="shared" si="74"/>
        <v>3.9385028520513586E-2</v>
      </c>
      <c r="AA48" s="323">
        <f t="shared" si="75"/>
        <v>2.3933534092442213E-2</v>
      </c>
      <c r="AB48" s="323">
        <f t="shared" si="76"/>
        <v>5.146239419169793E-2</v>
      </c>
      <c r="AC48" s="399">
        <f t="shared" si="77"/>
        <v>4.0589615692478466E-2</v>
      </c>
      <c r="AE48" s="394">
        <f t="shared" si="54"/>
        <v>8.0684145913104299E-2</v>
      </c>
      <c r="AF48" s="395">
        <f t="shared" si="55"/>
        <v>-0.14788476977069906</v>
      </c>
      <c r="AG48" s="386">
        <f t="shared" si="56"/>
        <v>-0.10373814491250577</v>
      </c>
      <c r="AI48" s="27">
        <f t="shared" si="57"/>
        <v>2.5206090676391195</v>
      </c>
      <c r="AJ48" s="28">
        <f t="shared" si="58"/>
        <v>2.1459700269526372</v>
      </c>
      <c r="AK48" s="402">
        <f t="shared" si="59"/>
        <v>2.2093951431384098</v>
      </c>
      <c r="AL48" s="28">
        <f t="shared" si="60"/>
        <v>2.3044993733360033</v>
      </c>
      <c r="AM48" s="28">
        <f t="shared" si="61"/>
        <v>2.4032590941499574</v>
      </c>
      <c r="AN48" s="402">
        <f t="shared" si="62"/>
        <v>2.3795106524633827</v>
      </c>
      <c r="AO48" s="384">
        <f t="shared" si="63"/>
        <v>-8.573709310088741E-2</v>
      </c>
      <c r="AP48" s="385">
        <f t="shared" si="64"/>
        <v>0.11989406374080674</v>
      </c>
      <c r="AQ48" s="386">
        <f t="shared" si="65"/>
        <v>7.6996416803617379E-2</v>
      </c>
    </row>
    <row r="49" spans="1:43" ht="19.5" customHeight="1">
      <c r="A49" s="8" t="s">
        <v>200</v>
      </c>
      <c r="B49" s="19">
        <v>1394.22</v>
      </c>
      <c r="C49" s="371">
        <v>8426.0299999999988</v>
      </c>
      <c r="D49" s="375">
        <v>9820.2499999999982</v>
      </c>
      <c r="E49" s="19">
        <v>1355.9500000000003</v>
      </c>
      <c r="F49" s="369">
        <v>8525</v>
      </c>
      <c r="G49" s="377">
        <v>9880.9500000000007</v>
      </c>
      <c r="H49" s="345">
        <f t="shared" si="66"/>
        <v>6.6818920113045129E-3</v>
      </c>
      <c r="I49" s="323">
        <f t="shared" si="67"/>
        <v>2.2001673019433468E-2</v>
      </c>
      <c r="J49" s="399">
        <f t="shared" si="68"/>
        <v>1.6598670473581309E-2</v>
      </c>
      <c r="K49" s="323">
        <f t="shared" si="69"/>
        <v>7.6856908132089483E-3</v>
      </c>
      <c r="L49" s="323">
        <f t="shared" si="70"/>
        <v>3.2251579419429202E-2</v>
      </c>
      <c r="M49" s="399">
        <f t="shared" si="71"/>
        <v>2.2418318270488669E-2</v>
      </c>
      <c r="N49" s="394">
        <f t="shared" si="51"/>
        <v>-2.7449039606374712E-2</v>
      </c>
      <c r="O49" s="395">
        <f t="shared" si="52"/>
        <v>1.1745745030578004E-2</v>
      </c>
      <c r="P49" s="386">
        <f t="shared" si="53"/>
        <v>6.1811053690081774E-3</v>
      </c>
      <c r="R49" s="401">
        <v>439.36600000000004</v>
      </c>
      <c r="S49" s="369">
        <v>2566.2290000000003</v>
      </c>
      <c r="T49" s="374">
        <v>3005.5950000000003</v>
      </c>
      <c r="U49" s="19">
        <v>415.21899999999994</v>
      </c>
      <c r="V49" s="119">
        <v>2650.1699999999996</v>
      </c>
      <c r="W49" s="375">
        <v>3065.3889999999997</v>
      </c>
      <c r="X49" s="345">
        <f t="shared" si="72"/>
        <v>1.0151288780883512E-2</v>
      </c>
      <c r="Y49" s="323">
        <f t="shared" si="73"/>
        <v>3.6599092506220121E-2</v>
      </c>
      <c r="Z49" s="399">
        <f t="shared" si="74"/>
        <v>2.6504580107704578E-2</v>
      </c>
      <c r="AA49" s="323">
        <f t="shared" si="75"/>
        <v>1.0660172611413537E-2</v>
      </c>
      <c r="AB49" s="323">
        <f t="shared" si="76"/>
        <v>4.4414875903914623E-2</v>
      </c>
      <c r="AC49" s="399">
        <f t="shared" si="77"/>
        <v>3.1083142919585173E-2</v>
      </c>
      <c r="AE49" s="394">
        <f t="shared" si="54"/>
        <v>-5.4958735996868451E-2</v>
      </c>
      <c r="AF49" s="395">
        <f t="shared" si="55"/>
        <v>3.2709863383197424E-2</v>
      </c>
      <c r="AG49" s="386">
        <f t="shared" si="56"/>
        <v>1.9894230593276677E-2</v>
      </c>
      <c r="AI49" s="27">
        <f t="shared" si="57"/>
        <v>3.151339099998566</v>
      </c>
      <c r="AJ49" s="28">
        <f t="shared" si="58"/>
        <v>3.0455967994417303</v>
      </c>
      <c r="AK49" s="402">
        <f t="shared" si="59"/>
        <v>3.0606094549527767</v>
      </c>
      <c r="AL49" s="28">
        <f t="shared" si="60"/>
        <v>3.0621999336258696</v>
      </c>
      <c r="AM49" s="28">
        <f t="shared" si="61"/>
        <v>3.108703812316715</v>
      </c>
      <c r="AN49" s="402">
        <f t="shared" si="62"/>
        <v>3.1023221451378657</v>
      </c>
      <c r="AO49" s="384">
        <f t="shared" si="63"/>
        <v>-2.8286123309527979E-2</v>
      </c>
      <c r="AP49" s="385">
        <f t="shared" si="64"/>
        <v>2.0720737848999717E-2</v>
      </c>
      <c r="AQ49" s="386">
        <f t="shared" si="65"/>
        <v>1.36288836583146E-2</v>
      </c>
    </row>
    <row r="50" spans="1:43" ht="19.5" customHeight="1">
      <c r="A50" s="8" t="s">
        <v>197</v>
      </c>
      <c r="B50" s="19">
        <v>7307.0799999999981</v>
      </c>
      <c r="C50" s="371">
        <v>6731.51</v>
      </c>
      <c r="D50" s="375">
        <v>14038.589999999998</v>
      </c>
      <c r="E50" s="19">
        <v>6698.4000000000005</v>
      </c>
      <c r="F50" s="369">
        <v>4959.93</v>
      </c>
      <c r="G50" s="377">
        <v>11658.330000000002</v>
      </c>
      <c r="H50" s="345">
        <f t="shared" si="66"/>
        <v>3.5019666536101168E-2</v>
      </c>
      <c r="I50" s="323">
        <f t="shared" si="67"/>
        <v>1.7577018114942222E-2</v>
      </c>
      <c r="J50" s="399">
        <f t="shared" si="68"/>
        <v>2.372871661349903E-2</v>
      </c>
      <c r="K50" s="323">
        <f t="shared" si="69"/>
        <v>3.7967352294110267E-2</v>
      </c>
      <c r="L50" s="323">
        <f t="shared" si="70"/>
        <v>1.876429047622399E-2</v>
      </c>
      <c r="M50" s="399">
        <f t="shared" si="71"/>
        <v>2.6450913367883268E-2</v>
      </c>
      <c r="N50" s="394">
        <f t="shared" si="51"/>
        <v>-8.3300032297442719E-2</v>
      </c>
      <c r="O50" s="395">
        <f t="shared" si="52"/>
        <v>-0.26317720689711521</v>
      </c>
      <c r="P50" s="386">
        <f t="shared" si="53"/>
        <v>-0.16955121561353362</v>
      </c>
      <c r="R50" s="401">
        <v>1269.4669999999999</v>
      </c>
      <c r="S50" s="369">
        <v>1832.3179999999998</v>
      </c>
      <c r="T50" s="374">
        <v>3101.7849999999999</v>
      </c>
      <c r="U50" s="19">
        <v>1440.7469999999996</v>
      </c>
      <c r="V50" s="119">
        <v>1271.2810000000002</v>
      </c>
      <c r="W50" s="375">
        <v>2712.0279999999998</v>
      </c>
      <c r="X50" s="345">
        <f t="shared" si="72"/>
        <v>2.933027615883306E-2</v>
      </c>
      <c r="Y50" s="323">
        <f t="shared" si="73"/>
        <v>2.6132186949337815E-2</v>
      </c>
      <c r="Z50" s="399">
        <f t="shared" si="74"/>
        <v>2.7352823320965211E-2</v>
      </c>
      <c r="AA50" s="323">
        <f t="shared" si="75"/>
        <v>3.6989183321033521E-2</v>
      </c>
      <c r="AB50" s="323">
        <f t="shared" si="76"/>
        <v>2.1305722973999592E-2</v>
      </c>
      <c r="AC50" s="399">
        <f t="shared" si="77"/>
        <v>2.7500051029711644E-2</v>
      </c>
      <c r="AE50" s="394">
        <f t="shared" si="54"/>
        <v>0.13492276679897922</v>
      </c>
      <c r="AF50" s="395">
        <f t="shared" si="55"/>
        <v>-0.30618975527173758</v>
      </c>
      <c r="AG50" s="386">
        <f t="shared" si="56"/>
        <v>-0.12565571114696863</v>
      </c>
      <c r="AI50" s="27">
        <f t="shared" si="57"/>
        <v>1.7373109367900725</v>
      </c>
      <c r="AJ50" s="28">
        <f t="shared" si="58"/>
        <v>2.7220014528686725</v>
      </c>
      <c r="AK50" s="402">
        <f t="shared" si="59"/>
        <v>2.2094704667634</v>
      </c>
      <c r="AL50" s="28">
        <f t="shared" si="60"/>
        <v>2.1508823002508053</v>
      </c>
      <c r="AM50" s="28">
        <f t="shared" si="61"/>
        <v>2.5631027050784994</v>
      </c>
      <c r="AN50" s="402">
        <f t="shared" si="62"/>
        <v>2.3262577058635321</v>
      </c>
      <c r="AO50" s="384">
        <f t="shared" si="63"/>
        <v>0.23805258730763779</v>
      </c>
      <c r="AP50" s="385">
        <f t="shared" si="64"/>
        <v>-5.8375702783961536E-2</v>
      </c>
      <c r="AQ50" s="386">
        <f t="shared" si="65"/>
        <v>5.2857569656140697E-2</v>
      </c>
    </row>
    <row r="51" spans="1:43" ht="19.5" customHeight="1">
      <c r="A51" s="8" t="s">
        <v>207</v>
      </c>
      <c r="B51" s="19">
        <v>2240.88</v>
      </c>
      <c r="C51" s="371">
        <v>4864.7999999999984</v>
      </c>
      <c r="D51" s="375">
        <v>7105.6799999999985</v>
      </c>
      <c r="E51" s="19">
        <v>1288.8200000000002</v>
      </c>
      <c r="F51" s="369">
        <v>5294.92</v>
      </c>
      <c r="G51" s="377">
        <v>6583.74</v>
      </c>
      <c r="H51" s="345">
        <f t="shared" si="66"/>
        <v>1.0739566331204585E-2</v>
      </c>
      <c r="I51" s="323">
        <f t="shared" si="67"/>
        <v>1.2702748376749182E-2</v>
      </c>
      <c r="J51" s="399">
        <f t="shared" si="68"/>
        <v>1.2010370490640994E-2</v>
      </c>
      <c r="K51" s="323">
        <f t="shared" si="69"/>
        <v>7.3051897443710727E-3</v>
      </c>
      <c r="L51" s="323">
        <f t="shared" si="70"/>
        <v>2.0031616762407518E-2</v>
      </c>
      <c r="M51" s="399">
        <f t="shared" si="71"/>
        <v>1.4937468434730167E-2</v>
      </c>
      <c r="N51" s="394">
        <f t="shared" si="51"/>
        <v>-0.42485987647709822</v>
      </c>
      <c r="O51" s="395">
        <f t="shared" si="52"/>
        <v>8.8414734418681515E-2</v>
      </c>
      <c r="P51" s="386">
        <f t="shared" si="53"/>
        <v>-7.3453912925997067E-2</v>
      </c>
      <c r="R51" s="401">
        <v>633.12499999999989</v>
      </c>
      <c r="S51" s="369">
        <v>1543.1550000000002</v>
      </c>
      <c r="T51" s="374">
        <v>2176.2800000000002</v>
      </c>
      <c r="U51" s="19">
        <v>440.32199999999995</v>
      </c>
      <c r="V51" s="119">
        <v>1602.4209999999998</v>
      </c>
      <c r="W51" s="375">
        <v>2042.7429999999997</v>
      </c>
      <c r="X51" s="345">
        <f t="shared" si="72"/>
        <v>1.462797464846363E-2</v>
      </c>
      <c r="Y51" s="323">
        <f t="shared" si="73"/>
        <v>2.2008196695008947E-2</v>
      </c>
      <c r="Z51" s="399">
        <f t="shared" si="74"/>
        <v>1.9191337354765137E-2</v>
      </c>
      <c r="AA51" s="323">
        <f t="shared" si="75"/>
        <v>1.1304657360580396E-2</v>
      </c>
      <c r="AB51" s="323">
        <f t="shared" si="76"/>
        <v>2.6855382809716648E-2</v>
      </c>
      <c r="AC51" s="399">
        <f t="shared" si="77"/>
        <v>2.0713479632432353E-2</v>
      </c>
      <c r="AE51" s="394">
        <f t="shared" si="54"/>
        <v>-0.3045259624876604</v>
      </c>
      <c r="AF51" s="395">
        <f t="shared" si="55"/>
        <v>3.8405733707890403E-2</v>
      </c>
      <c r="AG51" s="386">
        <f t="shared" si="56"/>
        <v>-6.136021100226096E-2</v>
      </c>
      <c r="AI51" s="27">
        <f t="shared" si="57"/>
        <v>2.8253409374888432</v>
      </c>
      <c r="AJ51" s="28">
        <f t="shared" si="58"/>
        <v>3.1720831277750383</v>
      </c>
      <c r="AK51" s="402">
        <f t="shared" si="59"/>
        <v>3.0627329122617408</v>
      </c>
      <c r="AL51" s="28">
        <f t="shared" si="60"/>
        <v>3.4164739839543139</v>
      </c>
      <c r="AM51" s="28">
        <f t="shared" si="61"/>
        <v>3.0263365641029512</v>
      </c>
      <c r="AN51" s="402">
        <f t="shared" si="62"/>
        <v>3.102709098475942</v>
      </c>
      <c r="AO51" s="384">
        <f t="shared" si="63"/>
        <v>0.2092253853762755</v>
      </c>
      <c r="AP51" s="385">
        <f t="shared" si="64"/>
        <v>-4.5946640677830115E-2</v>
      </c>
      <c r="AQ51" s="386">
        <f t="shared" si="65"/>
        <v>1.3052455881528341E-2</v>
      </c>
    </row>
    <row r="52" spans="1:43" ht="19.5" customHeight="1">
      <c r="A52" s="8" t="s">
        <v>209</v>
      </c>
      <c r="B52" s="19">
        <v>919.23999999999978</v>
      </c>
      <c r="C52" s="371">
        <v>6240.16</v>
      </c>
      <c r="D52" s="375">
        <v>7159.4</v>
      </c>
      <c r="E52" s="19">
        <v>664.58</v>
      </c>
      <c r="F52" s="369">
        <v>3824.12</v>
      </c>
      <c r="G52" s="377">
        <v>4488.7</v>
      </c>
      <c r="H52" s="345">
        <f t="shared" si="66"/>
        <v>4.4055187936420069E-3</v>
      </c>
      <c r="I52" s="323">
        <f t="shared" si="67"/>
        <v>1.6294026950882914E-2</v>
      </c>
      <c r="J52" s="399">
        <f t="shared" si="68"/>
        <v>1.2101170681862278E-2</v>
      </c>
      <c r="K52" s="323">
        <f t="shared" si="69"/>
        <v>3.7669209046368984E-3</v>
      </c>
      <c r="L52" s="323">
        <f t="shared" si="70"/>
        <v>1.4467320808144E-2</v>
      </c>
      <c r="M52" s="399">
        <f t="shared" si="71"/>
        <v>1.0184152861895109E-2</v>
      </c>
      <c r="N52" s="394">
        <f t="shared" si="51"/>
        <v>-0.27703320134023735</v>
      </c>
      <c r="O52" s="395">
        <f t="shared" si="52"/>
        <v>-0.38717596984692698</v>
      </c>
      <c r="P52" s="386">
        <f t="shared" si="53"/>
        <v>-0.37303405313294408</v>
      </c>
      <c r="R52" s="401">
        <v>274.60899999999998</v>
      </c>
      <c r="S52" s="369">
        <v>1984.4640000000004</v>
      </c>
      <c r="T52" s="374">
        <v>2259.0730000000003</v>
      </c>
      <c r="U52" s="19">
        <v>208.37299999999999</v>
      </c>
      <c r="V52" s="119">
        <v>1219.8719999999998</v>
      </c>
      <c r="W52" s="375">
        <v>1428.2449999999999</v>
      </c>
      <c r="X52" s="345">
        <f t="shared" si="72"/>
        <v>6.3446767861637899E-3</v>
      </c>
      <c r="Y52" s="323">
        <f t="shared" si="73"/>
        <v>2.8302065603367281E-2</v>
      </c>
      <c r="Z52" s="399">
        <f t="shared" si="74"/>
        <v>1.9921440279762413E-2</v>
      </c>
      <c r="AA52" s="323">
        <f t="shared" si="75"/>
        <v>5.349688110510533E-3</v>
      </c>
      <c r="AB52" s="323">
        <f t="shared" si="76"/>
        <v>2.0444146412743384E-2</v>
      </c>
      <c r="AC52" s="399">
        <f t="shared" si="77"/>
        <v>1.4482450174898824E-2</v>
      </c>
      <c r="AE52" s="394">
        <f t="shared" si="54"/>
        <v>-0.24120112596455323</v>
      </c>
      <c r="AF52" s="395">
        <f t="shared" si="55"/>
        <v>-0.38528892436446333</v>
      </c>
      <c r="AG52" s="386">
        <f t="shared" si="56"/>
        <v>-0.36777386122537886</v>
      </c>
      <c r="AI52" s="27">
        <f t="shared" si="57"/>
        <v>2.9873482442017325</v>
      </c>
      <c r="AJ52" s="28">
        <f t="shared" si="58"/>
        <v>3.1801492269428993</v>
      </c>
      <c r="AK52" s="402">
        <f t="shared" si="59"/>
        <v>3.1553943067854857</v>
      </c>
      <c r="AL52" s="28">
        <f t="shared" si="60"/>
        <v>3.1354088296367628</v>
      </c>
      <c r="AM52" s="28">
        <f t="shared" si="61"/>
        <v>3.1899417382299715</v>
      </c>
      <c r="AN52" s="402">
        <f t="shared" si="62"/>
        <v>3.1818678013678792</v>
      </c>
      <c r="AO52" s="384">
        <f>(AL52-AI52)/AI52</f>
        <v>4.9562546222191271E-2</v>
      </c>
      <c r="AP52" s="385">
        <f>(AM52-AJ52)/AJ52</f>
        <v>3.0792615654976264E-3</v>
      </c>
      <c r="AQ52" s="386">
        <f>(AN52-AK52)/AK52</f>
        <v>8.389916444186957E-3</v>
      </c>
    </row>
    <row r="53" spans="1:43" ht="19.5" customHeight="1">
      <c r="A53" s="8" t="s">
        <v>208</v>
      </c>
      <c r="B53" s="19">
        <v>5654.77</v>
      </c>
      <c r="C53" s="371">
        <v>3735.9000000000005</v>
      </c>
      <c r="D53" s="375">
        <v>9390.6700000000019</v>
      </c>
      <c r="E53" s="19">
        <v>4081.79</v>
      </c>
      <c r="F53" s="369">
        <v>1427.3300000000002</v>
      </c>
      <c r="G53" s="377">
        <v>5509.12</v>
      </c>
      <c r="H53" s="345">
        <f t="shared" si="66"/>
        <v>2.7100861046868086E-2</v>
      </c>
      <c r="I53" s="323">
        <f t="shared" si="67"/>
        <v>9.7550151415674424E-3</v>
      </c>
      <c r="J53" s="399">
        <f t="shared" si="68"/>
        <v>1.5872573188681127E-2</v>
      </c>
      <c r="K53" s="323">
        <f t="shared" si="69"/>
        <v>2.3136086068400862E-2</v>
      </c>
      <c r="L53" s="323">
        <f t="shared" si="70"/>
        <v>5.3998412730479634E-3</v>
      </c>
      <c r="M53" s="399">
        <f t="shared" si="71"/>
        <v>1.2499325019387258E-2</v>
      </c>
      <c r="N53" s="394">
        <f t="shared" si="51"/>
        <v>-0.27816869651639242</v>
      </c>
      <c r="O53" s="395">
        <f t="shared" si="52"/>
        <v>-0.61794212907197743</v>
      </c>
      <c r="P53" s="386">
        <f t="shared" si="53"/>
        <v>-0.41334111410580943</v>
      </c>
      <c r="R53" s="401">
        <v>1269.5050000000001</v>
      </c>
      <c r="S53" s="369">
        <v>974.99599999999975</v>
      </c>
      <c r="T53" s="374">
        <v>2244.5009999999997</v>
      </c>
      <c r="U53" s="19">
        <v>920.55499999999984</v>
      </c>
      <c r="V53" s="119">
        <v>372.66299999999995</v>
      </c>
      <c r="W53" s="375">
        <v>1293.2179999999998</v>
      </c>
      <c r="X53" s="345">
        <f t="shared" si="72"/>
        <v>2.9331154126117E-2</v>
      </c>
      <c r="Y53" s="323">
        <f t="shared" si="73"/>
        <v>1.3905216096145192E-2</v>
      </c>
      <c r="Z53" s="399">
        <f t="shared" si="74"/>
        <v>1.9792938355408171E-2</v>
      </c>
      <c r="AA53" s="323">
        <f t="shared" si="75"/>
        <v>2.3633974356423448E-2</v>
      </c>
      <c r="AB53" s="323">
        <f t="shared" si="76"/>
        <v>6.2455543980124047E-3</v>
      </c>
      <c r="AC53" s="399">
        <f t="shared" si="77"/>
        <v>1.3113272057862835E-2</v>
      </c>
      <c r="AE53" s="394">
        <f t="shared" si="54"/>
        <v>-0.27487091425398108</v>
      </c>
      <c r="AF53" s="395">
        <f t="shared" si="55"/>
        <v>-0.61777997037936572</v>
      </c>
      <c r="AG53" s="386">
        <f t="shared" si="56"/>
        <v>-0.4238282807626283</v>
      </c>
      <c r="AI53" s="27">
        <f t="shared" si="57"/>
        <v>2.2450161545031895</v>
      </c>
      <c r="AJ53" s="28">
        <f t="shared" si="58"/>
        <v>2.6098021895661012</v>
      </c>
      <c r="AK53" s="402">
        <f t="shared" si="59"/>
        <v>2.3901393617281825</v>
      </c>
      <c r="AL53" s="28">
        <f t="shared" si="60"/>
        <v>2.2552728092332037</v>
      </c>
      <c r="AM53" s="28">
        <f t="shared" si="61"/>
        <v>2.6109098806863158</v>
      </c>
      <c r="AN53" s="402">
        <f t="shared" si="62"/>
        <v>2.3474130169609664</v>
      </c>
      <c r="AO53" s="384">
        <f t="shared" ref="AO53:AO63" si="78">(AL53-AI53)/AI53</f>
        <v>4.5686329291844191E-3</v>
      </c>
      <c r="AP53" s="385">
        <f t="shared" ref="AP53:AP63" si="79">(AM53-AJ53)/AJ53</f>
        <v>4.2443489573389624E-4</v>
      </c>
      <c r="AQ53" s="386">
        <f t="shared" ref="AQ53:AQ63" si="80">(AN53-AK53)/AK53</f>
        <v>-1.7876089340800198E-2</v>
      </c>
    </row>
    <row r="54" spans="1:43" ht="19.5" customHeight="1">
      <c r="A54" s="8" t="s">
        <v>212</v>
      </c>
      <c r="B54" s="19">
        <v>746.72</v>
      </c>
      <c r="C54" s="371">
        <v>601.07999999999993</v>
      </c>
      <c r="D54" s="375">
        <v>1347.8</v>
      </c>
      <c r="E54" s="19">
        <v>1671.74</v>
      </c>
      <c r="F54" s="369">
        <v>639.16999999999985</v>
      </c>
      <c r="G54" s="377">
        <v>2310.91</v>
      </c>
      <c r="H54" s="345">
        <f t="shared" si="66"/>
        <v>3.5787052277842135E-3</v>
      </c>
      <c r="I54" s="323">
        <f t="shared" si="67"/>
        <v>1.5695132367818617E-3</v>
      </c>
      <c r="J54" s="399">
        <f t="shared" si="68"/>
        <v>2.2781179770670697E-3</v>
      </c>
      <c r="K54" s="323">
        <f t="shared" si="69"/>
        <v>9.4756272429469563E-3</v>
      </c>
      <c r="L54" s="323">
        <f t="shared" si="70"/>
        <v>2.4180929052805347E-3</v>
      </c>
      <c r="M54" s="399">
        <f t="shared" si="71"/>
        <v>5.2430905808100395E-3</v>
      </c>
      <c r="N54" s="394">
        <f t="shared" si="51"/>
        <v>1.2387775873151916</v>
      </c>
      <c r="O54" s="395">
        <f t="shared" si="52"/>
        <v>6.3369268649763624E-2</v>
      </c>
      <c r="P54" s="386">
        <f t="shared" si="53"/>
        <v>0.71457931443834388</v>
      </c>
      <c r="R54" s="401">
        <v>181.39400000000001</v>
      </c>
      <c r="S54" s="369">
        <v>184.86500000000004</v>
      </c>
      <c r="T54" s="374">
        <v>366.25900000000001</v>
      </c>
      <c r="U54" s="19">
        <v>380.5800000000001</v>
      </c>
      <c r="V54" s="119">
        <v>200.18099999999998</v>
      </c>
      <c r="W54" s="375">
        <v>580.76100000000008</v>
      </c>
      <c r="X54" s="345">
        <f t="shared" si="72"/>
        <v>4.1909999342679763E-3</v>
      </c>
      <c r="Y54" s="323">
        <f t="shared" si="73"/>
        <v>2.6365110970854059E-3</v>
      </c>
      <c r="Z54" s="399">
        <f t="shared" si="74"/>
        <v>3.2298233812831641E-3</v>
      </c>
      <c r="AA54" s="323">
        <f t="shared" si="75"/>
        <v>9.7708642727133525E-3</v>
      </c>
      <c r="AB54" s="323">
        <f t="shared" si="76"/>
        <v>3.3548845067756156E-3</v>
      </c>
      <c r="AC54" s="399">
        <f t="shared" si="77"/>
        <v>5.8889351939088999E-3</v>
      </c>
      <c r="AE54" s="394">
        <f t="shared" si="54"/>
        <v>1.0980848319128531</v>
      </c>
      <c r="AF54" s="395">
        <f t="shared" si="55"/>
        <v>8.2849647039731383E-2</v>
      </c>
      <c r="AG54" s="386">
        <f t="shared" si="56"/>
        <v>0.58565659819963489</v>
      </c>
      <c r="AI54" s="27">
        <f t="shared" si="57"/>
        <v>2.4292104135418899</v>
      </c>
      <c r="AJ54" s="28">
        <f t="shared" si="58"/>
        <v>3.0755473481067424</v>
      </c>
      <c r="AK54" s="402">
        <f t="shared" si="59"/>
        <v>2.7174580798338033</v>
      </c>
      <c r="AL54" s="28">
        <f t="shared" si="60"/>
        <v>2.2765501812482807</v>
      </c>
      <c r="AM54" s="28">
        <f t="shared" si="61"/>
        <v>3.1318897945773427</v>
      </c>
      <c r="AN54" s="402">
        <f t="shared" si="62"/>
        <v>2.5131268634434063</v>
      </c>
      <c r="AO54" s="384">
        <f t="shared" si="78"/>
        <v>-6.2843560789377764E-2</v>
      </c>
      <c r="AP54" s="385">
        <f t="shared" si="79"/>
        <v>1.8319485962485307E-2</v>
      </c>
      <c r="AQ54" s="386">
        <f t="shared" si="80"/>
        <v>-7.5192039909183675E-2</v>
      </c>
    </row>
    <row r="55" spans="1:43" ht="19.5" customHeight="1">
      <c r="A55" s="8" t="s">
        <v>213</v>
      </c>
      <c r="B55" s="19">
        <v>1391.5999999999997</v>
      </c>
      <c r="C55" s="371">
        <v>1313.3700000000001</v>
      </c>
      <c r="D55" s="375">
        <v>2704.97</v>
      </c>
      <c r="E55" s="19">
        <v>1158.43</v>
      </c>
      <c r="F55" s="369">
        <v>962.5999999999998</v>
      </c>
      <c r="G55" s="377">
        <v>2121.0299999999997</v>
      </c>
      <c r="H55" s="345">
        <f t="shared" si="66"/>
        <v>6.6693354871765996E-3</v>
      </c>
      <c r="I55" s="323">
        <f t="shared" si="67"/>
        <v>3.4294130561525822E-3</v>
      </c>
      <c r="J55" s="399">
        <f t="shared" si="68"/>
        <v>4.5720735898702415E-3</v>
      </c>
      <c r="K55" s="323">
        <f t="shared" si="69"/>
        <v>6.5661232410823712E-3</v>
      </c>
      <c r="L55" s="323">
        <f t="shared" si="70"/>
        <v>3.6416856714536709E-3</v>
      </c>
      <c r="M55" s="399">
        <f t="shared" si="71"/>
        <v>4.8122827867011341E-3</v>
      </c>
      <c r="N55" s="394">
        <f t="shared" si="51"/>
        <v>-0.16755533199195147</v>
      </c>
      <c r="O55" s="395">
        <f t="shared" si="52"/>
        <v>-0.26707629990025683</v>
      </c>
      <c r="P55" s="386">
        <f t="shared" si="53"/>
        <v>-0.21587670103550136</v>
      </c>
      <c r="R55" s="401">
        <v>350.15400000000005</v>
      </c>
      <c r="S55" s="369">
        <v>296.529</v>
      </c>
      <c r="T55" s="374">
        <v>646.68299999999999</v>
      </c>
      <c r="U55" s="19">
        <v>299.75699999999995</v>
      </c>
      <c r="V55" s="119">
        <v>227.4429999999999</v>
      </c>
      <c r="W55" s="375">
        <v>527.19999999999982</v>
      </c>
      <c r="X55" s="345">
        <f t="shared" si="72"/>
        <v>8.0900988510296326E-3</v>
      </c>
      <c r="Y55" s="323">
        <f t="shared" si="73"/>
        <v>4.2290428102000821E-3</v>
      </c>
      <c r="Z55" s="399">
        <f t="shared" si="74"/>
        <v>5.7027182231108049E-3</v>
      </c>
      <c r="AA55" s="323">
        <f t="shared" si="75"/>
        <v>7.695845713899141E-3</v>
      </c>
      <c r="AB55" s="323">
        <f t="shared" si="76"/>
        <v>3.8117753277012605E-3</v>
      </c>
      <c r="AC55" s="399">
        <f t="shared" si="77"/>
        <v>5.3458249335419745E-3</v>
      </c>
      <c r="AE55" s="394">
        <f t="shared" si="54"/>
        <v>-0.14392810020733762</v>
      </c>
      <c r="AF55" s="395">
        <f t="shared" si="55"/>
        <v>-0.23298227154848294</v>
      </c>
      <c r="AG55" s="386">
        <f t="shared" si="56"/>
        <v>-0.18476285908242551</v>
      </c>
      <c r="AI55" s="27">
        <f t="shared" si="57"/>
        <v>2.5161971830985923</v>
      </c>
      <c r="AJ55" s="28">
        <f t="shared" si="58"/>
        <v>2.2577719911373033</v>
      </c>
      <c r="AK55" s="402">
        <f t="shared" si="59"/>
        <v>2.3907215237137565</v>
      </c>
      <c r="AL55" s="28">
        <f t="shared" si="60"/>
        <v>2.5876142710392509</v>
      </c>
      <c r="AM55" s="28">
        <f t="shared" si="61"/>
        <v>2.3627986702680235</v>
      </c>
      <c r="AN55" s="402">
        <f t="shared" si="62"/>
        <v>2.4855848337835855</v>
      </c>
      <c r="AO55" s="384">
        <f t="shared" si="78"/>
        <v>2.838294566911144E-2</v>
      </c>
      <c r="AP55" s="385">
        <f t="shared" si="79"/>
        <v>4.651784128025048E-2</v>
      </c>
      <c r="AQ55" s="386">
        <f t="shared" si="80"/>
        <v>3.9679782496151214E-2</v>
      </c>
    </row>
    <row r="56" spans="1:43" ht="19.5" customHeight="1">
      <c r="A56" s="8" t="s">
        <v>210</v>
      </c>
      <c r="B56" s="19">
        <v>205.93</v>
      </c>
      <c r="C56" s="371">
        <v>555.02</v>
      </c>
      <c r="D56" s="375">
        <v>760.95</v>
      </c>
      <c r="E56" s="19">
        <v>432.49999999999989</v>
      </c>
      <c r="F56" s="369">
        <v>915.48</v>
      </c>
      <c r="G56" s="377">
        <v>1347.98</v>
      </c>
      <c r="H56" s="345">
        <f t="shared" si="66"/>
        <v>9.8693321132098128E-4</v>
      </c>
      <c r="I56" s="323">
        <f t="shared" si="67"/>
        <v>1.4492434229697693E-3</v>
      </c>
      <c r="J56" s="399">
        <f t="shared" si="68"/>
        <v>1.2861951881949748E-3</v>
      </c>
      <c r="K56" s="323">
        <f t="shared" si="69"/>
        <v>2.4514630161236541E-3</v>
      </c>
      <c r="L56" s="323">
        <f t="shared" si="70"/>
        <v>3.4634223961171906E-3</v>
      </c>
      <c r="M56" s="399">
        <f t="shared" si="71"/>
        <v>3.0583541726507384E-3</v>
      </c>
      <c r="N56" s="394">
        <f t="shared" si="51"/>
        <v>1.1002282328946724</v>
      </c>
      <c r="O56" s="395">
        <f t="shared" si="52"/>
        <v>0.64945407372707298</v>
      </c>
      <c r="P56" s="386">
        <f t="shared" si="53"/>
        <v>0.77144359024903075</v>
      </c>
      <c r="R56" s="401">
        <v>66.187000000000012</v>
      </c>
      <c r="S56" s="369">
        <v>200.44400000000002</v>
      </c>
      <c r="T56" s="374">
        <v>266.63100000000003</v>
      </c>
      <c r="U56" s="19">
        <v>130.43199999999999</v>
      </c>
      <c r="V56" s="119">
        <v>321.27299999999991</v>
      </c>
      <c r="W56" s="375">
        <v>451.70499999999993</v>
      </c>
      <c r="X56" s="345">
        <f t="shared" si="72"/>
        <v>1.529211068995637E-3</v>
      </c>
      <c r="Y56" s="323">
        <f t="shared" si="73"/>
        <v>2.8586959691893382E-3</v>
      </c>
      <c r="Z56" s="399">
        <f t="shared" si="74"/>
        <v>2.3512624617413125E-3</v>
      </c>
      <c r="AA56" s="323">
        <f t="shared" si="75"/>
        <v>3.3486609091874179E-3</v>
      </c>
      <c r="AB56" s="323">
        <f t="shared" si="76"/>
        <v>5.3842962626089496E-3</v>
      </c>
      <c r="AC56" s="399">
        <f t="shared" si="77"/>
        <v>4.5803032086600493E-3</v>
      </c>
      <c r="AE56" s="394">
        <f t="shared" si="54"/>
        <v>0.97065889071872069</v>
      </c>
      <c r="AF56" s="395">
        <f t="shared" si="55"/>
        <v>0.60280676897287966</v>
      </c>
      <c r="AG56" s="386">
        <f t="shared" si="56"/>
        <v>0.69412033859528666</v>
      </c>
      <c r="AI56" s="27">
        <f t="shared" si="57"/>
        <v>3.2140533190890115</v>
      </c>
      <c r="AJ56" s="28">
        <f t="shared" si="58"/>
        <v>3.6114734604158412</v>
      </c>
      <c r="AK56" s="402">
        <f t="shared" si="59"/>
        <v>3.5039227281687371</v>
      </c>
      <c r="AL56" s="28">
        <f t="shared" si="60"/>
        <v>3.0157687861271683</v>
      </c>
      <c r="AM56" s="28">
        <f t="shared" si="61"/>
        <v>3.5093393629571361</v>
      </c>
      <c r="AN56" s="402">
        <f t="shared" si="62"/>
        <v>3.3509770174631663</v>
      </c>
      <c r="AO56" s="384">
        <f t="shared" si="78"/>
        <v>-6.1692981813395935E-2</v>
      </c>
      <c r="AP56" s="385">
        <f t="shared" si="79"/>
        <v>-2.8280450785022487E-2</v>
      </c>
      <c r="AQ56" s="386">
        <f t="shared" si="80"/>
        <v>-4.3649852628315548E-2</v>
      </c>
    </row>
    <row r="57" spans="1:43" ht="19.5" customHeight="1">
      <c r="A57" s="8" t="s">
        <v>211</v>
      </c>
      <c r="B57" s="19">
        <v>276.83999999999997</v>
      </c>
      <c r="C57" s="371">
        <v>508.16000000000008</v>
      </c>
      <c r="D57" s="375">
        <v>785</v>
      </c>
      <c r="E57" s="19">
        <v>737.88999999999987</v>
      </c>
      <c r="F57" s="369">
        <v>419.65999999999997</v>
      </c>
      <c r="G57" s="377">
        <v>1157.5499999999997</v>
      </c>
      <c r="H57" s="345">
        <f t="shared" si="66"/>
        <v>1.3267740990729878E-3</v>
      </c>
      <c r="I57" s="323">
        <f t="shared" si="67"/>
        <v>1.3268846849056215E-3</v>
      </c>
      <c r="J57" s="399">
        <f t="shared" si="68"/>
        <v>1.3268456833340628E-3</v>
      </c>
      <c r="K57" s="323">
        <f t="shared" si="69"/>
        <v>4.182450971023083E-3</v>
      </c>
      <c r="L57" s="323">
        <f t="shared" si="70"/>
        <v>1.5876478380243589E-3</v>
      </c>
      <c r="M57" s="399">
        <f t="shared" si="71"/>
        <v>2.6262985152241585E-3</v>
      </c>
      <c r="N57" s="394">
        <f t="shared" si="51"/>
        <v>1.6654023984973267</v>
      </c>
      <c r="O57" s="395">
        <f t="shared" si="52"/>
        <v>-0.17415774559193975</v>
      </c>
      <c r="P57" s="386">
        <f t="shared" si="53"/>
        <v>0.47458598726114615</v>
      </c>
      <c r="R57" s="401">
        <v>80.989000000000004</v>
      </c>
      <c r="S57" s="369">
        <v>154.17900000000006</v>
      </c>
      <c r="T57" s="374">
        <v>235.16800000000006</v>
      </c>
      <c r="U57" s="19">
        <v>183.96599999999995</v>
      </c>
      <c r="V57" s="119">
        <v>139.86199999999997</v>
      </c>
      <c r="W57" s="375">
        <v>323.82799999999992</v>
      </c>
      <c r="X57" s="345">
        <f t="shared" si="72"/>
        <v>1.8712024304906949E-3</v>
      </c>
      <c r="Y57" s="323">
        <f t="shared" si="73"/>
        <v>2.1988729312608164E-3</v>
      </c>
      <c r="Z57" s="399">
        <f t="shared" si="74"/>
        <v>2.0738087116756155E-3</v>
      </c>
      <c r="AA57" s="323">
        <f t="shared" si="75"/>
        <v>4.723072197156928E-3</v>
      </c>
      <c r="AB57" s="323">
        <f t="shared" si="76"/>
        <v>2.3439829798365033E-3</v>
      </c>
      <c r="AC57" s="399">
        <f t="shared" si="77"/>
        <v>3.2836263212804072E-3</v>
      </c>
      <c r="AE57" s="394">
        <f t="shared" si="54"/>
        <v>1.2714936596327888</v>
      </c>
      <c r="AF57" s="395">
        <f t="shared" si="55"/>
        <v>-9.2859598259166856E-2</v>
      </c>
      <c r="AG57" s="386">
        <f t="shared" si="56"/>
        <v>0.3770070757926241</v>
      </c>
      <c r="AI57" s="27">
        <f t="shared" si="57"/>
        <v>2.9254804219043495</v>
      </c>
      <c r="AJ57" s="28">
        <f t="shared" si="58"/>
        <v>3.0340640743073055</v>
      </c>
      <c r="AK57" s="402">
        <f t="shared" si="59"/>
        <v>2.9957707006369434</v>
      </c>
      <c r="AL57" s="28">
        <f t="shared" si="60"/>
        <v>2.493135833254279</v>
      </c>
      <c r="AM57" s="28">
        <f t="shared" si="61"/>
        <v>3.3327455559262251</v>
      </c>
      <c r="AN57" s="402">
        <f t="shared" si="62"/>
        <v>2.7975292643946266</v>
      </c>
      <c r="AO57" s="384">
        <f t="shared" si="78"/>
        <v>-0.14778584242537321</v>
      </c>
      <c r="AP57" s="385">
        <f t="shared" si="79"/>
        <v>9.8442707307396043E-2</v>
      </c>
      <c r="AQ57" s="386">
        <f t="shared" si="80"/>
        <v>-6.617376830615504E-2</v>
      </c>
    </row>
    <row r="58" spans="1:43" ht="19.5" customHeight="1">
      <c r="A58" s="8" t="s">
        <v>214</v>
      </c>
      <c r="B58" s="19">
        <v>2983.9100000000003</v>
      </c>
      <c r="C58" s="371">
        <v>1726.69</v>
      </c>
      <c r="D58" s="375">
        <v>4710.6000000000004</v>
      </c>
      <c r="E58" s="19">
        <v>621.21000000000015</v>
      </c>
      <c r="F58" s="369">
        <v>539.6600000000002</v>
      </c>
      <c r="G58" s="377">
        <v>1160.8700000000003</v>
      </c>
      <c r="H58" s="345">
        <f t="shared" si="66"/>
        <v>1.4300586988747581E-2</v>
      </c>
      <c r="I58" s="323">
        <f t="shared" si="67"/>
        <v>4.5086557709770299E-3</v>
      </c>
      <c r="J58" s="399">
        <f t="shared" si="68"/>
        <v>7.9620882495712569E-3</v>
      </c>
      <c r="K58" s="323">
        <f t="shared" si="69"/>
        <v>3.5210944283148578E-3</v>
      </c>
      <c r="L58" s="323">
        <f t="shared" si="70"/>
        <v>2.0416290146028351E-3</v>
      </c>
      <c r="M58" s="399">
        <f t="shared" si="71"/>
        <v>2.633831071978118E-3</v>
      </c>
      <c r="N58" s="394">
        <f t="shared" si="51"/>
        <v>-0.79181342600815707</v>
      </c>
      <c r="O58" s="395">
        <f t="shared" si="52"/>
        <v>-0.68745982197151756</v>
      </c>
      <c r="P58" s="386">
        <f t="shared" si="53"/>
        <v>-0.75356217891563704</v>
      </c>
      <c r="R58" s="401">
        <v>593.47900000000004</v>
      </c>
      <c r="S58" s="369">
        <v>312.71999999999997</v>
      </c>
      <c r="T58" s="374">
        <v>906.19900000000007</v>
      </c>
      <c r="U58" s="19">
        <v>130.733</v>
      </c>
      <c r="V58" s="119">
        <v>136.56399999999999</v>
      </c>
      <c r="W58" s="375">
        <v>267.29700000000003</v>
      </c>
      <c r="X58" s="345">
        <f t="shared" si="72"/>
        <v>1.3711977518492477E-2</v>
      </c>
      <c r="Y58" s="323">
        <f t="shared" si="73"/>
        <v>4.4599559152924987E-3</v>
      </c>
      <c r="Z58" s="399">
        <f t="shared" si="74"/>
        <v>7.9912376714167347E-3</v>
      </c>
      <c r="AA58" s="323">
        <f t="shared" si="75"/>
        <v>3.3563886672043578E-3</v>
      </c>
      <c r="AB58" s="323">
        <f t="shared" si="76"/>
        <v>2.2887109555017968E-3</v>
      </c>
      <c r="AC58" s="399">
        <f t="shared" si="77"/>
        <v>2.7104001655177726E-3</v>
      </c>
      <c r="AE58" s="394">
        <f t="shared" si="54"/>
        <v>-0.77971756372171552</v>
      </c>
      <c r="AF58" s="395">
        <f t="shared" si="55"/>
        <v>-0.56330263494499866</v>
      </c>
      <c r="AG58" s="386">
        <f t="shared" si="56"/>
        <v>-0.70503498679649834</v>
      </c>
      <c r="AI58" s="27">
        <f t="shared" si="57"/>
        <v>1.9889306312857959</v>
      </c>
      <c r="AJ58" s="28">
        <f t="shared" si="58"/>
        <v>1.8110952168600036</v>
      </c>
      <c r="AK58" s="402">
        <f t="shared" si="59"/>
        <v>1.9237443213178786</v>
      </c>
      <c r="AL58" s="28">
        <f t="shared" si="60"/>
        <v>2.1044896250865239</v>
      </c>
      <c r="AM58" s="28">
        <f t="shared" si="61"/>
        <v>2.5305562761738862</v>
      </c>
      <c r="AN58" s="402">
        <f t="shared" si="62"/>
        <v>2.3025575645851815</v>
      </c>
      <c r="AO58" s="384">
        <f t="shared" si="78"/>
        <v>5.8101067972401763E-2</v>
      </c>
      <c r="AP58" s="385">
        <f t="shared" si="79"/>
        <v>0.39725192392769509</v>
      </c>
      <c r="AQ58" s="386">
        <f t="shared" si="80"/>
        <v>0.19691454787910345</v>
      </c>
    </row>
    <row r="59" spans="1:43" ht="19.5" customHeight="1">
      <c r="A59" s="8" t="s">
        <v>215</v>
      </c>
      <c r="B59" s="19">
        <v>380.78</v>
      </c>
      <c r="C59" s="371">
        <v>410.75999999999993</v>
      </c>
      <c r="D59" s="375">
        <v>791.54</v>
      </c>
      <c r="E59" s="19">
        <v>419.47</v>
      </c>
      <c r="F59" s="369">
        <v>365.73999999999995</v>
      </c>
      <c r="G59" s="377">
        <v>785.21</v>
      </c>
      <c r="H59" s="345">
        <f t="shared" si="66"/>
        <v>1.8249134570329879E-3</v>
      </c>
      <c r="I59" s="323">
        <f t="shared" si="67"/>
        <v>1.0725581572178702E-3</v>
      </c>
      <c r="J59" s="399">
        <f t="shared" si="68"/>
        <v>1.3378999136130496E-3</v>
      </c>
      <c r="K59" s="323">
        <f t="shared" si="69"/>
        <v>2.3776073788980105E-3</v>
      </c>
      <c r="L59" s="323">
        <f t="shared" si="70"/>
        <v>1.3836589626817638E-3</v>
      </c>
      <c r="M59" s="399">
        <f t="shared" si="71"/>
        <v>1.7815177375829659E-3</v>
      </c>
      <c r="N59" s="394">
        <f t="shared" si="51"/>
        <v>0.10160722727033998</v>
      </c>
      <c r="O59" s="395">
        <f t="shared" si="52"/>
        <v>-0.1096017138961924</v>
      </c>
      <c r="P59" s="386">
        <f t="shared" si="53"/>
        <v>-7.9970690047248758E-3</v>
      </c>
      <c r="R59" s="401">
        <v>102.208</v>
      </c>
      <c r="S59" s="369">
        <v>124.67900000000002</v>
      </c>
      <c r="T59" s="374">
        <v>226.887</v>
      </c>
      <c r="U59" s="19">
        <v>97.302999999999997</v>
      </c>
      <c r="V59" s="119">
        <v>96.129000000000005</v>
      </c>
      <c r="W59" s="375">
        <v>193.43200000000002</v>
      </c>
      <c r="X59" s="345">
        <f t="shared" si="72"/>
        <v>2.3614547409597964E-3</v>
      </c>
      <c r="Y59" s="323">
        <f t="shared" si="73"/>
        <v>1.7781492823060682E-3</v>
      </c>
      <c r="Z59" s="399">
        <f t="shared" si="74"/>
        <v>2.000783427872607E-3</v>
      </c>
      <c r="AA59" s="323">
        <f t="shared" si="75"/>
        <v>2.4981197286452969E-3</v>
      </c>
      <c r="AB59" s="323">
        <f t="shared" si="76"/>
        <v>1.6110504630900695E-3</v>
      </c>
      <c r="AC59" s="399">
        <f t="shared" si="77"/>
        <v>1.9614066929910692E-3</v>
      </c>
      <c r="AE59" s="394">
        <f t="shared" si="54"/>
        <v>-4.7990372573575468E-2</v>
      </c>
      <c r="AF59" s="395">
        <f t="shared" si="55"/>
        <v>-0.22898804129003286</v>
      </c>
      <c r="AG59" s="386">
        <f t="shared" si="56"/>
        <v>-0.14745225596883021</v>
      </c>
      <c r="AI59" s="27">
        <f t="shared" si="57"/>
        <v>2.6841745890015236</v>
      </c>
      <c r="AJ59" s="28">
        <f t="shared" si="58"/>
        <v>3.0353247638523722</v>
      </c>
      <c r="AK59" s="402">
        <f t="shared" si="59"/>
        <v>2.8663996765798316</v>
      </c>
      <c r="AL59" s="28">
        <f t="shared" si="60"/>
        <v>2.3196652919159892</v>
      </c>
      <c r="AM59" s="28">
        <f t="shared" si="61"/>
        <v>2.6283425384152679</v>
      </c>
      <c r="AN59" s="402">
        <f t="shared" si="62"/>
        <v>2.4634429006253105</v>
      </c>
      <c r="AO59" s="384">
        <f t="shared" si="78"/>
        <v>-0.13579939940535943</v>
      </c>
      <c r="AP59" s="385">
        <f t="shared" si="79"/>
        <v>-0.13408193755206962</v>
      </c>
      <c r="AQ59" s="386">
        <f t="shared" si="80"/>
        <v>-0.14057941020818368</v>
      </c>
    </row>
    <row r="60" spans="1:43" ht="19.5" customHeight="1">
      <c r="A60" s="8" t="s">
        <v>233</v>
      </c>
      <c r="B60" s="19">
        <v>10.87</v>
      </c>
      <c r="C60" s="371">
        <v>99.240000000000009</v>
      </c>
      <c r="D60" s="375">
        <v>110.11000000000001</v>
      </c>
      <c r="E60" s="19">
        <v>22.420000000000005</v>
      </c>
      <c r="F60" s="369">
        <v>390.81999999999988</v>
      </c>
      <c r="G60" s="377">
        <v>413.2399999999999</v>
      </c>
      <c r="H60" s="345">
        <f t="shared" si="66"/>
        <v>5.2095197431452746E-5</v>
      </c>
      <c r="I60" s="323">
        <f t="shared" si="67"/>
        <v>2.591310534674785E-4</v>
      </c>
      <c r="J60" s="399">
        <f t="shared" si="68"/>
        <v>1.8611334801517664E-4</v>
      </c>
      <c r="K60" s="323">
        <f t="shared" si="69"/>
        <v>1.2707930825778577E-4</v>
      </c>
      <c r="L60" s="323">
        <f t="shared" si="70"/>
        <v>1.4785410285866648E-3</v>
      </c>
      <c r="M60" s="399">
        <f t="shared" si="71"/>
        <v>9.3757643162820721E-4</v>
      </c>
      <c r="N60" s="394">
        <f t="shared" si="51"/>
        <v>1.0625574977000927</v>
      </c>
      <c r="O60" s="395">
        <f t="shared" si="52"/>
        <v>2.9381297863764595</v>
      </c>
      <c r="P60" s="386">
        <f t="shared" si="53"/>
        <v>2.7529742984288426</v>
      </c>
      <c r="R60" s="401">
        <v>5.2880000000000003</v>
      </c>
      <c r="S60" s="369">
        <v>38.562999999999995</v>
      </c>
      <c r="T60" s="374">
        <v>43.850999999999999</v>
      </c>
      <c r="U60" s="19">
        <v>8.9109999999999996</v>
      </c>
      <c r="V60" s="119">
        <v>123.681</v>
      </c>
      <c r="W60" s="375">
        <v>132.59199999999998</v>
      </c>
      <c r="X60" s="345">
        <f t="shared" si="72"/>
        <v>1.2217607888027752E-4</v>
      </c>
      <c r="Y60" s="323">
        <f t="shared" si="73"/>
        <v>5.499785110048115E-4</v>
      </c>
      <c r="Z60" s="399">
        <f t="shared" si="74"/>
        <v>3.8669625891144796E-4</v>
      </c>
      <c r="AA60" s="323">
        <f t="shared" si="75"/>
        <v>2.2877758036194402E-4</v>
      </c>
      <c r="AB60" s="323">
        <f t="shared" si="76"/>
        <v>2.0728014680839587E-3</v>
      </c>
      <c r="AC60" s="399">
        <f t="shared" si="77"/>
        <v>1.3444871388243506E-3</v>
      </c>
      <c r="AE60" s="394">
        <f t="shared" si="54"/>
        <v>0.68513615733736744</v>
      </c>
      <c r="AF60" s="395">
        <f t="shared" si="55"/>
        <v>2.2072452869330705</v>
      </c>
      <c r="AG60" s="386">
        <f t="shared" si="56"/>
        <v>2.0236938724316431</v>
      </c>
      <c r="AI60" s="27">
        <f t="shared" si="57"/>
        <v>4.864765409383625</v>
      </c>
      <c r="AJ60" s="28">
        <f t="shared" si="58"/>
        <v>3.8858323256751301</v>
      </c>
      <c r="AK60" s="402">
        <f t="shared" si="59"/>
        <v>3.9824720733811638</v>
      </c>
      <c r="AL60" s="28">
        <f t="shared" si="60"/>
        <v>3.9745762711864394</v>
      </c>
      <c r="AM60" s="28">
        <f t="shared" si="61"/>
        <v>3.1646538048206345</v>
      </c>
      <c r="AN60" s="402">
        <f t="shared" si="62"/>
        <v>3.2085954893040372</v>
      </c>
      <c r="AO60" s="384">
        <f t="shared" si="78"/>
        <v>-0.18298706377086624</v>
      </c>
      <c r="AP60" s="385">
        <f t="shared" si="79"/>
        <v>-0.18559177556103043</v>
      </c>
      <c r="AQ60" s="386">
        <f t="shared" si="80"/>
        <v>-0.19432065556710776</v>
      </c>
    </row>
    <row r="61" spans="1:43" ht="19.5" customHeight="1">
      <c r="A61" s="8" t="s">
        <v>216</v>
      </c>
      <c r="B61" s="19">
        <v>188.16000000000003</v>
      </c>
      <c r="C61" s="371">
        <v>263.7</v>
      </c>
      <c r="D61" s="375">
        <v>451.86</v>
      </c>
      <c r="E61" s="19">
        <v>88.81</v>
      </c>
      <c r="F61" s="369">
        <v>90.749999999999972</v>
      </c>
      <c r="G61" s="377">
        <v>179.55999999999997</v>
      </c>
      <c r="H61" s="345">
        <f t="shared" si="66"/>
        <v>9.0176930530838563E-4</v>
      </c>
      <c r="I61" s="323">
        <f t="shared" si="67"/>
        <v>6.8856165658377744E-4</v>
      </c>
      <c r="J61" s="399">
        <f t="shared" si="68"/>
        <v>7.6375603881698043E-4</v>
      </c>
      <c r="K61" s="323">
        <f t="shared" si="69"/>
        <v>5.0338596638599257E-4</v>
      </c>
      <c r="L61" s="323">
        <f t="shared" si="70"/>
        <v>3.4332326478747209E-4</v>
      </c>
      <c r="M61" s="399">
        <f t="shared" si="71"/>
        <v>4.0739334058455354E-4</v>
      </c>
      <c r="N61" s="394">
        <f t="shared" si="51"/>
        <v>-0.52800807823129259</v>
      </c>
      <c r="O61" s="395">
        <f t="shared" si="52"/>
        <v>-0.65585893060295797</v>
      </c>
      <c r="P61" s="386">
        <f t="shared" si="53"/>
        <v>-0.60262028061789064</v>
      </c>
      <c r="R61" s="401">
        <v>45.391000000000005</v>
      </c>
      <c r="S61" s="369">
        <v>102.01500000000001</v>
      </c>
      <c r="T61" s="374">
        <v>147.40600000000001</v>
      </c>
      <c r="U61" s="19">
        <v>35.097000000000001</v>
      </c>
      <c r="V61" s="119">
        <v>38.778999999999996</v>
      </c>
      <c r="W61" s="375">
        <v>73.876000000000005</v>
      </c>
      <c r="X61" s="345">
        <f t="shared" si="72"/>
        <v>1.0487319206608692E-3</v>
      </c>
      <c r="Y61" s="323">
        <f t="shared" si="73"/>
        <v>1.4549194253599526E-3</v>
      </c>
      <c r="Z61" s="399">
        <f t="shared" si="74"/>
        <v>1.2998870890310575E-3</v>
      </c>
      <c r="AA61" s="323">
        <f t="shared" si="75"/>
        <v>9.0106685422097971E-4</v>
      </c>
      <c r="AB61" s="323">
        <f t="shared" si="76"/>
        <v>6.4990716545651982E-4</v>
      </c>
      <c r="AC61" s="399">
        <f t="shared" si="77"/>
        <v>7.4910501288002096E-4</v>
      </c>
      <c r="AE61" s="394">
        <f t="shared" si="54"/>
        <v>-0.22678504549360012</v>
      </c>
      <c r="AF61" s="395">
        <f t="shared" si="55"/>
        <v>-0.61986962701563508</v>
      </c>
      <c r="AG61" s="386">
        <f t="shared" si="56"/>
        <v>-0.4988263707040419</v>
      </c>
      <c r="AI61" s="27">
        <f t="shared" si="57"/>
        <v>2.4123618197278911</v>
      </c>
      <c r="AJ61" s="28">
        <f t="shared" si="58"/>
        <v>3.8686006825938573</v>
      </c>
      <c r="AK61" s="402">
        <f t="shared" si="59"/>
        <v>3.2622051077767451</v>
      </c>
      <c r="AL61" s="28">
        <f t="shared" si="60"/>
        <v>3.9519198288481028</v>
      </c>
      <c r="AM61" s="28">
        <f t="shared" si="61"/>
        <v>4.2731680440771358</v>
      </c>
      <c r="AN61" s="402">
        <f t="shared" si="62"/>
        <v>4.1142793495210519</v>
      </c>
      <c r="AO61" s="384">
        <f t="shared" si="78"/>
        <v>0.63819531404035834</v>
      </c>
      <c r="AP61" s="385">
        <f t="shared" si="79"/>
        <v>0.10457718298597317</v>
      </c>
      <c r="AQ61" s="386">
        <f t="shared" si="80"/>
        <v>0.26119579045261554</v>
      </c>
    </row>
    <row r="62" spans="1:43" ht="19.5" customHeight="1" thickBot="1">
      <c r="A62" s="8" t="s">
        <v>17</v>
      </c>
      <c r="B62" s="19">
        <f t="shared" ref="B62:G62" si="81">B63-SUM(B40:B61)</f>
        <v>792.17000000007101</v>
      </c>
      <c r="C62" s="371">
        <f t="shared" si="81"/>
        <v>264.47999999998137</v>
      </c>
      <c r="D62" s="376">
        <f t="shared" si="81"/>
        <v>1056.6500000000233</v>
      </c>
      <c r="E62" s="21">
        <f t="shared" si="81"/>
        <v>315.46000000002095</v>
      </c>
      <c r="F62" s="119">
        <f t="shared" si="81"/>
        <v>231.65000000002328</v>
      </c>
      <c r="G62" s="375">
        <f t="shared" si="81"/>
        <v>547.10999999998603</v>
      </c>
      <c r="H62" s="345">
        <f t="shared" si="66"/>
        <v>3.7965273734386043E-3</v>
      </c>
      <c r="I62" s="323">
        <f t="shared" si="67"/>
        <v>6.9059835772948292E-4</v>
      </c>
      <c r="J62" s="399">
        <f t="shared" si="68"/>
        <v>1.7860018997388131E-3</v>
      </c>
      <c r="K62" s="323">
        <f t="shared" si="69"/>
        <v>1.7880659492865191E-3</v>
      </c>
      <c r="L62" s="323">
        <f t="shared" si="70"/>
        <v>8.7637282962012037E-4</v>
      </c>
      <c r="M62" s="399">
        <f t="shared" si="71"/>
        <v>1.2413063631499745E-3</v>
      </c>
      <c r="N62" s="396">
        <f t="shared" si="51"/>
        <v>-0.60177739626596227</v>
      </c>
      <c r="O62" s="397">
        <f t="shared" si="52"/>
        <v>-0.12413036902586359</v>
      </c>
      <c r="P62" s="388">
        <f t="shared" si="53"/>
        <v>-0.48222211706811718</v>
      </c>
      <c r="R62" s="19">
        <f t="shared" ref="R62:W62" si="82">R63-SUM(R40:R61)</f>
        <v>212.34799999999814</v>
      </c>
      <c r="S62" s="119">
        <f t="shared" si="82"/>
        <v>99.907999999966705</v>
      </c>
      <c r="T62" s="375">
        <f t="shared" si="82"/>
        <v>312.25599999999395</v>
      </c>
      <c r="U62" s="119">
        <f t="shared" si="82"/>
        <v>96.713000000003376</v>
      </c>
      <c r="V62" s="123">
        <f t="shared" si="82"/>
        <v>81.475000000005821</v>
      </c>
      <c r="W62" s="376">
        <f t="shared" si="82"/>
        <v>178.18799999999464</v>
      </c>
      <c r="X62" s="345">
        <f t="shared" si="72"/>
        <v>4.906173600239966E-3</v>
      </c>
      <c r="Y62" s="323">
        <f t="shared" si="73"/>
        <v>1.4248697735510826E-3</v>
      </c>
      <c r="Z62" s="399">
        <f t="shared" si="74"/>
        <v>2.753602586546504E-3</v>
      </c>
      <c r="AA62" s="323">
        <f t="shared" si="75"/>
        <v>2.4829722959875959E-3</v>
      </c>
      <c r="AB62" s="323">
        <f t="shared" si="76"/>
        <v>1.3654603343452318E-3</v>
      </c>
      <c r="AC62" s="399">
        <f t="shared" si="77"/>
        <v>1.8068320433572631E-3</v>
      </c>
      <c r="AE62" s="396">
        <f t="shared" si="54"/>
        <v>-0.5445542223142944</v>
      </c>
      <c r="AF62" s="397">
        <f t="shared" si="55"/>
        <v>-0.18449973976024969</v>
      </c>
      <c r="AG62" s="388">
        <f t="shared" si="56"/>
        <v>-0.42935283869646029</v>
      </c>
      <c r="AI62" s="27">
        <f t="shared" si="57"/>
        <v>2.6805862378022285</v>
      </c>
      <c r="AJ62" s="28">
        <f t="shared" si="58"/>
        <v>3.7775257108278031</v>
      </c>
      <c r="AK62" s="402">
        <f t="shared" si="59"/>
        <v>2.9551507121562208</v>
      </c>
      <c r="AL62" s="28">
        <f t="shared" si="60"/>
        <v>3.0657769606288259</v>
      </c>
      <c r="AM62" s="28">
        <f t="shared" si="61"/>
        <v>3.5171595078781626</v>
      </c>
      <c r="AN62" s="402">
        <f t="shared" si="62"/>
        <v>3.2568953226956046</v>
      </c>
      <c r="AO62" s="387">
        <f t="shared" si="78"/>
        <v>0.14369644870758172</v>
      </c>
      <c r="AP62" s="385">
        <f t="shared" si="79"/>
        <v>-6.8925064415401194E-2</v>
      </c>
      <c r="AQ62" s="386">
        <f t="shared" si="80"/>
        <v>0.102108027620431</v>
      </c>
    </row>
    <row r="63" spans="1:43" ht="25.5" customHeight="1" thickBot="1">
      <c r="A63" s="12" t="s">
        <v>18</v>
      </c>
      <c r="B63" s="17">
        <v>208656.47000000003</v>
      </c>
      <c r="C63" s="372">
        <v>382972.24</v>
      </c>
      <c r="D63" s="18">
        <v>591628.71</v>
      </c>
      <c r="E63" s="17">
        <v>176425.26</v>
      </c>
      <c r="F63" s="373">
        <v>264328.13999999996</v>
      </c>
      <c r="G63" s="378">
        <v>440753.4</v>
      </c>
      <c r="H63" s="334">
        <f t="shared" ref="H63:M63" si="83">SUM(H40:H62)</f>
        <v>1.0000000000000002</v>
      </c>
      <c r="I63" s="338">
        <f t="shared" si="83"/>
        <v>1</v>
      </c>
      <c r="J63" s="335">
        <f t="shared" si="83"/>
        <v>0.99999999999999989</v>
      </c>
      <c r="K63" s="338">
        <f t="shared" si="83"/>
        <v>1.0000000000000002</v>
      </c>
      <c r="L63" s="338">
        <f t="shared" si="83"/>
        <v>1</v>
      </c>
      <c r="M63" s="335">
        <f t="shared" si="83"/>
        <v>1</v>
      </c>
      <c r="N63" s="389">
        <f t="shared" si="51"/>
        <v>-0.15447021604458283</v>
      </c>
      <c r="O63" s="390">
        <f t="shared" si="52"/>
        <v>-0.30979817231661499</v>
      </c>
      <c r="P63" s="391">
        <f t="shared" si="53"/>
        <v>-0.25501688381552673</v>
      </c>
      <c r="R63" s="17">
        <v>43281.794999999998</v>
      </c>
      <c r="S63" s="372">
        <v>70117.284999999989</v>
      </c>
      <c r="T63" s="18">
        <v>113399.08</v>
      </c>
      <c r="U63" s="17">
        <v>38950.495000000003</v>
      </c>
      <c r="V63" s="373">
        <v>59668.522000000004</v>
      </c>
      <c r="W63" s="378">
        <v>98619.016999999993</v>
      </c>
      <c r="X63" s="334">
        <f t="shared" ref="X63:AC63" si="84">SUM(X40:X62)</f>
        <v>1.0000000000000002</v>
      </c>
      <c r="Y63" s="338">
        <f t="shared" si="84"/>
        <v>0.99999999999999956</v>
      </c>
      <c r="Z63" s="335">
        <f t="shared" si="84"/>
        <v>1.0000000000000002</v>
      </c>
      <c r="AA63" s="338">
        <f t="shared" si="84"/>
        <v>1</v>
      </c>
      <c r="AB63" s="338">
        <f t="shared" si="84"/>
        <v>1</v>
      </c>
      <c r="AC63" s="335">
        <f t="shared" si="84"/>
        <v>1</v>
      </c>
      <c r="AE63" s="389">
        <f t="shared" si="54"/>
        <v>-0.10007209728709254</v>
      </c>
      <c r="AF63" s="390">
        <f t="shared" si="55"/>
        <v>-0.14901836259062207</v>
      </c>
      <c r="AG63" s="391">
        <f t="shared" si="56"/>
        <v>-0.13033670996272642</v>
      </c>
      <c r="AI63" s="403">
        <f t="shared" si="57"/>
        <v>2.0743087909040154</v>
      </c>
      <c r="AJ63" s="404">
        <f t="shared" si="58"/>
        <v>1.8308712140597969</v>
      </c>
      <c r="AK63" s="405">
        <f t="shared" si="59"/>
        <v>1.9167271311089686</v>
      </c>
      <c r="AL63" s="404">
        <f t="shared" si="60"/>
        <v>2.2077618023632217</v>
      </c>
      <c r="AM63" s="404">
        <f t="shared" si="61"/>
        <v>2.2573654851882217</v>
      </c>
      <c r="AN63" s="405">
        <f t="shared" si="62"/>
        <v>2.237510067988131</v>
      </c>
      <c r="AO63" s="389">
        <f t="shared" si="78"/>
        <v>6.43361355090461E-2</v>
      </c>
      <c r="AP63" s="390">
        <f t="shared" si="79"/>
        <v>0.23294607936006104</v>
      </c>
      <c r="AQ63" s="391">
        <f t="shared" si="80"/>
        <v>0.16735973090419276</v>
      </c>
    </row>
    <row r="64" spans="1:43" ht="20.100000000000001" customHeight="1"/>
    <row r="65" spans="1:43" ht="20.100000000000001" customHeight="1" thickBot="1"/>
    <row r="66" spans="1:43" ht="15" customHeight="1">
      <c r="A66" s="491" t="s">
        <v>15</v>
      </c>
      <c r="B66" s="457" t="s">
        <v>133</v>
      </c>
      <c r="C66" s="510"/>
      <c r="D66" s="510"/>
      <c r="E66" s="510"/>
      <c r="F66" s="510"/>
      <c r="G66" s="521"/>
      <c r="H66" s="511" t="s">
        <v>135</v>
      </c>
      <c r="I66" s="510"/>
      <c r="J66" s="510"/>
      <c r="K66" s="510"/>
      <c r="L66" s="510"/>
      <c r="M66" s="521"/>
      <c r="N66" s="525" t="s">
        <v>153</v>
      </c>
      <c r="O66" s="516"/>
      <c r="P66" s="526"/>
      <c r="R66" s="511" t="s">
        <v>134</v>
      </c>
      <c r="S66" s="510"/>
      <c r="T66" s="510"/>
      <c r="U66" s="510"/>
      <c r="V66" s="510"/>
      <c r="W66" s="521"/>
      <c r="X66" s="510" t="s">
        <v>136</v>
      </c>
      <c r="Y66" s="510"/>
      <c r="Z66" s="510"/>
      <c r="AA66" s="510"/>
      <c r="AB66" s="510"/>
      <c r="AC66" s="458"/>
      <c r="AE66" s="516" t="s">
        <v>153</v>
      </c>
      <c r="AF66" s="516"/>
      <c r="AG66" s="516"/>
      <c r="AI66" s="475" t="s">
        <v>139</v>
      </c>
      <c r="AJ66" s="480"/>
      <c r="AK66" s="480"/>
      <c r="AL66" s="480"/>
      <c r="AM66" s="480"/>
      <c r="AN66" s="476"/>
      <c r="AO66" s="516" t="s">
        <v>153</v>
      </c>
      <c r="AP66" s="516"/>
      <c r="AQ66" s="516"/>
    </row>
    <row r="67" spans="1:43" ht="15" customHeight="1">
      <c r="A67" s="492"/>
      <c r="B67" s="522" t="str">
        <f>B5</f>
        <v>jan-jun 2025</v>
      </c>
      <c r="C67" s="497"/>
      <c r="D67" s="498"/>
      <c r="E67" s="523" t="str">
        <f>E5</f>
        <v>jan-jun 2026</v>
      </c>
      <c r="F67" s="513"/>
      <c r="G67" s="524"/>
      <c r="H67" s="532" t="str">
        <f>B38</f>
        <v>jan-jun 2025</v>
      </c>
      <c r="I67" s="497"/>
      <c r="J67" s="498"/>
      <c r="K67" s="522" t="str">
        <f>E5</f>
        <v>jan-jun 2026</v>
      </c>
      <c r="L67" s="497"/>
      <c r="M67" s="498"/>
      <c r="N67" s="499" t="s">
        <v>137</v>
      </c>
      <c r="O67" s="497"/>
      <c r="P67" s="500"/>
      <c r="R67" s="520" t="str">
        <f>B5</f>
        <v>jan-jun 2025</v>
      </c>
      <c r="S67" s="497"/>
      <c r="T67" s="498"/>
      <c r="U67" s="537" t="str">
        <f>E5</f>
        <v>jan-jun 2026</v>
      </c>
      <c r="V67" s="513"/>
      <c r="W67" s="524"/>
      <c r="X67" s="497" t="str">
        <f>H67</f>
        <v>jan-jun 2025</v>
      </c>
      <c r="Y67" s="497"/>
      <c r="Z67" s="498"/>
      <c r="AA67" s="522" t="str">
        <f>E5</f>
        <v>jan-jun 2026</v>
      </c>
      <c r="AB67" s="497"/>
      <c r="AC67" s="500"/>
      <c r="AE67" s="496" t="s">
        <v>138</v>
      </c>
      <c r="AF67" s="497"/>
      <c r="AG67" s="500"/>
      <c r="AI67" s="527" t="str">
        <f>R67</f>
        <v>jan-jun 2025</v>
      </c>
      <c r="AJ67" s="528"/>
      <c r="AK67" s="528"/>
      <c r="AL67" s="538" t="str">
        <f>U67</f>
        <v>jan-jun 2026</v>
      </c>
      <c r="AM67" s="528"/>
      <c r="AN67" s="539"/>
      <c r="AO67" s="497" t="s">
        <v>139</v>
      </c>
      <c r="AP67" s="497"/>
      <c r="AQ67" s="500"/>
    </row>
    <row r="68" spans="1:43" ht="19.5" customHeight="1" thickBot="1">
      <c r="A68" s="493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185</v>
      </c>
      <c r="B69" s="39">
        <v>41968.430000000015</v>
      </c>
      <c r="C69" s="370">
        <v>78800.760000000082</v>
      </c>
      <c r="D69" s="375">
        <v>120769.19000000009</v>
      </c>
      <c r="E69" s="39">
        <v>39646.919999999984</v>
      </c>
      <c r="F69" s="379">
        <v>85690.230000000025</v>
      </c>
      <c r="G69" s="377">
        <v>125337.15000000001</v>
      </c>
      <c r="H69" s="345">
        <f t="shared" ref="H69:H96" si="85">B69/$B$97</f>
        <v>0.18052475782990374</v>
      </c>
      <c r="I69" s="323">
        <f t="shared" ref="I69:I96" si="86">C69/$C$97</f>
        <v>0.13355629335845035</v>
      </c>
      <c r="J69" s="398">
        <f t="shared" ref="J69:J96" si="87">D69/$D$97</f>
        <v>0.14683197404943579</v>
      </c>
      <c r="K69" s="323">
        <f t="shared" ref="K69:K96" si="88">E69/$E$97</f>
        <v>0.1752200895517137</v>
      </c>
      <c r="L69" s="323">
        <f t="shared" ref="L69:L96" si="89">F69/$F$97</f>
        <v>0.13951350960603867</v>
      </c>
      <c r="M69" s="399">
        <f t="shared" ref="M69:M96" si="90">G69/$G$97</f>
        <v>0.14912627079971494</v>
      </c>
      <c r="N69" s="392">
        <f t="shared" ref="N69:N97" si="91">(E69-B69)/B69</f>
        <v>-5.5315626531657967E-2</v>
      </c>
      <c r="O69" s="393">
        <f t="shared" ref="O69:O97" si="92">(F69-C69)/C69</f>
        <v>8.7428979111368169E-2</v>
      </c>
      <c r="P69" s="382">
        <f t="shared" ref="P69:P97" si="93">(G69-D69)/D69</f>
        <v>3.7823885380037045E-2</v>
      </c>
      <c r="R69" s="401">
        <v>11812.145000000002</v>
      </c>
      <c r="S69" s="369">
        <v>24341.836999999996</v>
      </c>
      <c r="T69" s="374">
        <v>36153.981999999996</v>
      </c>
      <c r="U69" s="39">
        <v>11063.679999999998</v>
      </c>
      <c r="V69" s="112">
        <v>25968.231999999996</v>
      </c>
      <c r="W69" s="380">
        <v>37031.911999999997</v>
      </c>
      <c r="X69" s="345">
        <f t="shared" ref="X69:X96" si="94">R69/$R$97</f>
        <v>0.18541716017891688</v>
      </c>
      <c r="Y69" s="323">
        <f t="shared" ref="Y69:Y96" si="95">S69/$S$97</f>
        <v>0.18351950487188662</v>
      </c>
      <c r="Z69" s="398">
        <f t="shared" ref="Z69:Z96" si="96">T69/$T$97</f>
        <v>0.18413521584191106</v>
      </c>
      <c r="AA69" s="323">
        <f t="shared" ref="AA69:AA96" si="97">U69/$U$97</f>
        <v>0.17834866476596681</v>
      </c>
      <c r="AB69" s="323">
        <f t="shared" ref="AB69:AB96" si="98">V69/$V$97</f>
        <v>0.19696900570049819</v>
      </c>
      <c r="AC69" s="399">
        <f t="shared" ref="AC69:AC96" si="99">W69/$W$97</f>
        <v>0.19101101729015391</v>
      </c>
      <c r="AE69" s="392">
        <f t="shared" ref="AE69:AE97" si="100">(U69-R69)/R69</f>
        <v>-6.336402067533066E-2</v>
      </c>
      <c r="AF69" s="393">
        <f t="shared" ref="AF69:AF97" si="101">(V69-S69)/S69</f>
        <v>6.6814801200090229E-2</v>
      </c>
      <c r="AG69" s="382">
        <f t="shared" ref="AG69:AG97" si="102">(W69-T69)/T69</f>
        <v>2.4283078970388391E-2</v>
      </c>
      <c r="AI69" s="27">
        <f t="shared" ref="AI69:AI97" si="103">(R69/B69)*10</f>
        <v>2.8145310653746156</v>
      </c>
      <c r="AJ69" s="28">
        <f t="shared" ref="AJ69:AJ97" si="104">(S69/C69)*10</f>
        <v>3.0890358164058278</v>
      </c>
      <c r="AK69" s="406">
        <f t="shared" ref="AK69:AK97" si="105">(T69/D69)*10</f>
        <v>2.9936428322488515</v>
      </c>
      <c r="AL69" s="28">
        <f t="shared" ref="AL69:AL97" si="106">(U69/E69)*10</f>
        <v>2.790552204307422</v>
      </c>
      <c r="AM69" s="28">
        <f t="shared" ref="AM69:AM97" si="107">(V69/F69)*10</f>
        <v>3.0304775701967412</v>
      </c>
      <c r="AN69" s="402">
        <f t="shared" ref="AN69:AN97" si="108">(W69/G69)*10</f>
        <v>2.9545838564224569</v>
      </c>
      <c r="AO69" s="383">
        <f t="shared" ref="AO69:AO82" si="109">(AL69-AI69)/AI69</f>
        <v>-8.5196647364068102E-3</v>
      </c>
      <c r="AP69" s="381">
        <f t="shared" ref="AP69:AP82" si="110">(AM69-AJ69)/AJ69</f>
        <v>-1.8956803899159894E-2</v>
      </c>
      <c r="AQ69" s="382">
        <f t="shared" ref="AQ69:AQ82" si="111">(AN69-AK69)/AK69</f>
        <v>-1.3047306581010254E-2</v>
      </c>
    </row>
    <row r="70" spans="1:43" ht="19.5" customHeight="1">
      <c r="A70" s="8" t="s">
        <v>184</v>
      </c>
      <c r="B70" s="19">
        <v>45427.47</v>
      </c>
      <c r="C70" s="371">
        <v>55657.99</v>
      </c>
      <c r="D70" s="375">
        <v>101085.45999999999</v>
      </c>
      <c r="E70" s="19">
        <v>49180.44</v>
      </c>
      <c r="F70" s="369">
        <v>47540.929999999993</v>
      </c>
      <c r="G70" s="377">
        <v>96721.37</v>
      </c>
      <c r="H70" s="345">
        <f t="shared" si="85"/>
        <v>0.19540361697054701</v>
      </c>
      <c r="I70" s="323">
        <f t="shared" si="86"/>
        <v>9.433252725204283E-2</v>
      </c>
      <c r="J70" s="399">
        <f t="shared" si="87"/>
        <v>0.12290036589212254</v>
      </c>
      <c r="K70" s="323">
        <f t="shared" si="88"/>
        <v>0.21735360782105362</v>
      </c>
      <c r="L70" s="323">
        <f t="shared" si="89"/>
        <v>7.7402079493018153E-2</v>
      </c>
      <c r="M70" s="399">
        <f t="shared" si="90"/>
        <v>0.11507918613706648</v>
      </c>
      <c r="N70" s="394">
        <f t="shared" ref="N70:N76" si="112">(E70-B70)/B70</f>
        <v>8.2614550182962002E-2</v>
      </c>
      <c r="O70" s="395">
        <f t="shared" ref="O70:O76" si="113">(F70-C70)/C70</f>
        <v>-0.14583818064576182</v>
      </c>
      <c r="P70" s="386">
        <f t="shared" ref="P70:P76" si="114">(G70-D70)/D70</f>
        <v>-4.3172282146215657E-2</v>
      </c>
      <c r="R70" s="401">
        <v>13565.204</v>
      </c>
      <c r="S70" s="369">
        <v>16722.960999999996</v>
      </c>
      <c r="T70" s="374">
        <v>30288.164999999994</v>
      </c>
      <c r="U70" s="19">
        <v>13944.494000000002</v>
      </c>
      <c r="V70" s="119">
        <v>13256.335000000001</v>
      </c>
      <c r="W70" s="375">
        <v>27200.829000000005</v>
      </c>
      <c r="X70" s="345">
        <f t="shared" si="94"/>
        <v>0.21293521226904033</v>
      </c>
      <c r="Y70" s="323">
        <f t="shared" si="95"/>
        <v>0.12607879687600693</v>
      </c>
      <c r="Z70" s="399">
        <f t="shared" si="96"/>
        <v>0.15426012547471024</v>
      </c>
      <c r="AA70" s="323">
        <f t="shared" si="97"/>
        <v>0.22478794449378836</v>
      </c>
      <c r="AB70" s="323">
        <f t="shared" si="98"/>
        <v>0.10054928360863051</v>
      </c>
      <c r="AC70" s="399">
        <f t="shared" si="99"/>
        <v>0.1403021809520805</v>
      </c>
      <c r="AE70" s="394">
        <f t="shared" si="100"/>
        <v>2.7960508371271283E-2</v>
      </c>
      <c r="AF70" s="395">
        <f t="shared" si="101"/>
        <v>-0.20729737993169964</v>
      </c>
      <c r="AG70" s="386">
        <f t="shared" si="102"/>
        <v>-0.10193209129704586</v>
      </c>
      <c r="AI70" s="27">
        <f t="shared" si="103"/>
        <v>2.9861235943802282</v>
      </c>
      <c r="AJ70" s="28">
        <f t="shared" si="104"/>
        <v>3.0045930512402612</v>
      </c>
      <c r="AK70" s="402">
        <f t="shared" si="105"/>
        <v>2.9962929386679349</v>
      </c>
      <c r="AL70" s="28">
        <f t="shared" si="106"/>
        <v>2.835373982013988</v>
      </c>
      <c r="AM70" s="28">
        <f t="shared" si="107"/>
        <v>2.7884046441666168</v>
      </c>
      <c r="AN70" s="402">
        <f t="shared" si="108"/>
        <v>2.8122873983277952</v>
      </c>
      <c r="AO70" s="384">
        <f t="shared" si="109"/>
        <v>-5.0483380075072998E-2</v>
      </c>
      <c r="AP70" s="385">
        <f t="shared" si="110"/>
        <v>-7.1952641634581538E-2</v>
      </c>
      <c r="AQ70" s="386">
        <f t="shared" si="111"/>
        <v>-6.1411064974822939E-2</v>
      </c>
    </row>
    <row r="71" spans="1:43" ht="19.5" customHeight="1">
      <c r="A71" s="8" t="s">
        <v>187</v>
      </c>
      <c r="B71" s="19">
        <v>5687.5200000000013</v>
      </c>
      <c r="C71" s="371">
        <v>172977.81999999995</v>
      </c>
      <c r="D71" s="375">
        <v>178665.33999999994</v>
      </c>
      <c r="E71" s="19">
        <v>6123.670000000001</v>
      </c>
      <c r="F71" s="369">
        <v>195891.43999999997</v>
      </c>
      <c r="G71" s="377">
        <v>202015.11</v>
      </c>
      <c r="H71" s="345">
        <f t="shared" si="85"/>
        <v>2.4464536096602471E-2</v>
      </c>
      <c r="I71" s="323">
        <f t="shared" si="86"/>
        <v>0.29317326980634689</v>
      </c>
      <c r="J71" s="399">
        <f t="shared" si="87"/>
        <v>0.21722249330655935</v>
      </c>
      <c r="K71" s="323">
        <f t="shared" si="88"/>
        <v>2.7063640902878289E-2</v>
      </c>
      <c r="L71" s="323">
        <f t="shared" si="89"/>
        <v>0.31893370219896405</v>
      </c>
      <c r="M71" s="399">
        <f t="shared" si="90"/>
        <v>0.24035778697293017</v>
      </c>
      <c r="N71" s="394">
        <f t="shared" si="112"/>
        <v>7.6685444622612231E-2</v>
      </c>
      <c r="O71" s="395">
        <f t="shared" si="113"/>
        <v>0.13246565368901073</v>
      </c>
      <c r="P71" s="386">
        <f t="shared" si="114"/>
        <v>0.13068998161590858</v>
      </c>
      <c r="R71" s="401">
        <v>1270.6060000000002</v>
      </c>
      <c r="S71" s="369">
        <v>20878.610999999997</v>
      </c>
      <c r="T71" s="374">
        <v>22149.216999999997</v>
      </c>
      <c r="U71" s="19">
        <v>1138.3139999999999</v>
      </c>
      <c r="V71" s="119">
        <v>22365.024999999998</v>
      </c>
      <c r="W71" s="375">
        <v>23503.338999999996</v>
      </c>
      <c r="X71" s="345">
        <f t="shared" si="94"/>
        <v>1.9944908924356488E-2</v>
      </c>
      <c r="Y71" s="323">
        <f t="shared" si="95"/>
        <v>0.15740933410788699</v>
      </c>
      <c r="Z71" s="399">
        <f t="shared" si="96"/>
        <v>0.11280779121437648</v>
      </c>
      <c r="AA71" s="323">
        <f t="shared" si="97"/>
        <v>1.8349842184915574E-2</v>
      </c>
      <c r="AB71" s="323">
        <f t="shared" si="98"/>
        <v>0.16963868532585449</v>
      </c>
      <c r="AC71" s="399">
        <f t="shared" si="99"/>
        <v>0.12123048607658574</v>
      </c>
      <c r="AE71" s="394">
        <f t="shared" si="100"/>
        <v>-0.1041172479903293</v>
      </c>
      <c r="AF71" s="395">
        <f t="shared" si="101"/>
        <v>7.1193145942515093E-2</v>
      </c>
      <c r="AG71" s="386">
        <f t="shared" si="102"/>
        <v>6.1136337234855731E-2</v>
      </c>
      <c r="AI71" s="27">
        <f t="shared" si="103"/>
        <v>2.2340246715615946</v>
      </c>
      <c r="AJ71" s="28">
        <f t="shared" si="104"/>
        <v>1.207010875729617</v>
      </c>
      <c r="AK71" s="402">
        <f t="shared" si="105"/>
        <v>1.2397041866094456</v>
      </c>
      <c r="AL71" s="28">
        <f t="shared" si="106"/>
        <v>1.8588754782671171</v>
      </c>
      <c r="AM71" s="28">
        <f t="shared" si="107"/>
        <v>1.1417050688891766</v>
      </c>
      <c r="AN71" s="402">
        <f t="shared" si="108"/>
        <v>1.163444605703009</v>
      </c>
      <c r="AO71" s="384">
        <f t="shared" si="109"/>
        <v>-0.16792526871793512</v>
      </c>
      <c r="AP71" s="385">
        <f t="shared" si="110"/>
        <v>-5.4105400501022152E-2</v>
      </c>
      <c r="AQ71" s="386">
        <f t="shared" si="111"/>
        <v>-6.1514336831437422E-2</v>
      </c>
    </row>
    <row r="72" spans="1:43" ht="19.5" customHeight="1">
      <c r="A72" s="8" t="s">
        <v>186</v>
      </c>
      <c r="B72" s="19">
        <v>22268.339999999986</v>
      </c>
      <c r="C72" s="371">
        <v>56066.610000000015</v>
      </c>
      <c r="D72" s="375">
        <v>78334.95</v>
      </c>
      <c r="E72" s="19">
        <v>25068.63</v>
      </c>
      <c r="F72" s="369">
        <v>56429.770000000033</v>
      </c>
      <c r="G72" s="377">
        <v>81498.400000000038</v>
      </c>
      <c r="H72" s="345">
        <f t="shared" si="85"/>
        <v>9.578596782805443E-2</v>
      </c>
      <c r="I72" s="323">
        <f t="shared" si="86"/>
        <v>9.5025081138479114E-2</v>
      </c>
      <c r="J72" s="399">
        <f t="shared" si="87"/>
        <v>9.5240146477457044E-2</v>
      </c>
      <c r="K72" s="323">
        <f t="shared" si="88"/>
        <v>0.11079114326002572</v>
      </c>
      <c r="L72" s="323">
        <f t="shared" si="89"/>
        <v>9.1874129162234197E-2</v>
      </c>
      <c r="M72" s="399">
        <f t="shared" si="90"/>
        <v>9.6966880674592429E-2</v>
      </c>
      <c r="N72" s="394">
        <f t="shared" si="112"/>
        <v>0.12575207671519373</v>
      </c>
      <c r="O72" s="395">
        <f t="shared" si="113"/>
        <v>6.4772954883489109E-3</v>
      </c>
      <c r="P72" s="386">
        <f t="shared" si="114"/>
        <v>4.038363463562613E-2</v>
      </c>
      <c r="R72" s="401">
        <v>6903.5440000000017</v>
      </c>
      <c r="S72" s="369">
        <v>15328.986000000004</v>
      </c>
      <c r="T72" s="374">
        <v>22232.530000000006</v>
      </c>
      <c r="U72" s="19">
        <v>7583.4889999999987</v>
      </c>
      <c r="V72" s="119">
        <v>15445.908000000001</v>
      </c>
      <c r="W72" s="375">
        <v>23029.397000000001</v>
      </c>
      <c r="X72" s="345">
        <f t="shared" si="94"/>
        <v>0.10836605236815164</v>
      </c>
      <c r="Y72" s="323">
        <f t="shared" si="95"/>
        <v>0.11556925308916016</v>
      </c>
      <c r="Z72" s="399">
        <f t="shared" si="96"/>
        <v>0.1132321112031799</v>
      </c>
      <c r="AA72" s="323">
        <f t="shared" si="97"/>
        <v>0.12224731169171531</v>
      </c>
      <c r="AB72" s="323">
        <f t="shared" si="98"/>
        <v>0.11715719194519562</v>
      </c>
      <c r="AC72" s="399">
        <f t="shared" si="99"/>
        <v>0.11878588792684588</v>
      </c>
      <c r="AE72" s="394">
        <f t="shared" ref="AE72:AE73" si="115">(U72-R72)/R72</f>
        <v>9.8492165762975772E-2</v>
      </c>
      <c r="AF72" s="395">
        <f t="shared" ref="AF72:AF73" si="116">(V72-S72)/S72</f>
        <v>7.6275103910980677E-3</v>
      </c>
      <c r="AG72" s="386">
        <f t="shared" ref="AG72:AG73" si="117">(W72-T72)/T72</f>
        <v>3.5842389507626637E-2</v>
      </c>
      <c r="AI72" s="27">
        <f t="shared" ref="AI72:AI73" si="118">(R72/B72)*10</f>
        <v>3.1001610358024023</v>
      </c>
      <c r="AJ72" s="28">
        <f t="shared" ref="AJ72:AJ73" si="119">(S72/C72)*10</f>
        <v>2.7340668536942041</v>
      </c>
      <c r="AK72" s="402">
        <f t="shared" ref="AK72:AK73" si="120">(T72/D72)*10</f>
        <v>2.8381367448373944</v>
      </c>
      <c r="AL72" s="28">
        <f t="shared" ref="AL72:AL73" si="121">(U72/E72)*10</f>
        <v>3.0250911198577657</v>
      </c>
      <c r="AM72" s="28">
        <f t="shared" ref="AM72:AM73" si="122">(V72/F72)*10</f>
        <v>2.7371913796565166</v>
      </c>
      <c r="AN72" s="402">
        <f t="shared" ref="AN72:AN73" si="123">(W72/G72)*10</f>
        <v>2.8257483582499763</v>
      </c>
      <c r="AO72" s="384">
        <f t="shared" ref="AO72:AO73" si="124">(AL72-AI72)/AI72</f>
        <v>-2.4214844028322094E-2</v>
      </c>
      <c r="AP72" s="385">
        <f t="shared" ref="AP72:AP73" si="125">(AM72-AJ72)/AJ72</f>
        <v>1.142812568057988E-3</v>
      </c>
      <c r="AQ72" s="386">
        <f t="shared" ref="AQ72:AQ73" si="126">(AN72-AK72)/AK72</f>
        <v>-4.3649717054517444E-3</v>
      </c>
    </row>
    <row r="73" spans="1:43" ht="19.5" customHeight="1">
      <c r="A73" s="8" t="s">
        <v>189</v>
      </c>
      <c r="B73" s="19">
        <v>20497.610000000004</v>
      </c>
      <c r="C73" s="371">
        <v>35128.450000000004</v>
      </c>
      <c r="D73" s="375">
        <v>55626.060000000012</v>
      </c>
      <c r="E73" s="19">
        <v>18591.12</v>
      </c>
      <c r="F73" s="369">
        <v>33678.25</v>
      </c>
      <c r="G73" s="377">
        <v>52269.369999999995</v>
      </c>
      <c r="H73" s="345">
        <f t="shared" si="85"/>
        <v>8.8169275842384681E-2</v>
      </c>
      <c r="I73" s="323">
        <f t="shared" si="86"/>
        <v>5.9537821379230992E-2</v>
      </c>
      <c r="J73" s="399">
        <f t="shared" si="87"/>
        <v>6.7630528932026077E-2</v>
      </c>
      <c r="K73" s="323">
        <f t="shared" si="88"/>
        <v>8.2163701777254239E-2</v>
      </c>
      <c r="L73" s="323">
        <f t="shared" si="89"/>
        <v>5.4832048588147921E-2</v>
      </c>
      <c r="M73" s="399">
        <f t="shared" si="90"/>
        <v>6.2190150527201983E-2</v>
      </c>
      <c r="N73" s="394">
        <f t="shared" si="112"/>
        <v>-9.3010355841486148E-2</v>
      </c>
      <c r="O73" s="395">
        <f t="shared" si="113"/>
        <v>-4.1282777919321924E-2</v>
      </c>
      <c r="P73" s="386">
        <f t="shared" si="114"/>
        <v>-6.0343838841003951E-2</v>
      </c>
      <c r="R73" s="401">
        <v>7287.1530000000012</v>
      </c>
      <c r="S73" s="369">
        <v>12331.621000000003</v>
      </c>
      <c r="T73" s="374">
        <v>19618.774000000005</v>
      </c>
      <c r="U73" s="19">
        <v>6425.8340000000007</v>
      </c>
      <c r="V73" s="119">
        <v>11602.787</v>
      </c>
      <c r="W73" s="375">
        <v>18028.620999999999</v>
      </c>
      <c r="X73" s="345">
        <f t="shared" si="94"/>
        <v>0.11438762519841016</v>
      </c>
      <c r="Y73" s="323">
        <f t="shared" si="95"/>
        <v>9.2971330807439079E-2</v>
      </c>
      <c r="Z73" s="399">
        <f t="shared" si="96"/>
        <v>9.9920036056987419E-2</v>
      </c>
      <c r="AA73" s="323">
        <f t="shared" si="97"/>
        <v>0.10358568884021879</v>
      </c>
      <c r="AB73" s="323">
        <f t="shared" si="98"/>
        <v>8.8007124194849559E-2</v>
      </c>
      <c r="AC73" s="399">
        <f t="shared" si="99"/>
        <v>9.2991829251177521E-2</v>
      </c>
      <c r="AE73" s="394">
        <f t="shared" si="115"/>
        <v>-0.11819691448772933</v>
      </c>
      <c r="AF73" s="395">
        <f t="shared" si="116"/>
        <v>-5.9102854361158391E-2</v>
      </c>
      <c r="AG73" s="386">
        <f t="shared" si="117"/>
        <v>-8.1052618272681329E-2</v>
      </c>
      <c r="AI73" s="27">
        <f t="shared" si="118"/>
        <v>3.5551232558332408</v>
      </c>
      <c r="AJ73" s="28">
        <f t="shared" si="119"/>
        <v>3.5104369819903813</v>
      </c>
      <c r="AK73" s="402">
        <f t="shared" si="120"/>
        <v>3.5269033974363815</v>
      </c>
      <c r="AL73" s="28">
        <f t="shared" si="121"/>
        <v>3.4563996144395825</v>
      </c>
      <c r="AM73" s="28">
        <f t="shared" si="122"/>
        <v>3.4451870272356788</v>
      </c>
      <c r="AN73" s="402">
        <f t="shared" si="123"/>
        <v>3.4491751096292149</v>
      </c>
      <c r="AO73" s="384">
        <f t="shared" si="124"/>
        <v>-2.7769400464997297E-2</v>
      </c>
      <c r="AP73" s="385">
        <f t="shared" si="125"/>
        <v>-1.8587416634867626E-2</v>
      </c>
      <c r="AQ73" s="386">
        <f t="shared" si="126"/>
        <v>-2.2038677856520063E-2</v>
      </c>
    </row>
    <row r="74" spans="1:43" ht="19.5" customHeight="1">
      <c r="A74" s="8" t="s">
        <v>193</v>
      </c>
      <c r="B74" s="19">
        <v>7065.2599999999993</v>
      </c>
      <c r="C74" s="371">
        <v>30028.239999999991</v>
      </c>
      <c r="D74" s="375">
        <v>37093.499999999993</v>
      </c>
      <c r="E74" s="19">
        <v>6895.45</v>
      </c>
      <c r="F74" s="369">
        <v>26380.200000000004</v>
      </c>
      <c r="G74" s="377">
        <v>33275.65</v>
      </c>
      <c r="H74" s="345">
        <f t="shared" si="85"/>
        <v>3.0390804481018354E-2</v>
      </c>
      <c r="I74" s="323">
        <f t="shared" si="86"/>
        <v>5.0893677046743552E-2</v>
      </c>
      <c r="J74" s="399">
        <f t="shared" si="87"/>
        <v>4.509852081812208E-2</v>
      </c>
      <c r="K74" s="323">
        <f t="shared" si="88"/>
        <v>3.047453286407531E-2</v>
      </c>
      <c r="L74" s="323">
        <f t="shared" si="89"/>
        <v>4.2949987251863143E-2</v>
      </c>
      <c r="M74" s="399">
        <f t="shared" si="90"/>
        <v>3.9591402811828207E-2</v>
      </c>
      <c r="N74" s="394">
        <f t="shared" si="112"/>
        <v>-2.4034501207315727E-2</v>
      </c>
      <c r="O74" s="395">
        <f t="shared" si="113"/>
        <v>-0.12148697359552166</v>
      </c>
      <c r="P74" s="386">
        <f t="shared" si="114"/>
        <v>-0.10292504077533778</v>
      </c>
      <c r="R74" s="401">
        <v>2240.998</v>
      </c>
      <c r="S74" s="369">
        <v>10589.785000000003</v>
      </c>
      <c r="T74" s="374">
        <v>12830.783000000003</v>
      </c>
      <c r="U74" s="19">
        <v>2217.7330000000002</v>
      </c>
      <c r="V74" s="119">
        <v>8594.9540000000015</v>
      </c>
      <c r="W74" s="375">
        <v>10812.687000000002</v>
      </c>
      <c r="X74" s="345">
        <f t="shared" si="94"/>
        <v>3.517730988966291E-2</v>
      </c>
      <c r="Y74" s="323">
        <f t="shared" si="95"/>
        <v>7.9839171542383305E-2</v>
      </c>
      <c r="Z74" s="399">
        <f t="shared" si="96"/>
        <v>6.5348237356696245E-2</v>
      </c>
      <c r="AA74" s="323">
        <f t="shared" si="97"/>
        <v>3.5750285561171505E-2</v>
      </c>
      <c r="AB74" s="323">
        <f t="shared" si="98"/>
        <v>6.5192714830240278E-2</v>
      </c>
      <c r="AC74" s="399">
        <f t="shared" si="99"/>
        <v>5.5771960775614908E-2</v>
      </c>
      <c r="AE74" s="394">
        <f t="shared" si="100"/>
        <v>-1.038153536950942E-2</v>
      </c>
      <c r="AF74" s="395">
        <f t="shared" si="101"/>
        <v>-0.18837313505420566</v>
      </c>
      <c r="AG74" s="386">
        <f t="shared" si="102"/>
        <v>-0.15728549068283681</v>
      </c>
      <c r="AI74" s="27">
        <f t="shared" si="103"/>
        <v>3.1718549635823741</v>
      </c>
      <c r="AJ74" s="28">
        <f t="shared" si="104"/>
        <v>3.5266086190865686</v>
      </c>
      <c r="AK74" s="402">
        <f t="shared" si="105"/>
        <v>3.4590381064067843</v>
      </c>
      <c r="AL74" s="28">
        <f t="shared" si="106"/>
        <v>3.2162266422060926</v>
      </c>
      <c r="AM74" s="28">
        <f t="shared" si="107"/>
        <v>3.2581079749205841</v>
      </c>
      <c r="AN74" s="402">
        <f t="shared" si="108"/>
        <v>3.2494292372951392</v>
      </c>
      <c r="AO74" s="384">
        <f t="shared" si="109"/>
        <v>1.3989189018152326E-2</v>
      </c>
      <c r="AP74" s="385">
        <f t="shared" si="110"/>
        <v>-7.6135651320312719E-2</v>
      </c>
      <c r="AQ74" s="386">
        <f t="shared" si="111"/>
        <v>-6.0597444336739269E-2</v>
      </c>
    </row>
    <row r="75" spans="1:43" ht="19.5" customHeight="1">
      <c r="A75" s="8" t="s">
        <v>194</v>
      </c>
      <c r="B75" s="19">
        <v>43417.319999999992</v>
      </c>
      <c r="C75" s="371">
        <v>15188.970000000005</v>
      </c>
      <c r="D75" s="375">
        <v>58606.289999999994</v>
      </c>
      <c r="E75" s="19">
        <v>31616.370000000003</v>
      </c>
      <c r="F75" s="369">
        <v>16947.799999999996</v>
      </c>
      <c r="G75" s="377">
        <v>48564.17</v>
      </c>
      <c r="H75" s="345">
        <f t="shared" si="85"/>
        <v>0.18675707379626619</v>
      </c>
      <c r="I75" s="323">
        <f t="shared" si="86"/>
        <v>2.5743184877058289E-2</v>
      </c>
      <c r="J75" s="399">
        <f t="shared" si="87"/>
        <v>7.125391213117932E-2</v>
      </c>
      <c r="K75" s="323">
        <f t="shared" si="88"/>
        <v>0.13972896716062982</v>
      </c>
      <c r="L75" s="323">
        <f t="shared" si="89"/>
        <v>2.7592959641971098E-2</v>
      </c>
      <c r="M75" s="399">
        <f t="shared" si="90"/>
        <v>5.7781699732149576E-2</v>
      </c>
      <c r="N75" s="394">
        <f t="shared" si="112"/>
        <v>-0.27180281970421</v>
      </c>
      <c r="O75" s="395">
        <f t="shared" si="113"/>
        <v>0.11579652866520838</v>
      </c>
      <c r="P75" s="386">
        <f t="shared" si="114"/>
        <v>-0.17134884327262478</v>
      </c>
      <c r="R75" s="401">
        <v>8500.732</v>
      </c>
      <c r="S75" s="369">
        <v>3728.3309999999992</v>
      </c>
      <c r="T75" s="374">
        <v>12229.062999999998</v>
      </c>
      <c r="U75" s="19">
        <v>6553.8600000000006</v>
      </c>
      <c r="V75" s="119">
        <v>4130.527</v>
      </c>
      <c r="W75" s="375">
        <v>10684.387000000001</v>
      </c>
      <c r="X75" s="345">
        <f t="shared" si="94"/>
        <v>0.13343737203378761</v>
      </c>
      <c r="Y75" s="323">
        <f t="shared" si="95"/>
        <v>2.8108867014371427E-2</v>
      </c>
      <c r="Z75" s="399">
        <f t="shared" si="96"/>
        <v>6.2283627707988801E-2</v>
      </c>
      <c r="AA75" s="323">
        <f t="shared" si="97"/>
        <v>0.10564949276037262</v>
      </c>
      <c r="AB75" s="323">
        <f t="shared" si="98"/>
        <v>3.1330041883831823E-2</v>
      </c>
      <c r="AC75" s="399">
        <f t="shared" si="99"/>
        <v>5.5110187937141779E-2</v>
      </c>
      <c r="AE75" s="394">
        <f t="shared" si="100"/>
        <v>-0.22902404169429166</v>
      </c>
      <c r="AF75" s="395">
        <f t="shared" si="101"/>
        <v>0.10787561512108257</v>
      </c>
      <c r="AG75" s="386">
        <f t="shared" si="102"/>
        <v>-0.12631188505611574</v>
      </c>
      <c r="AI75" s="27">
        <f t="shared" si="103"/>
        <v>1.957912648684903</v>
      </c>
      <c r="AJ75" s="28">
        <f t="shared" si="104"/>
        <v>2.4546305641528017</v>
      </c>
      <c r="AK75" s="402">
        <f t="shared" si="105"/>
        <v>2.0866468428559459</v>
      </c>
      <c r="AL75" s="28">
        <f t="shared" si="106"/>
        <v>2.0729324713747972</v>
      </c>
      <c r="AM75" s="28">
        <f t="shared" si="107"/>
        <v>2.4372054189924364</v>
      </c>
      <c r="AN75" s="402">
        <f t="shared" si="108"/>
        <v>2.200055514178457</v>
      </c>
      <c r="AO75" s="384">
        <f t="shared" si="109"/>
        <v>5.8746146191532636E-2</v>
      </c>
      <c r="AP75" s="385">
        <f t="shared" si="110"/>
        <v>-7.0988870646526286E-3</v>
      </c>
      <c r="AQ75" s="386">
        <f t="shared" si="111"/>
        <v>5.4349719843963258E-2</v>
      </c>
    </row>
    <row r="76" spans="1:43" ht="19.5" customHeight="1">
      <c r="A76" s="8" t="s">
        <v>199</v>
      </c>
      <c r="B76" s="19">
        <v>5392.9800000000014</v>
      </c>
      <c r="C76" s="371">
        <v>12155.020000000004</v>
      </c>
      <c r="D76" s="375">
        <v>17548.000000000007</v>
      </c>
      <c r="E76" s="19">
        <v>6307.9300000000012</v>
      </c>
      <c r="F76" s="369">
        <v>11214.16</v>
      </c>
      <c r="G76" s="377">
        <v>17522.09</v>
      </c>
      <c r="H76" s="345">
        <f t="shared" si="85"/>
        <v>2.3197589437620472E-2</v>
      </c>
      <c r="I76" s="323">
        <f t="shared" si="86"/>
        <v>2.060106294530446E-2</v>
      </c>
      <c r="J76" s="399">
        <f t="shared" si="87"/>
        <v>2.1334973602286297E-2</v>
      </c>
      <c r="K76" s="323">
        <f t="shared" si="88"/>
        <v>2.7877980420318707E-2</v>
      </c>
      <c r="L76" s="323">
        <f t="shared" si="89"/>
        <v>1.8257936976988558E-2</v>
      </c>
      <c r="M76" s="399">
        <f t="shared" si="90"/>
        <v>2.084780081816905E-2</v>
      </c>
      <c r="N76" s="394">
        <f t="shared" si="112"/>
        <v>0.16965573764412248</v>
      </c>
      <c r="O76" s="395">
        <f t="shared" si="113"/>
        <v>-7.7405055688925556E-2</v>
      </c>
      <c r="P76" s="386">
        <f t="shared" si="114"/>
        <v>-1.4765215409167495E-3</v>
      </c>
      <c r="R76" s="401">
        <v>2291.8779999999997</v>
      </c>
      <c r="S76" s="369">
        <v>3443.5219999999999</v>
      </c>
      <c r="T76" s="374">
        <v>5735.4</v>
      </c>
      <c r="U76" s="19">
        <v>2635.915</v>
      </c>
      <c r="V76" s="119">
        <v>3069.7380000000003</v>
      </c>
      <c r="W76" s="375">
        <v>5705.6530000000002</v>
      </c>
      <c r="X76" s="345">
        <f t="shared" si="94"/>
        <v>3.5975981520421182E-2</v>
      </c>
      <c r="Y76" s="323">
        <f t="shared" si="95"/>
        <v>2.59616171308455E-2</v>
      </c>
      <c r="Z76" s="399">
        <f t="shared" si="96"/>
        <v>2.9210865816653244E-2</v>
      </c>
      <c r="AA76" s="323">
        <f t="shared" si="97"/>
        <v>4.2491460407982101E-2</v>
      </c>
      <c r="AB76" s="323">
        <f t="shared" si="98"/>
        <v>2.3283958708511077E-2</v>
      </c>
      <c r="AC76" s="399">
        <f t="shared" si="99"/>
        <v>2.9429822144603785E-2</v>
      </c>
      <c r="AE76" s="394">
        <f t="shared" si="100"/>
        <v>0.15011139336387028</v>
      </c>
      <c r="AF76" s="395">
        <f t="shared" si="101"/>
        <v>-0.10854700507213244</v>
      </c>
      <c r="AG76" s="386">
        <f t="shared" si="102"/>
        <v>-5.1865606583672268E-3</v>
      </c>
      <c r="AI76" s="27">
        <f t="shared" si="103"/>
        <v>4.2497431846585734</v>
      </c>
      <c r="AJ76" s="28">
        <f t="shared" si="104"/>
        <v>2.8330039769576674</v>
      </c>
      <c r="AK76" s="402">
        <f t="shared" si="105"/>
        <v>3.2684066560291756</v>
      </c>
      <c r="AL76" s="28">
        <f t="shared" si="106"/>
        <v>4.1787321672878415</v>
      </c>
      <c r="AM76" s="28">
        <f t="shared" si="107"/>
        <v>2.7373766737767253</v>
      </c>
      <c r="AN76" s="402">
        <f t="shared" si="108"/>
        <v>3.256262808831595</v>
      </c>
      <c r="AO76" s="384">
        <f t="shared" si="109"/>
        <v>-1.6709484381804349E-2</v>
      </c>
      <c r="AP76" s="385">
        <f t="shared" si="110"/>
        <v>-3.375473665364747E-2</v>
      </c>
      <c r="AQ76" s="386">
        <f t="shared" si="111"/>
        <v>-3.7155251704003829E-3</v>
      </c>
    </row>
    <row r="77" spans="1:43" ht="19.5" customHeight="1">
      <c r="A77" s="8" t="s">
        <v>204</v>
      </c>
      <c r="B77" s="19">
        <v>4506.93</v>
      </c>
      <c r="C77" s="371">
        <v>35759.9</v>
      </c>
      <c r="D77" s="375">
        <v>40266.83</v>
      </c>
      <c r="E77" s="19">
        <v>3488.2999999999997</v>
      </c>
      <c r="F77" s="369">
        <v>37661.580000000009</v>
      </c>
      <c r="G77" s="377">
        <v>41149.880000000012</v>
      </c>
      <c r="H77" s="345">
        <f t="shared" si="85"/>
        <v>1.9386296957172994E-2</v>
      </c>
      <c r="I77" s="323">
        <f t="shared" si="86"/>
        <v>6.0608041024843455E-2</v>
      </c>
      <c r="J77" s="399">
        <f t="shared" si="87"/>
        <v>4.8956676264973194E-2</v>
      </c>
      <c r="K77" s="323">
        <f t="shared" si="88"/>
        <v>1.5416588183476626E-2</v>
      </c>
      <c r="L77" s="323">
        <f t="shared" si="89"/>
        <v>6.1317366088392965E-2</v>
      </c>
      <c r="M77" s="399">
        <f t="shared" si="90"/>
        <v>4.8960169816018431E-2</v>
      </c>
      <c r="N77" s="394">
        <f t="shared" si="91"/>
        <v>-0.22601416041518296</v>
      </c>
      <c r="O77" s="395">
        <f t="shared" si="92"/>
        <v>5.3179119628410806E-2</v>
      </c>
      <c r="P77" s="386">
        <f t="shared" si="93"/>
        <v>2.192996071456358E-2</v>
      </c>
      <c r="R77" s="401">
        <v>341.94799999999998</v>
      </c>
      <c r="S77" s="369">
        <v>2765.1979999999999</v>
      </c>
      <c r="T77" s="374">
        <v>3107.1459999999997</v>
      </c>
      <c r="U77" s="19">
        <v>341.00900000000001</v>
      </c>
      <c r="V77" s="119">
        <v>3271.2529999999997</v>
      </c>
      <c r="W77" s="375">
        <v>3612.2619999999997</v>
      </c>
      <c r="X77" s="345">
        <f t="shared" si="94"/>
        <v>5.3676133410875205E-3</v>
      </c>
      <c r="Y77" s="323">
        <f t="shared" si="95"/>
        <v>2.0847554267688639E-2</v>
      </c>
      <c r="Z77" s="399">
        <f t="shared" si="96"/>
        <v>1.582495115924798E-2</v>
      </c>
      <c r="AA77" s="323">
        <f t="shared" si="97"/>
        <v>5.4971311374856814E-3</v>
      </c>
      <c r="AB77" s="323">
        <f t="shared" si="98"/>
        <v>2.4812449719517748E-2</v>
      </c>
      <c r="AC77" s="399">
        <f t="shared" si="99"/>
        <v>1.863208789593597E-2</v>
      </c>
      <c r="AE77" s="394">
        <f t="shared" si="100"/>
        <v>-2.7460315603541024E-3</v>
      </c>
      <c r="AF77" s="395">
        <f t="shared" si="101"/>
        <v>0.18300859468291236</v>
      </c>
      <c r="AG77" s="386">
        <f t="shared" si="102"/>
        <v>0.16256590453103911</v>
      </c>
      <c r="AI77" s="27">
        <f t="shared" si="103"/>
        <v>0.75871602177091713</v>
      </c>
      <c r="AJ77" s="28">
        <f t="shared" si="104"/>
        <v>0.77326782233731073</v>
      </c>
      <c r="AK77" s="402">
        <f t="shared" si="105"/>
        <v>0.77163908855005459</v>
      </c>
      <c r="AL77" s="28">
        <f t="shared" si="106"/>
        <v>0.97757933663962404</v>
      </c>
      <c r="AM77" s="28">
        <f t="shared" si="107"/>
        <v>0.86859154607958544</v>
      </c>
      <c r="AN77" s="402">
        <f t="shared" si="108"/>
        <v>0.87783050643161009</v>
      </c>
      <c r="AO77" s="384">
        <f t="shared" si="109"/>
        <v>0.28846539230561996</v>
      </c>
      <c r="AP77" s="385">
        <f t="shared" si="110"/>
        <v>0.12327387871144742</v>
      </c>
      <c r="AQ77" s="386">
        <f t="shared" si="111"/>
        <v>0.13761798677292783</v>
      </c>
    </row>
    <row r="78" spans="1:43" ht="19.5" customHeight="1">
      <c r="A78" s="8" t="s">
        <v>205</v>
      </c>
      <c r="B78" s="19">
        <v>1018.66</v>
      </c>
      <c r="C78" s="371">
        <v>18724.609999999997</v>
      </c>
      <c r="D78" s="375">
        <v>19743.269999999997</v>
      </c>
      <c r="E78" s="19">
        <v>964.00999999999988</v>
      </c>
      <c r="F78" s="369">
        <v>23128.269999999997</v>
      </c>
      <c r="G78" s="377">
        <v>24092.279999999995</v>
      </c>
      <c r="H78" s="345">
        <f t="shared" si="85"/>
        <v>4.3817066735879727E-3</v>
      </c>
      <c r="I78" s="323">
        <f t="shared" si="86"/>
        <v>3.1735601359461123E-2</v>
      </c>
      <c r="J78" s="399">
        <f t="shared" si="87"/>
        <v>2.4003997280192087E-2</v>
      </c>
      <c r="K78" s="323">
        <f t="shared" si="88"/>
        <v>4.2604549994992693E-3</v>
      </c>
      <c r="L78" s="323">
        <f t="shared" si="89"/>
        <v>3.7655472727941737E-2</v>
      </c>
      <c r="M78" s="399">
        <f t="shared" si="90"/>
        <v>2.8665019680617878E-2</v>
      </c>
      <c r="N78" s="394">
        <f t="shared" si="91"/>
        <v>-5.3648911314864718E-2</v>
      </c>
      <c r="O78" s="395">
        <f t="shared" si="92"/>
        <v>0.23518033219383477</v>
      </c>
      <c r="P78" s="386">
        <f t="shared" si="93"/>
        <v>0.22027809982844782</v>
      </c>
      <c r="R78" s="401">
        <v>142.417</v>
      </c>
      <c r="S78" s="369">
        <v>1996.7370000000001</v>
      </c>
      <c r="T78" s="374">
        <v>2139.154</v>
      </c>
      <c r="U78" s="19">
        <v>138.702</v>
      </c>
      <c r="V78" s="119">
        <v>2647.7179999999998</v>
      </c>
      <c r="W78" s="375">
        <v>2786.42</v>
      </c>
      <c r="X78" s="345">
        <f t="shared" si="94"/>
        <v>2.2355427994831421E-3</v>
      </c>
      <c r="Y78" s="323">
        <f t="shared" si="95"/>
        <v>1.5053924878363796E-2</v>
      </c>
      <c r="Z78" s="399">
        <f t="shared" si="96"/>
        <v>1.0894887968608477E-2</v>
      </c>
      <c r="AA78" s="323">
        <f t="shared" si="97"/>
        <v>2.2359031082215979E-3</v>
      </c>
      <c r="AB78" s="323">
        <f t="shared" si="98"/>
        <v>2.0082937561375441E-2</v>
      </c>
      <c r="AC78" s="399">
        <f t="shared" si="99"/>
        <v>1.4372385600765921E-2</v>
      </c>
      <c r="AE78" s="394">
        <f t="shared" si="100"/>
        <v>-2.6085369021956673E-2</v>
      </c>
      <c r="AF78" s="395">
        <f t="shared" si="101"/>
        <v>0.32602240555466228</v>
      </c>
      <c r="AG78" s="386">
        <f t="shared" si="102"/>
        <v>0.30258036588296122</v>
      </c>
      <c r="AI78" s="27">
        <f t="shared" si="103"/>
        <v>1.3980817937290166</v>
      </c>
      <c r="AJ78" s="28">
        <f t="shared" si="104"/>
        <v>1.0663704077147671</v>
      </c>
      <c r="AK78" s="402">
        <f t="shared" si="105"/>
        <v>1.0834851572206632</v>
      </c>
      <c r="AL78" s="28">
        <f t="shared" si="106"/>
        <v>1.4388025020487341</v>
      </c>
      <c r="AM78" s="28">
        <f t="shared" si="107"/>
        <v>1.1447972546152394</v>
      </c>
      <c r="AN78" s="402">
        <f t="shared" si="108"/>
        <v>1.1565613549236522</v>
      </c>
      <c r="AO78" s="384">
        <f t="shared" si="109"/>
        <v>2.9126127314129169E-2</v>
      </c>
      <c r="AP78" s="385">
        <f t="shared" si="110"/>
        <v>7.3545595726480367E-2</v>
      </c>
      <c r="AQ78" s="386">
        <f t="shared" si="111"/>
        <v>6.7445499567749284E-2</v>
      </c>
    </row>
    <row r="79" spans="1:43" ht="19.5" customHeight="1">
      <c r="A79" s="8" t="s">
        <v>203</v>
      </c>
      <c r="B79" s="19">
        <v>5068.4399999999987</v>
      </c>
      <c r="C79" s="371">
        <v>3310.92</v>
      </c>
      <c r="D79" s="375">
        <v>8379.3599999999988</v>
      </c>
      <c r="E79" s="19">
        <v>5785.0200000000013</v>
      </c>
      <c r="F79" s="369">
        <v>3399.1299999999997</v>
      </c>
      <c r="G79" s="377">
        <v>9184.1500000000015</v>
      </c>
      <c r="H79" s="345">
        <f t="shared" si="85"/>
        <v>2.1801599525533757E-2</v>
      </c>
      <c r="I79" s="323">
        <f t="shared" si="86"/>
        <v>5.6115474369328412E-3</v>
      </c>
      <c r="J79" s="399">
        <f t="shared" si="87"/>
        <v>1.0187680898339048E-2</v>
      </c>
      <c r="K79" s="323">
        <f t="shared" si="88"/>
        <v>2.5566972729746864E-2</v>
      </c>
      <c r="L79" s="323">
        <f t="shared" si="89"/>
        <v>5.5341729845651486E-3</v>
      </c>
      <c r="M79" s="399">
        <f t="shared" si="90"/>
        <v>1.0927311176017661E-2</v>
      </c>
      <c r="N79" s="394">
        <f t="shared" si="91"/>
        <v>0.14138077988493558</v>
      </c>
      <c r="O79" s="395">
        <f t="shared" si="92"/>
        <v>2.6642141761202196E-2</v>
      </c>
      <c r="P79" s="386">
        <f t="shared" si="93"/>
        <v>9.6044327967768753E-2</v>
      </c>
      <c r="R79" s="401">
        <v>1643.2190000000003</v>
      </c>
      <c r="S79" s="369">
        <v>1151.4669999999999</v>
      </c>
      <c r="T79" s="374">
        <v>2794.6860000000001</v>
      </c>
      <c r="U79" s="19">
        <v>1727.143</v>
      </c>
      <c r="V79" s="119">
        <v>1026.5929999999998</v>
      </c>
      <c r="W79" s="375">
        <v>2753.7359999999999</v>
      </c>
      <c r="X79" s="345">
        <f t="shared" si="94"/>
        <v>2.5793875755168904E-2</v>
      </c>
      <c r="Y79" s="323">
        <f t="shared" si="95"/>
        <v>8.6812122567543563E-3</v>
      </c>
      <c r="Z79" s="399">
        <f t="shared" si="96"/>
        <v>1.423356657699191E-2</v>
      </c>
      <c r="AA79" s="323">
        <f t="shared" si="97"/>
        <v>2.7841879728072959E-2</v>
      </c>
      <c r="AB79" s="323">
        <f t="shared" si="98"/>
        <v>7.7867065601189764E-3</v>
      </c>
      <c r="AC79" s="399">
        <f t="shared" si="99"/>
        <v>1.4203801162319658E-2</v>
      </c>
      <c r="AE79" s="394">
        <f t="shared" si="100"/>
        <v>5.107292454627152E-2</v>
      </c>
      <c r="AF79" s="395">
        <f t="shared" si="101"/>
        <v>-0.10844774535440446</v>
      </c>
      <c r="AG79" s="386">
        <f t="shared" si="102"/>
        <v>-1.4652808938106202E-2</v>
      </c>
      <c r="AI79" s="27">
        <f t="shared" si="103"/>
        <v>3.2420606735011184</v>
      </c>
      <c r="AJ79" s="28">
        <f t="shared" si="104"/>
        <v>3.4777856305800197</v>
      </c>
      <c r="AK79" s="402">
        <f t="shared" si="105"/>
        <v>3.3352022111473909</v>
      </c>
      <c r="AL79" s="28">
        <f t="shared" si="106"/>
        <v>2.9855436973424458</v>
      </c>
      <c r="AM79" s="28">
        <f t="shared" si="107"/>
        <v>3.0201639831368614</v>
      </c>
      <c r="AN79" s="402">
        <f t="shared" si="108"/>
        <v>2.998356951922605</v>
      </c>
      <c r="AO79" s="384">
        <f t="shared" si="109"/>
        <v>-7.9121584076234611E-2</v>
      </c>
      <c r="AP79" s="385">
        <f t="shared" si="110"/>
        <v>-0.13158420214843342</v>
      </c>
      <c r="AQ79" s="386">
        <f t="shared" si="111"/>
        <v>-0.10099695247830354</v>
      </c>
    </row>
    <row r="80" spans="1:43" ht="19.5" customHeight="1">
      <c r="A80" s="8" t="s">
        <v>198</v>
      </c>
      <c r="B80" s="19">
        <v>437.98</v>
      </c>
      <c r="C80" s="371">
        <v>900.13</v>
      </c>
      <c r="D80" s="375">
        <v>1338.1100000000001</v>
      </c>
      <c r="E80" s="19">
        <v>385.81000000000006</v>
      </c>
      <c r="F80" s="369">
        <v>849.86999999999989</v>
      </c>
      <c r="G80" s="377">
        <v>1235.6799999999998</v>
      </c>
      <c r="H80" s="345">
        <f t="shared" si="85"/>
        <v>1.8839454664932955E-3</v>
      </c>
      <c r="I80" s="323">
        <f t="shared" si="86"/>
        <v>1.5255947574711432E-3</v>
      </c>
      <c r="J80" s="399">
        <f t="shared" si="87"/>
        <v>1.6268829226667033E-3</v>
      </c>
      <c r="K80" s="323">
        <f t="shared" si="88"/>
        <v>1.7050924195359111E-3</v>
      </c>
      <c r="L80" s="323">
        <f t="shared" si="89"/>
        <v>1.3836857061637487E-3</v>
      </c>
      <c r="M80" s="399">
        <f t="shared" si="90"/>
        <v>1.4702133429856329E-3</v>
      </c>
      <c r="N80" s="394">
        <f t="shared" si="91"/>
        <v>-0.11911502808347403</v>
      </c>
      <c r="O80" s="395">
        <f t="shared" si="92"/>
        <v>-5.583637918967272E-2</v>
      </c>
      <c r="P80" s="386">
        <f t="shared" si="93"/>
        <v>-7.6548265837636881E-2</v>
      </c>
      <c r="R80" s="401">
        <v>679.01599999999985</v>
      </c>
      <c r="S80" s="369">
        <v>2050.0450000000001</v>
      </c>
      <c r="T80" s="374">
        <v>2729.0609999999997</v>
      </c>
      <c r="U80" s="19">
        <v>616.65300000000013</v>
      </c>
      <c r="V80" s="119">
        <v>1903.5510000000002</v>
      </c>
      <c r="W80" s="375">
        <v>2520.2040000000002</v>
      </c>
      <c r="X80" s="345">
        <f t="shared" si="94"/>
        <v>1.0658624528910487E-2</v>
      </c>
      <c r="Y80" s="323">
        <f t="shared" si="95"/>
        <v>1.5455827896846359E-2</v>
      </c>
      <c r="Z80" s="399">
        <f t="shared" si="96"/>
        <v>1.3899333032824479E-2</v>
      </c>
      <c r="AA80" s="323">
        <f t="shared" si="97"/>
        <v>9.9405658129960162E-3</v>
      </c>
      <c r="AB80" s="323">
        <f t="shared" si="98"/>
        <v>1.4438431841266249E-2</v>
      </c>
      <c r="AC80" s="399">
        <f t="shared" si="99"/>
        <v>1.2999240488007076E-2</v>
      </c>
      <c r="AE80" s="394">
        <f t="shared" si="100"/>
        <v>-9.1843196625705031E-2</v>
      </c>
      <c r="AF80" s="395">
        <f t="shared" si="101"/>
        <v>-7.1458919194456669E-2</v>
      </c>
      <c r="AG80" s="386">
        <f t="shared" si="102"/>
        <v>-7.6530718807677631E-2</v>
      </c>
      <c r="AI80" s="27">
        <f t="shared" si="103"/>
        <v>15.503356317640071</v>
      </c>
      <c r="AJ80" s="28">
        <f t="shared" si="104"/>
        <v>22.774988057280616</v>
      </c>
      <c r="AK80" s="402">
        <f t="shared" si="105"/>
        <v>20.394892796556334</v>
      </c>
      <c r="AL80" s="28">
        <f t="shared" si="106"/>
        <v>15.9833337653249</v>
      </c>
      <c r="AM80" s="28">
        <f t="shared" si="107"/>
        <v>22.398143245437542</v>
      </c>
      <c r="AN80" s="402">
        <f t="shared" si="108"/>
        <v>20.395280331477409</v>
      </c>
      <c r="AO80" s="384">
        <f t="shared" si="109"/>
        <v>3.0959583063875033E-2</v>
      </c>
      <c r="AP80" s="385">
        <f t="shared" si="110"/>
        <v>-1.6546432906804819E-2</v>
      </c>
      <c r="AQ80" s="386">
        <f t="shared" si="111"/>
        <v>1.9001566957973746E-5</v>
      </c>
    </row>
    <row r="81" spans="1:43" ht="19.5" customHeight="1">
      <c r="A81" s="8" t="s">
        <v>219</v>
      </c>
      <c r="B81" s="19">
        <v>3015</v>
      </c>
      <c r="C81" s="371">
        <v>16347.140000000005</v>
      </c>
      <c r="D81" s="375">
        <v>19362.140000000007</v>
      </c>
      <c r="E81" s="19">
        <v>4259.91</v>
      </c>
      <c r="F81" s="369">
        <v>17129.510000000002</v>
      </c>
      <c r="G81" s="377">
        <v>21389.420000000002</v>
      </c>
      <c r="H81" s="345">
        <f t="shared" si="85"/>
        <v>1.2968846937022891E-2</v>
      </c>
      <c r="I81" s="323">
        <f t="shared" si="86"/>
        <v>2.7706121430956455E-2</v>
      </c>
      <c r="J81" s="399">
        <f t="shared" si="87"/>
        <v>2.3540616924080899E-2</v>
      </c>
      <c r="K81" s="323">
        <f t="shared" si="88"/>
        <v>1.8826728827415623E-2</v>
      </c>
      <c r="L81" s="323">
        <f t="shared" si="89"/>
        <v>2.7888804335473659E-2</v>
      </c>
      <c r="M81" s="399">
        <f t="shared" si="90"/>
        <v>2.5449154055033472E-2</v>
      </c>
      <c r="N81" s="394">
        <f t="shared" si="91"/>
        <v>0.41290547263681587</v>
      </c>
      <c r="O81" s="395">
        <f t="shared" si="92"/>
        <v>4.7859747943676811E-2</v>
      </c>
      <c r="P81" s="386">
        <f t="shared" si="93"/>
        <v>0.10470330242421522</v>
      </c>
      <c r="R81" s="401">
        <v>386.20199999999994</v>
      </c>
      <c r="S81" s="369">
        <v>1029.5</v>
      </c>
      <c r="T81" s="374">
        <v>1415.702</v>
      </c>
      <c r="U81" s="19">
        <v>630.42099999999994</v>
      </c>
      <c r="V81" s="119">
        <v>1508.192</v>
      </c>
      <c r="W81" s="375">
        <v>2138.6129999999998</v>
      </c>
      <c r="X81" s="345">
        <f t="shared" si="94"/>
        <v>6.0622755727615966E-3</v>
      </c>
      <c r="Y81" s="323">
        <f t="shared" si="95"/>
        <v>7.7616709973699731E-3</v>
      </c>
      <c r="Z81" s="399">
        <f t="shared" si="96"/>
        <v>7.21028719154159E-3</v>
      </c>
      <c r="AA81" s="323">
        <f t="shared" si="97"/>
        <v>1.0162508640020822E-2</v>
      </c>
      <c r="AB81" s="323">
        <f t="shared" si="98"/>
        <v>1.1439634344203557E-2</v>
      </c>
      <c r="AC81" s="399">
        <f t="shared" si="99"/>
        <v>1.1030989831687543E-2</v>
      </c>
      <c r="AE81" s="394">
        <f t="shared" si="100"/>
        <v>0.63236078528852779</v>
      </c>
      <c r="AF81" s="395">
        <f t="shared" si="101"/>
        <v>0.46497523069451191</v>
      </c>
      <c r="AG81" s="386">
        <f t="shared" si="102"/>
        <v>0.51063783197311285</v>
      </c>
      <c r="AI81" s="27">
        <f t="shared" si="103"/>
        <v>1.2809353233830845</v>
      </c>
      <c r="AJ81" s="28">
        <f t="shared" si="104"/>
        <v>0.62977377082474351</v>
      </c>
      <c r="AK81" s="402">
        <f t="shared" si="105"/>
        <v>0.73117021155719331</v>
      </c>
      <c r="AL81" s="28">
        <f t="shared" si="106"/>
        <v>1.4798927676875802</v>
      </c>
      <c r="AM81" s="28">
        <f t="shared" si="107"/>
        <v>0.8804641814039047</v>
      </c>
      <c r="AN81" s="402">
        <f t="shared" si="108"/>
        <v>0.99984618563757199</v>
      </c>
      <c r="AO81" s="384">
        <f t="shared" si="109"/>
        <v>0.15532200625011122</v>
      </c>
      <c r="AP81" s="385">
        <f t="shared" si="110"/>
        <v>0.39806422908159594</v>
      </c>
      <c r="AQ81" s="386">
        <f t="shared" si="111"/>
        <v>0.36746022996228483</v>
      </c>
    </row>
    <row r="82" spans="1:43" ht="19.5" customHeight="1">
      <c r="A82" s="8" t="s">
        <v>206</v>
      </c>
      <c r="B82" s="19">
        <v>8412.4600000000009</v>
      </c>
      <c r="C82" s="371">
        <v>5383.74</v>
      </c>
      <c r="D82" s="375">
        <v>13796.2</v>
      </c>
      <c r="E82" s="19">
        <v>6890.3400000000011</v>
      </c>
      <c r="F82" s="369">
        <v>3450.0499999999997</v>
      </c>
      <c r="G82" s="377">
        <v>10340.390000000001</v>
      </c>
      <c r="H82" s="345">
        <f t="shared" si="85"/>
        <v>3.6185706833773666E-2</v>
      </c>
      <c r="I82" s="323">
        <f t="shared" si="86"/>
        <v>9.1246881223686505E-3</v>
      </c>
      <c r="J82" s="399">
        <f t="shared" si="87"/>
        <v>1.6773510531790638E-2</v>
      </c>
      <c r="K82" s="323">
        <f t="shared" si="88"/>
        <v>3.045194915120155E-2</v>
      </c>
      <c r="L82" s="323">
        <f t="shared" si="89"/>
        <v>5.6170765770650116E-3</v>
      </c>
      <c r="M82" s="399">
        <f t="shared" si="90"/>
        <v>1.230300672477924E-2</v>
      </c>
      <c r="N82" s="394">
        <f t="shared" si="91"/>
        <v>-0.18093637295155041</v>
      </c>
      <c r="O82" s="395">
        <f t="shared" si="92"/>
        <v>-0.35917224828836464</v>
      </c>
      <c r="P82" s="386">
        <f t="shared" si="93"/>
        <v>-0.25048998999724559</v>
      </c>
      <c r="R82" s="401">
        <v>1592.3619999999996</v>
      </c>
      <c r="S82" s="369">
        <v>1172.953</v>
      </c>
      <c r="T82" s="374">
        <v>2765.3149999999996</v>
      </c>
      <c r="U82" s="19">
        <v>1353.721</v>
      </c>
      <c r="V82" s="119">
        <v>758.27300000000014</v>
      </c>
      <c r="W82" s="375">
        <v>2111.9940000000001</v>
      </c>
      <c r="X82" s="345">
        <f t="shared" si="94"/>
        <v>2.4995565159149358E-2</v>
      </c>
      <c r="Y82" s="323">
        <f t="shared" si="95"/>
        <v>8.8432008561224879E-3</v>
      </c>
      <c r="Z82" s="399">
        <f t="shared" si="96"/>
        <v>1.4083977648599654E-2</v>
      </c>
      <c r="AA82" s="323">
        <f t="shared" si="97"/>
        <v>2.1822244751804949E-2</v>
      </c>
      <c r="AB82" s="323">
        <f t="shared" si="98"/>
        <v>5.7514997116297293E-3</v>
      </c>
      <c r="AC82" s="399">
        <f t="shared" si="99"/>
        <v>1.0893688731240811E-2</v>
      </c>
      <c r="AE82" s="394">
        <f t="shared" si="100"/>
        <v>-0.14986604804686351</v>
      </c>
      <c r="AF82" s="395">
        <f t="shared" si="101"/>
        <v>-0.35353505212911329</v>
      </c>
      <c r="AG82" s="386">
        <f t="shared" si="102"/>
        <v>-0.23625554412426777</v>
      </c>
      <c r="AI82" s="27">
        <f t="shared" si="103"/>
        <v>1.8928613033524075</v>
      </c>
      <c r="AJ82" s="28">
        <f t="shared" si="104"/>
        <v>2.178695479350786</v>
      </c>
      <c r="AK82" s="402">
        <f t="shared" si="105"/>
        <v>2.0044033864397441</v>
      </c>
      <c r="AL82" s="28">
        <f t="shared" si="106"/>
        <v>1.9646650237869245</v>
      </c>
      <c r="AM82" s="28">
        <f t="shared" si="107"/>
        <v>2.1978609005666589</v>
      </c>
      <c r="AN82" s="402">
        <f t="shared" si="108"/>
        <v>2.0424703516985336</v>
      </c>
      <c r="AO82" s="384">
        <f t="shared" si="109"/>
        <v>3.7933957605529207E-2</v>
      </c>
      <c r="AP82" s="385">
        <f t="shared" si="110"/>
        <v>8.796741627051026E-3</v>
      </c>
      <c r="AQ82" s="386">
        <f t="shared" si="111"/>
        <v>1.8991668800961616E-2</v>
      </c>
    </row>
    <row r="83" spans="1:43" ht="19.5" customHeight="1">
      <c r="A83" s="8" t="s">
        <v>220</v>
      </c>
      <c r="B83" s="19">
        <v>1818.54</v>
      </c>
      <c r="C83" s="371">
        <v>3842.1200000000003</v>
      </c>
      <c r="D83" s="375">
        <v>5660.66</v>
      </c>
      <c r="E83" s="19">
        <v>2389.23</v>
      </c>
      <c r="F83" s="369">
        <v>3406.54</v>
      </c>
      <c r="G83" s="377">
        <v>5795.77</v>
      </c>
      <c r="H83" s="345">
        <f t="shared" si="85"/>
        <v>7.82234391670103E-3</v>
      </c>
      <c r="I83" s="323">
        <f t="shared" si="86"/>
        <v>6.5118573201371245E-3</v>
      </c>
      <c r="J83" s="399">
        <f t="shared" si="87"/>
        <v>6.8822675901252508E-3</v>
      </c>
      <c r="K83" s="323">
        <f t="shared" si="88"/>
        <v>1.0559233720037801E-2</v>
      </c>
      <c r="L83" s="323">
        <f t="shared" si="89"/>
        <v>5.5462373133244574E-3</v>
      </c>
      <c r="M83" s="399">
        <f t="shared" si="90"/>
        <v>6.8958131448885176E-3</v>
      </c>
      <c r="N83" s="394">
        <f t="shared" si="91"/>
        <v>0.3138176779174503</v>
      </c>
      <c r="O83" s="395">
        <f t="shared" si="92"/>
        <v>-0.11336970214360831</v>
      </c>
      <c r="P83" s="386">
        <f t="shared" si="93"/>
        <v>2.3868241512473912E-2</v>
      </c>
      <c r="R83" s="401">
        <v>576.08799999999985</v>
      </c>
      <c r="S83" s="369">
        <v>1155.6070000000004</v>
      </c>
      <c r="T83" s="374">
        <v>1731.6950000000002</v>
      </c>
      <c r="U83" s="19">
        <v>806.55899999999997</v>
      </c>
      <c r="V83" s="119">
        <v>1051.2160000000001</v>
      </c>
      <c r="W83" s="375">
        <v>1857.7750000000001</v>
      </c>
      <c r="X83" s="345">
        <f t="shared" si="94"/>
        <v>9.0429469815306047E-3</v>
      </c>
      <c r="Y83" s="323">
        <f t="shared" si="95"/>
        <v>8.7124248045242596E-3</v>
      </c>
      <c r="Z83" s="399">
        <f t="shared" si="96"/>
        <v>8.819665634544992E-3</v>
      </c>
      <c r="AA83" s="323">
        <f t="shared" si="97"/>
        <v>1.3001887320039393E-2</v>
      </c>
      <c r="AB83" s="323">
        <f t="shared" si="98"/>
        <v>7.9734719828617896E-3</v>
      </c>
      <c r="AC83" s="399">
        <f t="shared" si="99"/>
        <v>9.5824242789898546E-3</v>
      </c>
      <c r="AE83" s="394">
        <f t="shared" si="100"/>
        <v>0.40006214328366529</v>
      </c>
      <c r="AF83" s="395">
        <f t="shared" si="101"/>
        <v>-9.0334343769118974E-2</v>
      </c>
      <c r="AG83" s="386">
        <f t="shared" si="102"/>
        <v>7.2807278417966165E-2</v>
      </c>
      <c r="AI83" s="27">
        <f t="shared" si="103"/>
        <v>3.1678599315934752</v>
      </c>
      <c r="AJ83" s="28">
        <f t="shared" si="104"/>
        <v>3.007732710066318</v>
      </c>
      <c r="AK83" s="402">
        <f t="shared" si="105"/>
        <v>3.0591750785244125</v>
      </c>
      <c r="AL83" s="28">
        <f t="shared" si="106"/>
        <v>3.3758114538993733</v>
      </c>
      <c r="AM83" s="28">
        <f t="shared" si="107"/>
        <v>3.0858759914752216</v>
      </c>
      <c r="AN83" s="402">
        <f t="shared" si="108"/>
        <v>3.2053980748028303</v>
      </c>
      <c r="AO83" s="384">
        <f>(AL83-AI83)/AI83</f>
        <v>6.564416571325353E-2</v>
      </c>
      <c r="AP83" s="385">
        <f>(AM83-AJ83)/AJ83</f>
        <v>2.5980793156044971E-2</v>
      </c>
      <c r="AQ83" s="386">
        <f>(AN83-AK83)/AK83</f>
        <v>4.7798178438662041E-2</v>
      </c>
    </row>
    <row r="84" spans="1:43" ht="19.5" customHeight="1">
      <c r="A84" s="8" t="s">
        <v>222</v>
      </c>
      <c r="B84" s="19">
        <v>1768.38</v>
      </c>
      <c r="C84" s="371">
        <v>4022.97</v>
      </c>
      <c r="D84" s="375">
        <v>5791.35</v>
      </c>
      <c r="E84" s="19">
        <v>2059.92</v>
      </c>
      <c r="F84" s="369">
        <v>6760.6400000000012</v>
      </c>
      <c r="G84" s="377">
        <v>8820.5600000000013</v>
      </c>
      <c r="H84" s="345">
        <f t="shared" si="85"/>
        <v>7.6065835975099635E-3</v>
      </c>
      <c r="I84" s="323">
        <f t="shared" si="86"/>
        <v>6.8183728366610213E-3</v>
      </c>
      <c r="J84" s="399">
        <f t="shared" si="87"/>
        <v>7.0411613501026159E-3</v>
      </c>
      <c r="K84" s="323">
        <f t="shared" si="88"/>
        <v>9.1038438009652771E-3</v>
      </c>
      <c r="L84" s="323">
        <f t="shared" si="89"/>
        <v>1.1007096300044582E-2</v>
      </c>
      <c r="M84" s="399">
        <f t="shared" si="90"/>
        <v>1.0494711417685288E-2</v>
      </c>
      <c r="N84" s="394">
        <f t="shared" si="91"/>
        <v>0.164862755742544</v>
      </c>
      <c r="O84" s="395">
        <f t="shared" si="92"/>
        <v>0.68050967320164002</v>
      </c>
      <c r="P84" s="386">
        <f t="shared" si="93"/>
        <v>0.52305766358448391</v>
      </c>
      <c r="R84" s="401">
        <v>464.84499999999997</v>
      </c>
      <c r="S84" s="369">
        <v>836.81200000000001</v>
      </c>
      <c r="T84" s="374">
        <v>1301.6569999999999</v>
      </c>
      <c r="U84" s="19">
        <v>540.86699999999996</v>
      </c>
      <c r="V84" s="119">
        <v>1282.8340000000001</v>
      </c>
      <c r="W84" s="375">
        <v>1823.701</v>
      </c>
      <c r="X84" s="345">
        <f t="shared" si="94"/>
        <v>7.296747527512454E-3</v>
      </c>
      <c r="Y84" s="323">
        <f t="shared" si="95"/>
        <v>6.3089455373007888E-3</v>
      </c>
      <c r="Z84" s="399">
        <f t="shared" si="96"/>
        <v>6.6294465889575986E-3</v>
      </c>
      <c r="AA84" s="323">
        <f t="shared" si="97"/>
        <v>8.7188808123494325E-3</v>
      </c>
      <c r="AB84" s="323">
        <f t="shared" si="98"/>
        <v>9.7302942094322376E-3</v>
      </c>
      <c r="AC84" s="399">
        <f t="shared" si="99"/>
        <v>9.4066702049591996E-3</v>
      </c>
      <c r="AE84" s="394">
        <f t="shared" si="100"/>
        <v>0.16354268627176799</v>
      </c>
      <c r="AF84" s="395">
        <f t="shared" si="101"/>
        <v>0.53300143879389883</v>
      </c>
      <c r="AG84" s="386">
        <f t="shared" si="102"/>
        <v>0.40106110903256398</v>
      </c>
      <c r="AI84" s="27">
        <f t="shared" si="103"/>
        <v>2.6286488198237934</v>
      </c>
      <c r="AJ84" s="28">
        <f t="shared" si="104"/>
        <v>2.0800851112486547</v>
      </c>
      <c r="AK84" s="402">
        <f t="shared" si="105"/>
        <v>2.2475882134562748</v>
      </c>
      <c r="AL84" s="28">
        <f t="shared" si="106"/>
        <v>2.6256699289292786</v>
      </c>
      <c r="AM84" s="28">
        <f t="shared" si="107"/>
        <v>1.8975037866237512</v>
      </c>
      <c r="AN84" s="402">
        <f t="shared" si="108"/>
        <v>2.0675569351605789</v>
      </c>
      <c r="AO84" s="384">
        <f t="shared" ref="AO84:AO97" si="127">(AL84-AI84)/AI84</f>
        <v>-1.1332403446400407E-3</v>
      </c>
      <c r="AP84" s="385">
        <f t="shared" ref="AP84:AP97" si="128">(AM84-AJ84)/AJ84</f>
        <v>-8.777589130249662E-2</v>
      </c>
      <c r="AQ84" s="386">
        <f t="shared" ref="AQ84:AQ97" si="129">(AN84-AK84)/AK84</f>
        <v>-8.0099760809320616E-2</v>
      </c>
    </row>
    <row r="85" spans="1:43" ht="19.5" customHeight="1">
      <c r="A85" s="8" t="s">
        <v>218</v>
      </c>
      <c r="B85" s="19">
        <v>1065.44</v>
      </c>
      <c r="C85" s="371">
        <v>4853.2199999999984</v>
      </c>
      <c r="D85" s="375">
        <v>5918.659999999998</v>
      </c>
      <c r="E85" s="19">
        <v>1498.0699999999997</v>
      </c>
      <c r="F85" s="369">
        <v>3656.92</v>
      </c>
      <c r="G85" s="377">
        <v>5154.99</v>
      </c>
      <c r="H85" s="345">
        <f t="shared" si="85"/>
        <v>4.5829281195959104E-3</v>
      </c>
      <c r="I85" s="323">
        <f t="shared" si="86"/>
        <v>8.2255307442859367E-3</v>
      </c>
      <c r="J85" s="399">
        <f t="shared" si="87"/>
        <v>7.1959456838903424E-3</v>
      </c>
      <c r="K85" s="323">
        <f t="shared" si="88"/>
        <v>6.6207402631714091E-3</v>
      </c>
      <c r="L85" s="323">
        <f t="shared" si="89"/>
        <v>5.9538846324547713E-3</v>
      </c>
      <c r="M85" s="399">
        <f t="shared" si="90"/>
        <v>6.1334124376517451E-3</v>
      </c>
      <c r="N85" s="394">
        <f t="shared" si="91"/>
        <v>0.40605759122991408</v>
      </c>
      <c r="O85" s="395">
        <f t="shared" si="92"/>
        <v>-0.24649614070658218</v>
      </c>
      <c r="P85" s="386">
        <f t="shared" si="93"/>
        <v>-0.12902751636350093</v>
      </c>
      <c r="R85" s="401">
        <v>272.65000000000003</v>
      </c>
      <c r="S85" s="369">
        <v>2022.0650000000003</v>
      </c>
      <c r="T85" s="374">
        <v>2294.7150000000001</v>
      </c>
      <c r="U85" s="19">
        <v>332.89000000000004</v>
      </c>
      <c r="V85" s="119">
        <v>1247.7540000000001</v>
      </c>
      <c r="W85" s="375">
        <v>1580.6440000000002</v>
      </c>
      <c r="X85" s="345">
        <f t="shared" si="94"/>
        <v>4.2798313704057716E-3</v>
      </c>
      <c r="Y85" s="323">
        <f t="shared" si="95"/>
        <v>1.5244879325203416E-2</v>
      </c>
      <c r="Z85" s="399">
        <f t="shared" si="96"/>
        <v>1.1687172987491973E-2</v>
      </c>
      <c r="AA85" s="323">
        <f t="shared" si="97"/>
        <v>5.3662512847391375E-3</v>
      </c>
      <c r="AB85" s="323">
        <f t="shared" si="98"/>
        <v>9.4642124553885494E-3</v>
      </c>
      <c r="AC85" s="399">
        <f t="shared" si="99"/>
        <v>8.1529794738542834E-3</v>
      </c>
      <c r="AE85" s="394">
        <f t="shared" si="100"/>
        <v>0.22094260040344765</v>
      </c>
      <c r="AF85" s="395">
        <f t="shared" si="101"/>
        <v>-0.38293081577496274</v>
      </c>
      <c r="AG85" s="386">
        <f t="shared" si="102"/>
        <v>-0.31118069128410275</v>
      </c>
      <c r="AI85" s="27">
        <f t="shared" si="103"/>
        <v>2.5590366421384592</v>
      </c>
      <c r="AJ85" s="28">
        <f t="shared" si="104"/>
        <v>4.1664400130222843</v>
      </c>
      <c r="AK85" s="402">
        <f t="shared" si="105"/>
        <v>3.8770853537794041</v>
      </c>
      <c r="AL85" s="28">
        <f t="shared" si="106"/>
        <v>2.2221258018650674</v>
      </c>
      <c r="AM85" s="28">
        <f t="shared" si="107"/>
        <v>3.41203526464894</v>
      </c>
      <c r="AN85" s="402">
        <f t="shared" si="108"/>
        <v>3.0662406716598873</v>
      </c>
      <c r="AO85" s="384">
        <f t="shared" si="127"/>
        <v>-0.13165534042210988</v>
      </c>
      <c r="AP85" s="385">
        <f t="shared" si="128"/>
        <v>-0.18106698908791161</v>
      </c>
      <c r="AQ85" s="386">
        <f t="shared" si="129"/>
        <v>-0.20913769188215084</v>
      </c>
    </row>
    <row r="86" spans="1:43" ht="19.5" customHeight="1">
      <c r="A86" s="8" t="s">
        <v>223</v>
      </c>
      <c r="B86" s="19">
        <v>690.72</v>
      </c>
      <c r="C86" s="371">
        <v>3712.61</v>
      </c>
      <c r="D86" s="375">
        <v>4403.33</v>
      </c>
      <c r="E86" s="19">
        <v>1028.68</v>
      </c>
      <c r="F86" s="369">
        <v>4598.6699999999992</v>
      </c>
      <c r="G86" s="377">
        <v>5627.3499999999995</v>
      </c>
      <c r="H86" s="345">
        <f t="shared" si="85"/>
        <v>2.9710918594827366E-3</v>
      </c>
      <c r="I86" s="323">
        <f t="shared" si="86"/>
        <v>6.2923559402918933E-3</v>
      </c>
      <c r="J86" s="399">
        <f t="shared" si="87"/>
        <v>5.3535975217777121E-3</v>
      </c>
      <c r="K86" s="323">
        <f t="shared" si="88"/>
        <v>4.54626492348099E-3</v>
      </c>
      <c r="L86" s="323">
        <f t="shared" si="89"/>
        <v>7.4871615027757724E-3</v>
      </c>
      <c r="M86" s="399">
        <f t="shared" si="90"/>
        <v>6.6954268545660698E-3</v>
      </c>
      <c r="N86" s="394">
        <f t="shared" si="91"/>
        <v>0.48928654157980084</v>
      </c>
      <c r="O86" s="395">
        <f t="shared" si="92"/>
        <v>0.23866228879413648</v>
      </c>
      <c r="P86" s="386">
        <f t="shared" si="93"/>
        <v>0.27797598635578064</v>
      </c>
      <c r="R86" s="401">
        <v>195.63199999999998</v>
      </c>
      <c r="S86" s="369">
        <v>967.08199999999999</v>
      </c>
      <c r="T86" s="374">
        <v>1162.7139999999999</v>
      </c>
      <c r="U86" s="19">
        <v>217.16699999999997</v>
      </c>
      <c r="V86" s="119">
        <v>1240.4610000000002</v>
      </c>
      <c r="W86" s="375">
        <v>1457.6280000000002</v>
      </c>
      <c r="X86" s="345">
        <f t="shared" si="94"/>
        <v>3.0708673048055078E-3</v>
      </c>
      <c r="Y86" s="323">
        <f t="shared" si="95"/>
        <v>7.2910852952681382E-3</v>
      </c>
      <c r="Z86" s="399">
        <f t="shared" si="96"/>
        <v>5.9217984163518079E-3</v>
      </c>
      <c r="AA86" s="323">
        <f t="shared" si="97"/>
        <v>3.5007741078222358E-3</v>
      </c>
      <c r="AB86" s="323">
        <f t="shared" si="98"/>
        <v>9.4088950599426936E-3</v>
      </c>
      <c r="AC86" s="399">
        <f t="shared" si="99"/>
        <v>7.5184615666242811E-3</v>
      </c>
      <c r="AE86" s="394">
        <f t="shared" si="100"/>
        <v>0.11007912815899239</v>
      </c>
      <c r="AF86" s="395">
        <f t="shared" si="101"/>
        <v>0.28268440525208849</v>
      </c>
      <c r="AG86" s="386">
        <f t="shared" si="102"/>
        <v>0.25364277027712767</v>
      </c>
      <c r="AI86" s="27">
        <f t="shared" si="103"/>
        <v>2.8322909427843408</v>
      </c>
      <c r="AJ86" s="28">
        <f t="shared" si="104"/>
        <v>2.6048574991717417</v>
      </c>
      <c r="AK86" s="402">
        <f t="shared" si="105"/>
        <v>2.6405334144840382</v>
      </c>
      <c r="AL86" s="28">
        <f t="shared" si="106"/>
        <v>2.111122992573006</v>
      </c>
      <c r="AM86" s="28">
        <f t="shared" si="107"/>
        <v>2.697434258165949</v>
      </c>
      <c r="AN86" s="402">
        <f t="shared" si="108"/>
        <v>2.5902565150559327</v>
      </c>
      <c r="AO86" s="384">
        <f t="shared" si="127"/>
        <v>-0.25462354142981375</v>
      </c>
      <c r="AP86" s="385">
        <f t="shared" si="128"/>
        <v>3.5540047401304523E-2</v>
      </c>
      <c r="AQ86" s="386">
        <f t="shared" si="129"/>
        <v>-1.9040432949010672E-2</v>
      </c>
    </row>
    <row r="87" spans="1:43" ht="19.5" customHeight="1">
      <c r="A87" s="8" t="s">
        <v>224</v>
      </c>
      <c r="B87" s="19">
        <v>1105.9099999999999</v>
      </c>
      <c r="C87" s="371">
        <v>3948.5000000000009</v>
      </c>
      <c r="D87" s="375">
        <v>5054.4100000000008</v>
      </c>
      <c r="E87" s="19">
        <v>1123.5999999999999</v>
      </c>
      <c r="F87" s="369">
        <v>3609.2</v>
      </c>
      <c r="G87" s="377">
        <v>4732.7999999999993</v>
      </c>
      <c r="H87" s="345">
        <f t="shared" si="85"/>
        <v>4.7570074680341572E-3</v>
      </c>
      <c r="I87" s="323">
        <f t="shared" si="86"/>
        <v>6.6921565772441877E-3</v>
      </c>
      <c r="J87" s="399">
        <f t="shared" si="87"/>
        <v>6.1451848601055308E-3</v>
      </c>
      <c r="K87" s="323">
        <f t="shared" si="88"/>
        <v>4.9657651242594782E-3</v>
      </c>
      <c r="L87" s="323">
        <f t="shared" si="89"/>
        <v>5.8761910064906425E-3</v>
      </c>
      <c r="M87" s="399">
        <f t="shared" si="90"/>
        <v>5.6310903386656763E-3</v>
      </c>
      <c r="N87" s="394">
        <f t="shared" si="91"/>
        <v>1.5995876698827263E-2</v>
      </c>
      <c r="O87" s="395">
        <f t="shared" si="92"/>
        <v>-8.5931366341648982E-2</v>
      </c>
      <c r="P87" s="386">
        <f t="shared" si="93"/>
        <v>-6.3629582879109817E-2</v>
      </c>
      <c r="R87" s="401">
        <v>352.13599999999997</v>
      </c>
      <c r="S87" s="369">
        <v>1312.3330000000001</v>
      </c>
      <c r="T87" s="374">
        <v>1664.4690000000001</v>
      </c>
      <c r="U87" s="19">
        <v>334.04699999999997</v>
      </c>
      <c r="V87" s="119">
        <v>1065.1110000000001</v>
      </c>
      <c r="W87" s="375">
        <v>1399.1580000000001</v>
      </c>
      <c r="X87" s="345">
        <f t="shared" si="94"/>
        <v>5.5275360331898272E-3</v>
      </c>
      <c r="Y87" s="323">
        <f t="shared" si="95"/>
        <v>9.8940232977091109E-3</v>
      </c>
      <c r="Z87" s="399">
        <f t="shared" si="96"/>
        <v>8.477278065170523E-3</v>
      </c>
      <c r="AA87" s="323">
        <f t="shared" si="97"/>
        <v>5.3849023488637517E-3</v>
      </c>
      <c r="AB87" s="323">
        <f t="shared" si="98"/>
        <v>8.0788655396587406E-3</v>
      </c>
      <c r="AC87" s="399">
        <f t="shared" si="99"/>
        <v>7.2168726510707095E-3</v>
      </c>
      <c r="AE87" s="394">
        <f t="shared" si="100"/>
        <v>-5.1369357293772865E-2</v>
      </c>
      <c r="AF87" s="395">
        <f t="shared" si="101"/>
        <v>-0.18838358861660873</v>
      </c>
      <c r="AG87" s="386">
        <f t="shared" si="102"/>
        <v>-0.15939678059489237</v>
      </c>
      <c r="AI87" s="27">
        <f t="shared" si="103"/>
        <v>3.1841289074156127</v>
      </c>
      <c r="AJ87" s="28">
        <f t="shared" si="104"/>
        <v>3.3236241610738251</v>
      </c>
      <c r="AK87" s="402">
        <f t="shared" si="105"/>
        <v>3.2931024590407185</v>
      </c>
      <c r="AL87" s="28">
        <f t="shared" si="106"/>
        <v>2.9730064079743679</v>
      </c>
      <c r="AM87" s="28">
        <f t="shared" si="107"/>
        <v>2.9510999667516353</v>
      </c>
      <c r="AN87" s="402">
        <f t="shared" si="108"/>
        <v>2.9563007099391485</v>
      </c>
      <c r="AO87" s="384">
        <f t="shared" si="127"/>
        <v>-6.630463325450027E-2</v>
      </c>
      <c r="AP87" s="385">
        <f t="shared" si="128"/>
        <v>-0.11208373037035313</v>
      </c>
      <c r="AQ87" s="386">
        <f t="shared" si="129"/>
        <v>-0.10227490741350345</v>
      </c>
    </row>
    <row r="88" spans="1:43" ht="19.5" customHeight="1">
      <c r="A88" s="8" t="s">
        <v>226</v>
      </c>
      <c r="B88" s="19">
        <v>98.220000000000013</v>
      </c>
      <c r="C88" s="371">
        <v>129.77000000000001</v>
      </c>
      <c r="D88" s="375">
        <v>227.99</v>
      </c>
      <c r="E88" s="19">
        <v>113.27</v>
      </c>
      <c r="F88" s="369">
        <v>174.48999999999995</v>
      </c>
      <c r="G88" s="377">
        <v>287.75999999999993</v>
      </c>
      <c r="H88" s="345">
        <f t="shared" si="85"/>
        <v>4.2248761066480543E-4</v>
      </c>
      <c r="I88" s="323">
        <f t="shared" si="86"/>
        <v>2.1994204356818491E-4</v>
      </c>
      <c r="J88" s="399">
        <f t="shared" si="87"/>
        <v>2.7719173875001432E-4</v>
      </c>
      <c r="K88" s="323">
        <f t="shared" si="88"/>
        <v>5.0059826951305726E-4</v>
      </c>
      <c r="L88" s="323">
        <f t="shared" si="89"/>
        <v>2.8408970650630388E-4</v>
      </c>
      <c r="M88" s="399">
        <f t="shared" si="90"/>
        <v>3.4237714584483495E-4</v>
      </c>
      <c r="N88" s="394">
        <f t="shared" si="91"/>
        <v>0.15322744858480941</v>
      </c>
      <c r="O88" s="395">
        <f t="shared" si="92"/>
        <v>0.34460969407413067</v>
      </c>
      <c r="P88" s="386">
        <f t="shared" si="93"/>
        <v>0.26216062107987159</v>
      </c>
      <c r="R88" s="401">
        <v>46.626000000000005</v>
      </c>
      <c r="S88" s="369">
        <v>546.24099999999999</v>
      </c>
      <c r="T88" s="374">
        <v>592.86699999999996</v>
      </c>
      <c r="U88" s="19">
        <v>73.128</v>
      </c>
      <c r="V88" s="119">
        <v>1073.7539999999999</v>
      </c>
      <c r="W88" s="375">
        <v>1146.8819999999998</v>
      </c>
      <c r="X88" s="345">
        <f t="shared" si="94"/>
        <v>7.3189590125266645E-4</v>
      </c>
      <c r="Y88" s="323">
        <f t="shared" si="95"/>
        <v>4.1182544218303753E-3</v>
      </c>
      <c r="Z88" s="399">
        <f t="shared" si="96"/>
        <v>3.0195205886462601E-3</v>
      </c>
      <c r="AA88" s="323">
        <f t="shared" si="97"/>
        <v>1.1788375257604723E-3</v>
      </c>
      <c r="AB88" s="323">
        <f t="shared" si="98"/>
        <v>8.1444226833360372E-3</v>
      </c>
      <c r="AC88" s="399">
        <f t="shared" si="99"/>
        <v>5.9156302146042656E-3</v>
      </c>
      <c r="AE88" s="394">
        <f t="shared" si="100"/>
        <v>0.56839531591815706</v>
      </c>
      <c r="AF88" s="395">
        <f t="shared" si="101"/>
        <v>0.96571476692522151</v>
      </c>
      <c r="AG88" s="386">
        <f t="shared" si="102"/>
        <v>0.93446759559901282</v>
      </c>
      <c r="AI88" s="27">
        <f t="shared" si="103"/>
        <v>4.7470983506414175</v>
      </c>
      <c r="AJ88" s="28">
        <f t="shared" si="104"/>
        <v>42.093010711258373</v>
      </c>
      <c r="AK88" s="402">
        <f t="shared" si="105"/>
        <v>26.004079126277464</v>
      </c>
      <c r="AL88" s="28">
        <f t="shared" si="106"/>
        <v>6.4560783967511259</v>
      </c>
      <c r="AM88" s="28">
        <f t="shared" si="107"/>
        <v>61.536706974611739</v>
      </c>
      <c r="AN88" s="402">
        <f t="shared" si="108"/>
        <v>39.855504587155963</v>
      </c>
      <c r="AO88" s="384">
        <f t="shared" si="127"/>
        <v>0.36000519051365237</v>
      </c>
      <c r="AP88" s="385">
        <f t="shared" si="128"/>
        <v>0.46192220358694547</v>
      </c>
      <c r="AQ88" s="386">
        <f t="shared" si="129"/>
        <v>0.53266356380532054</v>
      </c>
    </row>
    <row r="89" spans="1:43" ht="19.5" customHeight="1">
      <c r="A89" s="8" t="s">
        <v>225</v>
      </c>
      <c r="B89" s="19">
        <v>384.83999999999992</v>
      </c>
      <c r="C89" s="371">
        <v>5688.7000000000016</v>
      </c>
      <c r="D89" s="375">
        <v>6073.5400000000018</v>
      </c>
      <c r="E89" s="19">
        <v>530.84</v>
      </c>
      <c r="F89" s="369">
        <v>3887.66</v>
      </c>
      <c r="G89" s="377">
        <v>4418.5</v>
      </c>
      <c r="H89" s="345">
        <f t="shared" si="85"/>
        <v>1.6553668508271602E-3</v>
      </c>
      <c r="I89" s="323">
        <f t="shared" si="86"/>
        <v>9.6415527721841233E-3</v>
      </c>
      <c r="J89" s="399">
        <f t="shared" si="87"/>
        <v>7.3842498046746011E-3</v>
      </c>
      <c r="K89" s="323">
        <f t="shared" si="88"/>
        <v>2.3460544309023691E-3</v>
      </c>
      <c r="L89" s="323">
        <f t="shared" si="89"/>
        <v>6.329555781972019E-3</v>
      </c>
      <c r="M89" s="399">
        <f t="shared" si="90"/>
        <v>5.2571358733507212E-3</v>
      </c>
      <c r="N89" s="394">
        <f t="shared" si="91"/>
        <v>0.37937844298929463</v>
      </c>
      <c r="O89" s="395">
        <f t="shared" si="92"/>
        <v>-0.31659957459525045</v>
      </c>
      <c r="P89" s="386">
        <f t="shared" si="93"/>
        <v>-0.2725000576270184</v>
      </c>
      <c r="R89" s="401">
        <v>139.155</v>
      </c>
      <c r="S89" s="369">
        <v>1389.5180000000003</v>
      </c>
      <c r="T89" s="374">
        <v>1528.6730000000002</v>
      </c>
      <c r="U89" s="19">
        <v>175.93299999999999</v>
      </c>
      <c r="V89" s="119">
        <v>937.98099999999999</v>
      </c>
      <c r="W89" s="375">
        <v>1113.914</v>
      </c>
      <c r="X89" s="345">
        <f t="shared" si="94"/>
        <v>2.1843386552313042E-3</v>
      </c>
      <c r="Y89" s="323">
        <f t="shared" si="95"/>
        <v>1.0475941292786336E-2</v>
      </c>
      <c r="Z89" s="399">
        <f t="shared" si="96"/>
        <v>7.7856578234370361E-3</v>
      </c>
      <c r="AA89" s="323">
        <f t="shared" si="97"/>
        <v>2.836074040307641E-3</v>
      </c>
      <c r="AB89" s="323">
        <f t="shared" si="98"/>
        <v>7.1145846562045128E-3</v>
      </c>
      <c r="AC89" s="399">
        <f t="shared" si="99"/>
        <v>5.7455809009738555E-3</v>
      </c>
      <c r="AE89" s="394">
        <f t="shared" si="100"/>
        <v>0.26429521037691778</v>
      </c>
      <c r="AF89" s="395">
        <f t="shared" si="101"/>
        <v>-0.32495944636917273</v>
      </c>
      <c r="AG89" s="386">
        <f t="shared" si="102"/>
        <v>-0.27131963474202803</v>
      </c>
      <c r="AI89" s="27">
        <f t="shared" si="103"/>
        <v>3.6159183037106342</v>
      </c>
      <c r="AJ89" s="28">
        <f t="shared" si="104"/>
        <v>2.4425932111027122</v>
      </c>
      <c r="AK89" s="402">
        <f t="shared" si="105"/>
        <v>2.5169390503725997</v>
      </c>
      <c r="AL89" s="28">
        <f t="shared" si="106"/>
        <v>3.3142378117700244</v>
      </c>
      <c r="AM89" s="28">
        <f t="shared" si="107"/>
        <v>2.412713560342211</v>
      </c>
      <c r="AN89" s="402">
        <f t="shared" si="108"/>
        <v>2.5210229715966959</v>
      </c>
      <c r="AO89" s="384">
        <f t="shared" si="127"/>
        <v>-8.343122454703332E-2</v>
      </c>
      <c r="AP89" s="385">
        <f t="shared" si="128"/>
        <v>-1.2232757638351103E-2</v>
      </c>
      <c r="AQ89" s="386">
        <f t="shared" si="129"/>
        <v>1.6225745408859247E-3</v>
      </c>
    </row>
    <row r="90" spans="1:43" ht="19.5" customHeight="1">
      <c r="A90" s="8" t="s">
        <v>227</v>
      </c>
      <c r="B90" s="19">
        <v>81.800000000000011</v>
      </c>
      <c r="C90" s="371">
        <v>520.20999999999992</v>
      </c>
      <c r="D90" s="375">
        <v>602.01</v>
      </c>
      <c r="E90" s="19">
        <v>61.25</v>
      </c>
      <c r="F90" s="369">
        <v>2204.04</v>
      </c>
      <c r="G90" s="377">
        <v>2265.29</v>
      </c>
      <c r="H90" s="345">
        <f t="shared" si="85"/>
        <v>3.5185793679883004E-4</v>
      </c>
      <c r="I90" s="323">
        <f t="shared" si="86"/>
        <v>8.8168336660711605E-4</v>
      </c>
      <c r="J90" s="399">
        <f t="shared" si="87"/>
        <v>7.3192771018420154E-4</v>
      </c>
      <c r="K90" s="323">
        <f t="shared" si="88"/>
        <v>2.7069518855544063E-4</v>
      </c>
      <c r="L90" s="323">
        <f t="shared" si="89"/>
        <v>3.5884295760682796E-3</v>
      </c>
      <c r="M90" s="399">
        <f t="shared" si="90"/>
        <v>2.6952443866793381E-3</v>
      </c>
      <c r="N90" s="394">
        <f t="shared" si="91"/>
        <v>-0.25122249388753065</v>
      </c>
      <c r="O90" s="395">
        <f t="shared" si="92"/>
        <v>3.2368274350742974</v>
      </c>
      <c r="P90" s="386">
        <f t="shared" si="93"/>
        <v>2.762877693061577</v>
      </c>
      <c r="R90" s="401">
        <v>13.504</v>
      </c>
      <c r="S90" s="369">
        <v>100.98599999999999</v>
      </c>
      <c r="T90" s="374">
        <v>114.49</v>
      </c>
      <c r="U90" s="19">
        <v>13.495000000000001</v>
      </c>
      <c r="V90" s="119">
        <v>855.9</v>
      </c>
      <c r="W90" s="375">
        <v>869.39499999999998</v>
      </c>
      <c r="X90" s="345">
        <f t="shared" si="94"/>
        <v>2.1197448313207235E-4</v>
      </c>
      <c r="Y90" s="323">
        <f t="shared" si="95"/>
        <v>7.6135998770316077E-4</v>
      </c>
      <c r="Z90" s="399">
        <f t="shared" si="96"/>
        <v>5.8310702433110682E-4</v>
      </c>
      <c r="AA90" s="323">
        <f t="shared" si="97"/>
        <v>2.1754201414147213E-4</v>
      </c>
      <c r="AB90" s="323">
        <f t="shared" si="98"/>
        <v>6.4920003787341555E-3</v>
      </c>
      <c r="AC90" s="399">
        <f t="shared" si="99"/>
        <v>4.4843491574772963E-3</v>
      </c>
      <c r="AE90" s="394">
        <f t="shared" si="100"/>
        <v>-6.664691943126899E-4</v>
      </c>
      <c r="AF90" s="395">
        <f t="shared" si="101"/>
        <v>7.4754322381320186</v>
      </c>
      <c r="AG90" s="386">
        <f t="shared" si="102"/>
        <v>6.5936326316708884</v>
      </c>
      <c r="AI90" s="27">
        <f t="shared" si="103"/>
        <v>1.6508557457212711</v>
      </c>
      <c r="AJ90" s="28">
        <f t="shared" si="104"/>
        <v>1.9412544933776745</v>
      </c>
      <c r="AK90" s="402">
        <f t="shared" si="105"/>
        <v>1.9017956512350294</v>
      </c>
      <c r="AL90" s="28">
        <f t="shared" si="106"/>
        <v>2.2032653061224492</v>
      </c>
      <c r="AM90" s="28">
        <f t="shared" si="107"/>
        <v>3.883323351663309</v>
      </c>
      <c r="AN90" s="402">
        <f t="shared" si="108"/>
        <v>3.8378971345832102</v>
      </c>
      <c r="AO90" s="384">
        <f t="shared" si="127"/>
        <v>0.33462012767192217</v>
      </c>
      <c r="AP90" s="385">
        <f t="shared" si="128"/>
        <v>1.0004195044548452</v>
      </c>
      <c r="AQ90" s="386">
        <f t="shared" si="129"/>
        <v>1.0180386531491294</v>
      </c>
    </row>
    <row r="91" spans="1:43" ht="19.5" customHeight="1">
      <c r="A91" s="8" t="s">
        <v>231</v>
      </c>
      <c r="B91" s="19">
        <v>348.75</v>
      </c>
      <c r="C91" s="371">
        <v>995</v>
      </c>
      <c r="D91" s="375">
        <v>1343.75</v>
      </c>
      <c r="E91" s="19">
        <v>1903.5</v>
      </c>
      <c r="F91" s="369">
        <v>2017.4399999999998</v>
      </c>
      <c r="G91" s="377">
        <v>3920.9399999999996</v>
      </c>
      <c r="H91" s="345">
        <f t="shared" si="85"/>
        <v>1.5001278173422E-3</v>
      </c>
      <c r="I91" s="323">
        <f t="shared" si="86"/>
        <v>1.6863861705351312E-3</v>
      </c>
      <c r="J91" s="399">
        <f t="shared" si="87"/>
        <v>1.6337400716931959E-3</v>
      </c>
      <c r="K91" s="323">
        <f t="shared" si="88"/>
        <v>8.4125435333107131E-3</v>
      </c>
      <c r="L91" s="323">
        <f t="shared" si="89"/>
        <v>3.2846234024533085E-3</v>
      </c>
      <c r="M91" s="399">
        <f t="shared" si="90"/>
        <v>4.6651384703532365E-3</v>
      </c>
      <c r="N91" s="394">
        <f t="shared" si="91"/>
        <v>4.4580645161290322</v>
      </c>
      <c r="O91" s="395">
        <f t="shared" si="92"/>
        <v>1.027577889447236</v>
      </c>
      <c r="P91" s="386">
        <f t="shared" si="93"/>
        <v>1.9179088372093021</v>
      </c>
      <c r="R91" s="401">
        <v>105.72799999999999</v>
      </c>
      <c r="S91" s="369">
        <v>246.17099999999999</v>
      </c>
      <c r="T91" s="374">
        <v>351.899</v>
      </c>
      <c r="U91" s="19">
        <v>391.44399999999996</v>
      </c>
      <c r="V91" s="119">
        <v>434.93599999999998</v>
      </c>
      <c r="W91" s="375">
        <v>826.37999999999988</v>
      </c>
      <c r="X91" s="345">
        <f t="shared" si="94"/>
        <v>1.6596296025316755E-3</v>
      </c>
      <c r="Y91" s="323">
        <f t="shared" si="95"/>
        <v>1.8559478495323589E-3</v>
      </c>
      <c r="Z91" s="399">
        <f t="shared" si="96"/>
        <v>1.7922506660415073E-3</v>
      </c>
      <c r="AA91" s="323">
        <f t="shared" si="97"/>
        <v>6.3101531073430457E-3</v>
      </c>
      <c r="AB91" s="323">
        <f t="shared" si="98"/>
        <v>3.298988990215117E-3</v>
      </c>
      <c r="AC91" s="399">
        <f t="shared" si="99"/>
        <v>4.2624773052019936E-3</v>
      </c>
      <c r="AE91" s="394">
        <f t="shared" si="100"/>
        <v>2.702368341404358</v>
      </c>
      <c r="AF91" s="395">
        <f t="shared" si="101"/>
        <v>0.76680437582006</v>
      </c>
      <c r="AG91" s="386">
        <f t="shared" si="102"/>
        <v>1.348344269236343</v>
      </c>
      <c r="AI91" s="27">
        <f t="shared" si="103"/>
        <v>3.031627240143369</v>
      </c>
      <c r="AJ91" s="28">
        <f t="shared" si="104"/>
        <v>2.47408040201005</v>
      </c>
      <c r="AK91" s="402">
        <f t="shared" si="105"/>
        <v>2.6187832558139537</v>
      </c>
      <c r="AL91" s="28">
        <f t="shared" si="106"/>
        <v>2.0564433937483582</v>
      </c>
      <c r="AM91" s="28">
        <f t="shared" si="107"/>
        <v>2.1558807201205488</v>
      </c>
      <c r="AN91" s="402">
        <f t="shared" si="108"/>
        <v>2.1076068493779552</v>
      </c>
      <c r="AO91" s="384">
        <f t="shared" si="127"/>
        <v>-0.32167010293418968</v>
      </c>
      <c r="AP91" s="385">
        <f t="shared" si="128"/>
        <v>-0.12861331492338809</v>
      </c>
      <c r="AQ91" s="386">
        <f t="shared" si="129"/>
        <v>-0.19519614893715895</v>
      </c>
    </row>
    <row r="92" spans="1:43" ht="19.5" customHeight="1">
      <c r="A92" s="8" t="s">
        <v>228</v>
      </c>
      <c r="B92" s="19">
        <v>2399.36</v>
      </c>
      <c r="C92" s="371">
        <v>2296.94</v>
      </c>
      <c r="D92" s="375">
        <v>4696.3</v>
      </c>
      <c r="E92" s="19">
        <v>1730.27</v>
      </c>
      <c r="F92" s="369">
        <v>1810.8800000000006</v>
      </c>
      <c r="G92" s="377">
        <v>3541.1500000000005</v>
      </c>
      <c r="H92" s="345">
        <f t="shared" si="85"/>
        <v>1.032070732564353E-2</v>
      </c>
      <c r="I92" s="323">
        <f t="shared" si="86"/>
        <v>3.8929928146220747E-3</v>
      </c>
      <c r="J92" s="399">
        <f t="shared" si="87"/>
        <v>5.709792371120191E-3</v>
      </c>
      <c r="K92" s="323">
        <f t="shared" si="88"/>
        <v>7.6469512473766894E-3</v>
      </c>
      <c r="L92" s="323">
        <f t="shared" si="89"/>
        <v>2.9483200625716995E-3</v>
      </c>
      <c r="M92" s="399">
        <f t="shared" si="90"/>
        <v>4.2132639352531198E-3</v>
      </c>
      <c r="N92" s="394">
        <f t="shared" si="91"/>
        <v>-0.2788618631635103</v>
      </c>
      <c r="O92" s="395">
        <f t="shared" si="92"/>
        <v>-0.2116119707088559</v>
      </c>
      <c r="P92" s="386">
        <f t="shared" si="93"/>
        <v>-0.24597023188467509</v>
      </c>
      <c r="R92" s="401">
        <v>479.26600000000002</v>
      </c>
      <c r="S92" s="369">
        <v>463.35399999999998</v>
      </c>
      <c r="T92" s="374">
        <v>942.62</v>
      </c>
      <c r="U92" s="19">
        <v>355.90000000000009</v>
      </c>
      <c r="V92" s="119">
        <v>387.73200000000003</v>
      </c>
      <c r="W92" s="375">
        <v>743.63200000000006</v>
      </c>
      <c r="X92" s="345">
        <f t="shared" si="94"/>
        <v>7.5231163087067388E-3</v>
      </c>
      <c r="Y92" s="323">
        <f t="shared" si="95"/>
        <v>3.4933475505734496E-3</v>
      </c>
      <c r="Z92" s="399">
        <f t="shared" si="96"/>
        <v>4.8008414994758315E-3</v>
      </c>
      <c r="AA92" s="323">
        <f t="shared" si="97"/>
        <v>5.7371769420489034E-3</v>
      </c>
      <c r="AB92" s="323">
        <f t="shared" si="98"/>
        <v>2.9409467120543892E-3</v>
      </c>
      <c r="AC92" s="399">
        <f t="shared" si="99"/>
        <v>3.8356621934484982E-3</v>
      </c>
      <c r="AE92" s="394">
        <f t="shared" si="100"/>
        <v>-0.25740611685368858</v>
      </c>
      <c r="AF92" s="395">
        <f t="shared" si="101"/>
        <v>-0.16320566996292243</v>
      </c>
      <c r="AG92" s="386">
        <f t="shared" si="102"/>
        <v>-0.21110097388130947</v>
      </c>
      <c r="AI92" s="27">
        <f t="shared" si="103"/>
        <v>1.9974743264870631</v>
      </c>
      <c r="AJ92" s="28">
        <f t="shared" si="104"/>
        <v>2.017266450146717</v>
      </c>
      <c r="AK92" s="402">
        <f t="shared" si="105"/>
        <v>2.0071545684900878</v>
      </c>
      <c r="AL92" s="28">
        <f t="shared" si="106"/>
        <v>2.0569044137620147</v>
      </c>
      <c r="AM92" s="28">
        <f t="shared" si="107"/>
        <v>2.1411247570242087</v>
      </c>
      <c r="AN92" s="402">
        <f t="shared" si="108"/>
        <v>2.0999731725569375</v>
      </c>
      <c r="AO92" s="384">
        <f t="shared" si="127"/>
        <v>2.9752616334984713E-2</v>
      </c>
      <c r="AP92" s="385">
        <f t="shared" si="128"/>
        <v>6.1399081350152519E-2</v>
      </c>
      <c r="AQ92" s="386">
        <f t="shared" si="129"/>
        <v>4.6243874549568902E-2</v>
      </c>
    </row>
    <row r="93" spans="1:43" ht="19.5" customHeight="1">
      <c r="A93" s="8" t="s">
        <v>230</v>
      </c>
      <c r="B93" s="19">
        <v>295.92</v>
      </c>
      <c r="C93" s="371">
        <v>90.77000000000001</v>
      </c>
      <c r="D93" s="375">
        <v>386.69000000000005</v>
      </c>
      <c r="E93" s="19">
        <v>416.61</v>
      </c>
      <c r="F93" s="369">
        <v>1178.31</v>
      </c>
      <c r="G93" s="377">
        <v>1594.92</v>
      </c>
      <c r="H93" s="345">
        <f t="shared" si="85"/>
        <v>1.2728826486248139E-3</v>
      </c>
      <c r="I93" s="323">
        <f t="shared" si="86"/>
        <v>1.5384248512509936E-4</v>
      </c>
      <c r="J93" s="399">
        <f t="shared" si="87"/>
        <v>4.7014024061249637E-4</v>
      </c>
      <c r="K93" s="323">
        <f t="shared" si="88"/>
        <v>1.8412134286380753E-3</v>
      </c>
      <c r="L93" s="323">
        <f t="shared" si="89"/>
        <v>1.9184236464751159E-3</v>
      </c>
      <c r="M93" s="399">
        <f t="shared" si="90"/>
        <v>1.8976374668155558E-3</v>
      </c>
      <c r="N93" s="394">
        <f t="shared" si="91"/>
        <v>0.40784671532846711</v>
      </c>
      <c r="O93" s="395">
        <f t="shared" si="92"/>
        <v>11.98127134515809</v>
      </c>
      <c r="P93" s="386">
        <f t="shared" si="93"/>
        <v>3.1245442085391395</v>
      </c>
      <c r="R93" s="401">
        <v>74.644999999999996</v>
      </c>
      <c r="S93" s="369">
        <v>36.274000000000001</v>
      </c>
      <c r="T93" s="374">
        <v>110.919</v>
      </c>
      <c r="U93" s="19">
        <v>125.12899999999999</v>
      </c>
      <c r="V93" s="119">
        <v>587.13299999999992</v>
      </c>
      <c r="W93" s="375">
        <v>712.26199999999994</v>
      </c>
      <c r="X93" s="345">
        <f t="shared" si="94"/>
        <v>1.1717146988591189E-3</v>
      </c>
      <c r="Y93" s="323">
        <f t="shared" si="95"/>
        <v>2.734792168611932E-4</v>
      </c>
      <c r="Z93" s="399">
        <f t="shared" si="96"/>
        <v>5.6491962644582088E-4</v>
      </c>
      <c r="AA93" s="323">
        <f t="shared" si="97"/>
        <v>2.0171037189706011E-3</v>
      </c>
      <c r="AB93" s="323">
        <f t="shared" si="98"/>
        <v>4.4534030358304947E-3</v>
      </c>
      <c r="AC93" s="399">
        <f t="shared" si="99"/>
        <v>3.6738553817345322E-3</v>
      </c>
      <c r="AE93" s="394">
        <f t="shared" si="100"/>
        <v>0.67632125393529374</v>
      </c>
      <c r="AF93" s="395">
        <f t="shared" si="101"/>
        <v>15.186056128356396</v>
      </c>
      <c r="AG93" s="386">
        <f t="shared" si="102"/>
        <v>5.4214607055599133</v>
      </c>
      <c r="AI93" s="27">
        <f t="shared" si="103"/>
        <v>2.5224722898080558</v>
      </c>
      <c r="AJ93" s="28">
        <f t="shared" si="104"/>
        <v>3.9962542690316183</v>
      </c>
      <c r="AK93" s="402">
        <f t="shared" si="105"/>
        <v>2.8684217331712736</v>
      </c>
      <c r="AL93" s="28">
        <f t="shared" si="106"/>
        <v>3.0035044766088186</v>
      </c>
      <c r="AM93" s="28">
        <f t="shared" si="107"/>
        <v>4.9828398299259105</v>
      </c>
      <c r="AN93" s="402">
        <f t="shared" si="108"/>
        <v>4.4658164672836245</v>
      </c>
      <c r="AO93" s="384">
        <f t="shared" si="127"/>
        <v>0.19069870013809598</v>
      </c>
      <c r="AP93" s="385">
        <f t="shared" si="128"/>
        <v>0.24687757446759359</v>
      </c>
      <c r="AQ93" s="386">
        <f t="shared" si="129"/>
        <v>0.55688977518180394</v>
      </c>
    </row>
    <row r="94" spans="1:43" ht="19.5" customHeight="1">
      <c r="A94" s="8" t="s">
        <v>229</v>
      </c>
      <c r="B94" s="19">
        <v>1228.7</v>
      </c>
      <c r="C94" s="371">
        <v>1302.9900000000005</v>
      </c>
      <c r="D94" s="375">
        <v>2531.6900000000005</v>
      </c>
      <c r="E94" s="19">
        <v>1057.8699999999999</v>
      </c>
      <c r="F94" s="369">
        <v>1264.4099999999999</v>
      </c>
      <c r="G94" s="377">
        <v>2322.2799999999997</v>
      </c>
      <c r="H94" s="345">
        <f t="shared" si="85"/>
        <v>5.2851815029917168E-3</v>
      </c>
      <c r="I94" s="323">
        <f t="shared" si="86"/>
        <v>2.208386247583489E-3</v>
      </c>
      <c r="J94" s="399">
        <f t="shared" si="87"/>
        <v>3.0780453224967053E-3</v>
      </c>
      <c r="K94" s="323">
        <f t="shared" si="88"/>
        <v>4.6752705161982678E-3</v>
      </c>
      <c r="L94" s="323">
        <f t="shared" si="89"/>
        <v>2.0586043085772006E-3</v>
      </c>
      <c r="M94" s="399">
        <f t="shared" si="90"/>
        <v>2.7630511476666089E-3</v>
      </c>
      <c r="N94" s="394">
        <f t="shared" ref="N94:N95" si="130">(E94-B94)/B94</f>
        <v>-0.13903312444046564</v>
      </c>
      <c r="O94" s="395">
        <f t="shared" ref="O94:O95" si="131">(F94-C94)/C94</f>
        <v>-2.9608822784519141E-2</v>
      </c>
      <c r="P94" s="386">
        <f t="shared" ref="P94:P95" si="132">(G94-D94)/D94</f>
        <v>-8.2715498343004359E-2</v>
      </c>
      <c r="R94" s="401">
        <v>459.12800000000004</v>
      </c>
      <c r="S94" s="369">
        <v>372.31300000000005</v>
      </c>
      <c r="T94" s="374">
        <v>831.44100000000003</v>
      </c>
      <c r="U94" s="19">
        <v>345.87799999999999</v>
      </c>
      <c r="V94" s="119">
        <v>332.98099999999999</v>
      </c>
      <c r="W94" s="375">
        <v>678.85899999999992</v>
      </c>
      <c r="X94" s="345">
        <f t="shared" si="94"/>
        <v>7.2070068491900275E-3</v>
      </c>
      <c r="Y94" s="323">
        <f t="shared" si="95"/>
        <v>2.8069655308827655E-3</v>
      </c>
      <c r="Z94" s="399">
        <f t="shared" si="96"/>
        <v>4.2345976715597857E-3</v>
      </c>
      <c r="AA94" s="323">
        <f t="shared" si="97"/>
        <v>5.5756203606686988E-3</v>
      </c>
      <c r="AB94" s="323">
        <f t="shared" si="98"/>
        <v>2.525660448780556E-3</v>
      </c>
      <c r="AC94" s="399">
        <f t="shared" si="99"/>
        <v>3.5015623332269904E-3</v>
      </c>
      <c r="AE94" s="394">
        <f t="shared" ref="AE94:AE95" si="133">(U94-R94)/R94</f>
        <v>-0.24666323988081765</v>
      </c>
      <c r="AF94" s="395">
        <f t="shared" ref="AF94:AF95" si="134">(V94-S94)/S94</f>
        <v>-0.10564229559537283</v>
      </c>
      <c r="AG94" s="386">
        <f t="shared" ref="AG94:AG95" si="135">(W94-T94)/T94</f>
        <v>-0.18351512614845805</v>
      </c>
      <c r="AI94" s="27">
        <f t="shared" ref="AI94:AI95" si="136">(R94/B94)*10</f>
        <v>3.7366973223732405</v>
      </c>
      <c r="AJ94" s="28">
        <f t="shared" ref="AJ94:AJ95" si="137">(S94/C94)*10</f>
        <v>2.8573741932017893</v>
      </c>
      <c r="AK94" s="402">
        <f t="shared" ref="AK94:AK95" si="138">(T94/D94)*10</f>
        <v>3.2841343134427987</v>
      </c>
      <c r="AL94" s="28">
        <f t="shared" ref="AL94:AL95" si="139">(U94/E94)*10</f>
        <v>3.2695699849697979</v>
      </c>
      <c r="AM94" s="28">
        <f t="shared" ref="AM94:AM95" si="140">(V94/F94)*10</f>
        <v>2.633489137226058</v>
      </c>
      <c r="AN94" s="402">
        <f t="shared" ref="AN94:AN95" si="141">(W94/G94)*10</f>
        <v>2.92324353652445</v>
      </c>
      <c r="AO94" s="384">
        <f t="shared" ref="AO94:AO95" si="142">(AL94-AI94)/AI94</f>
        <v>-0.12501075069863085</v>
      </c>
      <c r="AP94" s="385">
        <f t="shared" ref="AP94:AP95" si="143">(AM94-AJ94)/AJ94</f>
        <v>-7.8353425501075213E-2</v>
      </c>
      <c r="AQ94" s="386">
        <f t="shared" ref="AQ94:AQ95" si="144">(AN94-AK94)/AK94</f>
        <v>-0.10988916483748268</v>
      </c>
    </row>
    <row r="95" spans="1:43" ht="19.5" customHeight="1">
      <c r="A95" s="8" t="s">
        <v>221</v>
      </c>
      <c r="B95" s="19">
        <v>1055.73</v>
      </c>
      <c r="C95" s="371">
        <v>692.93000000000018</v>
      </c>
      <c r="D95" s="375">
        <v>1748.6600000000003</v>
      </c>
      <c r="E95" s="19">
        <v>1028.8499999999999</v>
      </c>
      <c r="F95" s="369">
        <v>1267.2800000000004</v>
      </c>
      <c r="G95" s="377">
        <v>2296.13</v>
      </c>
      <c r="H95" s="345">
        <f t="shared" si="85"/>
        <v>4.5411611200076871E-3</v>
      </c>
      <c r="I95" s="323">
        <f t="shared" si="86"/>
        <v>1.1744196674863404E-3</v>
      </c>
      <c r="J95" s="399">
        <f t="shared" si="87"/>
        <v>2.1260323079196459E-3</v>
      </c>
      <c r="K95" s="323">
        <f t="shared" si="88"/>
        <v>4.5470162407390208E-3</v>
      </c>
      <c r="L95" s="323">
        <f t="shared" si="89"/>
        <v>2.0632769973139378E-3</v>
      </c>
      <c r="M95" s="399">
        <f t="shared" si="90"/>
        <v>2.731937850600157E-3</v>
      </c>
      <c r="N95" s="394">
        <f t="shared" si="130"/>
        <v>-2.5461055383478832E-2</v>
      </c>
      <c r="O95" s="395">
        <f t="shared" si="131"/>
        <v>0.82887160319224173</v>
      </c>
      <c r="P95" s="386">
        <f t="shared" si="132"/>
        <v>0.31307972962153863</v>
      </c>
      <c r="R95" s="401">
        <v>265.34500000000003</v>
      </c>
      <c r="S95" s="369">
        <v>188.15100000000001</v>
      </c>
      <c r="T95" s="374">
        <v>453.49600000000004</v>
      </c>
      <c r="U95" s="19">
        <v>241.79499999999999</v>
      </c>
      <c r="V95" s="119">
        <v>331.99100000000004</v>
      </c>
      <c r="W95" s="375">
        <v>573.78600000000006</v>
      </c>
      <c r="X95" s="345">
        <f t="shared" si="94"/>
        <v>4.1651635979472563E-3</v>
      </c>
      <c r="Y95" s="323">
        <f t="shared" si="95"/>
        <v>1.418519824988983E-3</v>
      </c>
      <c r="Z95" s="399">
        <f t="shared" si="96"/>
        <v>2.3096925766971756E-3</v>
      </c>
      <c r="AA95" s="323">
        <f t="shared" si="97"/>
        <v>3.8977822385577805E-3</v>
      </c>
      <c r="AB95" s="323">
        <f t="shared" si="98"/>
        <v>2.518151300077499E-3</v>
      </c>
      <c r="AC95" s="399">
        <f t="shared" si="99"/>
        <v>2.9595946211702024E-3</v>
      </c>
      <c r="AE95" s="394">
        <f t="shared" si="133"/>
        <v>-8.8752378978311397E-2</v>
      </c>
      <c r="AF95" s="395">
        <f t="shared" si="134"/>
        <v>0.76449234923013976</v>
      </c>
      <c r="AG95" s="386">
        <f t="shared" si="135"/>
        <v>0.26525041014694728</v>
      </c>
      <c r="AI95" s="27">
        <f t="shared" si="136"/>
        <v>2.5133793678307903</v>
      </c>
      <c r="AJ95" s="28">
        <f t="shared" si="137"/>
        <v>2.715295917336527</v>
      </c>
      <c r="AK95" s="402">
        <f t="shared" si="138"/>
        <v>2.5933915112143007</v>
      </c>
      <c r="AL95" s="28">
        <f t="shared" si="139"/>
        <v>2.350148223744958</v>
      </c>
      <c r="AM95" s="28">
        <f t="shared" si="140"/>
        <v>2.6197130862950568</v>
      </c>
      <c r="AN95" s="402">
        <f t="shared" si="141"/>
        <v>2.4989264545125929</v>
      </c>
      <c r="AO95" s="384">
        <f t="shared" si="142"/>
        <v>-6.4944889010810719E-2</v>
      </c>
      <c r="AP95" s="385">
        <f t="shared" si="143"/>
        <v>-3.5201625882172252E-2</v>
      </c>
      <c r="AQ95" s="386">
        <f t="shared" si="144"/>
        <v>-3.6425297257750539E-2</v>
      </c>
    </row>
    <row r="96" spans="1:43" ht="19.5" customHeight="1" thickBot="1">
      <c r="A96" s="8" t="s">
        <v>17</v>
      </c>
      <c r="B96" s="19">
        <f t="shared" ref="B96:G96" si="145">B97-SUM(B69:B95)</f>
        <v>5953.4799999999814</v>
      </c>
      <c r="C96" s="371">
        <f t="shared" si="145"/>
        <v>21492.040000000386</v>
      </c>
      <c r="D96" s="376">
        <f t="shared" si="145"/>
        <v>27445.519999999669</v>
      </c>
      <c r="E96" s="21">
        <f t="shared" si="145"/>
        <v>6123.3799999999756</v>
      </c>
      <c r="F96" s="119">
        <f t="shared" si="145"/>
        <v>18979.729999999632</v>
      </c>
      <c r="G96" s="375">
        <f t="shared" si="145"/>
        <v>25103.110000000102</v>
      </c>
      <c r="H96" s="345">
        <f t="shared" si="85"/>
        <v>2.56085475497933E-2</v>
      </c>
      <c r="I96" s="323">
        <f t="shared" si="86"/>
        <v>3.6426009077978404E-2</v>
      </c>
      <c r="J96" s="399">
        <f t="shared" si="87"/>
        <v>3.3368443395316465E-2</v>
      </c>
      <c r="K96" s="323">
        <f t="shared" si="88"/>
        <v>2.7062359244026241E-2</v>
      </c>
      <c r="L96" s="323">
        <f t="shared" si="89"/>
        <v>3.0901174424143432E-2</v>
      </c>
      <c r="M96" s="399">
        <f t="shared" si="90"/>
        <v>2.9867706260873546E-2</v>
      </c>
      <c r="N96" s="396">
        <f t="shared" si="91"/>
        <v>2.8537930756464238E-2</v>
      </c>
      <c r="O96" s="397">
        <f t="shared" si="92"/>
        <v>-0.11689490620716829</v>
      </c>
      <c r="P96" s="388">
        <f t="shared" si="93"/>
        <v>-8.5347626862219958E-2</v>
      </c>
      <c r="R96" s="19">
        <f t="shared" ref="R96:W96" si="146">R97-SUM(R69:R95)</f>
        <v>1603.6090000000258</v>
      </c>
      <c r="S96" s="119">
        <f t="shared" si="146"/>
        <v>5470.5030000000115</v>
      </c>
      <c r="T96" s="375">
        <f t="shared" si="146"/>
        <v>7074.1120000000519</v>
      </c>
      <c r="U96" s="119">
        <f t="shared" si="146"/>
        <v>1708.7940000000235</v>
      </c>
      <c r="V96" s="119">
        <f t="shared" si="146"/>
        <v>5460.3090000000084</v>
      </c>
      <c r="W96" s="375">
        <f t="shared" si="146"/>
        <v>7169.1030000000028</v>
      </c>
      <c r="X96" s="345">
        <f t="shared" si="94"/>
        <v>2.5172111146396989E-2</v>
      </c>
      <c r="Y96" s="323">
        <f t="shared" si="95"/>
        <v>4.1243559471710073E-2</v>
      </c>
      <c r="Z96" s="399">
        <f t="shared" si="96"/>
        <v>3.6029036580531096E-2</v>
      </c>
      <c r="AA96" s="323">
        <f t="shared" si="97"/>
        <v>2.7546090293654527E-2</v>
      </c>
      <c r="AB96" s="323">
        <f t="shared" si="98"/>
        <v>4.141643661176022E-2</v>
      </c>
      <c r="AC96" s="399">
        <f t="shared" si="99"/>
        <v>3.6978313652503141E-2</v>
      </c>
      <c r="AE96" s="396">
        <f t="shared" si="100"/>
        <v>6.5592672528026461E-2</v>
      </c>
      <c r="AF96" s="397">
        <f t="shared" si="101"/>
        <v>-1.8634483885673989E-3</v>
      </c>
      <c r="AG96" s="388">
        <f t="shared" si="102"/>
        <v>1.3427975129592262E-2</v>
      </c>
      <c r="AI96" s="27">
        <f t="shared" si="103"/>
        <v>2.6935657800144304</v>
      </c>
      <c r="AJ96" s="28">
        <f t="shared" si="104"/>
        <v>2.5453623760238271</v>
      </c>
      <c r="AK96" s="402">
        <f t="shared" si="105"/>
        <v>2.5775106465463713</v>
      </c>
      <c r="AL96" s="28">
        <f t="shared" si="106"/>
        <v>2.7906058418716957</v>
      </c>
      <c r="AM96" s="28">
        <f t="shared" si="107"/>
        <v>2.8769160572885468</v>
      </c>
      <c r="AN96" s="402">
        <f t="shared" si="108"/>
        <v>2.8558624807842432</v>
      </c>
      <c r="AO96" s="387">
        <f t="shared" si="127"/>
        <v>3.6026616679376379E-2</v>
      </c>
      <c r="AP96" s="385">
        <f t="shared" si="128"/>
        <v>0.13025794849008804</v>
      </c>
      <c r="AQ96" s="386">
        <f t="shared" si="129"/>
        <v>0.1079925061069439</v>
      </c>
    </row>
    <row r="97" spans="1:43" ht="25.5" customHeight="1" thickBot="1">
      <c r="A97" s="12" t="s">
        <v>18</v>
      </c>
      <c r="B97" s="17">
        <v>232480.19000000003</v>
      </c>
      <c r="C97" s="372">
        <v>590019.0700000003</v>
      </c>
      <c r="D97" s="18">
        <v>822499.25999999966</v>
      </c>
      <c r="E97" s="17">
        <v>226269.25999999995</v>
      </c>
      <c r="F97" s="373">
        <v>614207.39999999991</v>
      </c>
      <c r="G97" s="378">
        <v>840476.6600000005</v>
      </c>
      <c r="H97" s="334">
        <f t="shared" ref="H97:M97" si="147">SUM(H69:H96)</f>
        <v>0.99999999999999967</v>
      </c>
      <c r="I97" s="338">
        <f t="shared" si="147"/>
        <v>1</v>
      </c>
      <c r="J97" s="335">
        <f t="shared" si="147"/>
        <v>0.99999999999999978</v>
      </c>
      <c r="K97" s="338">
        <f t="shared" si="147"/>
        <v>1</v>
      </c>
      <c r="L97" s="338">
        <f t="shared" si="147"/>
        <v>0.99999999999999956</v>
      </c>
      <c r="M97" s="335">
        <f t="shared" si="147"/>
        <v>0.99999999999999956</v>
      </c>
      <c r="N97" s="389">
        <f t="shared" si="91"/>
        <v>-2.6715953733520606E-2</v>
      </c>
      <c r="O97" s="390">
        <f t="shared" si="92"/>
        <v>4.0995844422451626E-2</v>
      </c>
      <c r="P97" s="391">
        <f t="shared" si="93"/>
        <v>2.1857040941290141E-2</v>
      </c>
      <c r="R97" s="17">
        <v>63705.781000000017</v>
      </c>
      <c r="S97" s="372">
        <v>132638.96400000001</v>
      </c>
      <c r="T97" s="18">
        <v>196344.74500000005</v>
      </c>
      <c r="U97" s="17">
        <v>62033.994000000013</v>
      </c>
      <c r="V97" s="373">
        <v>131839.17899999997</v>
      </c>
      <c r="W97" s="378">
        <v>193873.17299999998</v>
      </c>
      <c r="X97" s="334">
        <f t="shared" ref="X97:AC97" si="148">SUM(X69:X96)</f>
        <v>1</v>
      </c>
      <c r="Y97" s="338">
        <f t="shared" si="148"/>
        <v>1.0000000000000002</v>
      </c>
      <c r="Z97" s="335">
        <f t="shared" si="148"/>
        <v>0.99999999999999978</v>
      </c>
      <c r="AA97" s="338">
        <f t="shared" si="148"/>
        <v>1.0000000000000002</v>
      </c>
      <c r="AB97" s="338">
        <f t="shared" si="148"/>
        <v>1.0000000000000002</v>
      </c>
      <c r="AC97" s="335">
        <f t="shared" si="148"/>
        <v>1</v>
      </c>
      <c r="AE97" s="389">
        <f t="shared" si="100"/>
        <v>-2.6242312295017677E-2</v>
      </c>
      <c r="AF97" s="390">
        <f t="shared" si="101"/>
        <v>-6.0297892555918374E-3</v>
      </c>
      <c r="AG97" s="391">
        <f t="shared" si="102"/>
        <v>-1.2587920292952441E-2</v>
      </c>
      <c r="AI97" s="403">
        <f t="shared" si="103"/>
        <v>2.7402670739386443</v>
      </c>
      <c r="AJ97" s="404">
        <f t="shared" si="104"/>
        <v>2.2480453724995693</v>
      </c>
      <c r="AK97" s="405">
        <f t="shared" si="105"/>
        <v>2.387172299705171</v>
      </c>
      <c r="AL97" s="404">
        <f t="shared" si="106"/>
        <v>2.7416006045187058</v>
      </c>
      <c r="AM97" s="404">
        <f t="shared" si="107"/>
        <v>2.1464928459018893</v>
      </c>
      <c r="AN97" s="405">
        <f t="shared" si="108"/>
        <v>2.3067050190305092</v>
      </c>
      <c r="AO97" s="389">
        <f t="shared" si="127"/>
        <v>4.8664255858271455E-4</v>
      </c>
      <c r="AP97" s="390">
        <f t="shared" si="128"/>
        <v>-4.5173699712637565E-2</v>
      </c>
      <c r="AQ97" s="391">
        <f t="shared" si="129"/>
        <v>-3.370819973262925E-2</v>
      </c>
    </row>
  </sheetData>
  <mergeCells count="66"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O4:AQ4"/>
    <mergeCell ref="AO5:AQ5"/>
    <mergeCell ref="AI4:AN4"/>
    <mergeCell ref="AI5:AK5"/>
    <mergeCell ref="AL5:AN5"/>
    <mergeCell ref="R5:T5"/>
    <mergeCell ref="H4:M4"/>
    <mergeCell ref="H5:J5"/>
    <mergeCell ref="K5:M5"/>
    <mergeCell ref="U5:W5"/>
    <mergeCell ref="N4:P4"/>
    <mergeCell ref="N5:P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142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6" t="s">
        <v>16</v>
      </c>
      <c r="B5" s="449"/>
      <c r="C5" s="449"/>
      <c r="D5" s="449"/>
      <c r="E5" s="457" t="s">
        <v>174</v>
      </c>
      <c r="F5" s="510"/>
      <c r="G5" s="510"/>
      <c r="H5" s="510"/>
      <c r="I5" s="510"/>
      <c r="J5" s="458"/>
      <c r="L5" s="511" t="s">
        <v>128</v>
      </c>
      <c r="M5" s="510"/>
      <c r="N5" s="510"/>
      <c r="O5" s="510"/>
      <c r="P5" s="510"/>
      <c r="Q5" s="458"/>
      <c r="S5" s="516" t="s">
        <v>153</v>
      </c>
      <c r="T5" s="516"/>
      <c r="U5" s="516"/>
    </row>
    <row r="6" spans="1:33" ht="18.75" customHeight="1">
      <c r="A6" s="484"/>
      <c r="B6" s="450"/>
      <c r="C6" s="450"/>
      <c r="D6" s="450"/>
      <c r="E6" s="499">
        <v>2025</v>
      </c>
      <c r="F6" s="497"/>
      <c r="G6" s="498"/>
      <c r="H6" s="512">
        <v>2026</v>
      </c>
      <c r="I6" s="513"/>
      <c r="J6" s="514"/>
      <c r="L6" s="496">
        <f>E6</f>
        <v>2025</v>
      </c>
      <c r="M6" s="497"/>
      <c r="N6" s="498"/>
      <c r="O6" s="499">
        <f>H6</f>
        <v>2026</v>
      </c>
      <c r="P6" s="497"/>
      <c r="Q6" s="500"/>
      <c r="S6" s="519" t="s">
        <v>127</v>
      </c>
      <c r="T6" s="518" t="s">
        <v>126</v>
      </c>
      <c r="U6" s="450" t="s">
        <v>12</v>
      </c>
    </row>
    <row r="7" spans="1:33" ht="18.75" customHeight="1" thickBot="1">
      <c r="A7" s="467"/>
      <c r="B7" s="490"/>
      <c r="C7" s="490"/>
      <c r="D7" s="490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6"/>
      <c r="T7" s="444"/>
      <c r="U7" s="490"/>
    </row>
    <row r="8" spans="1:33" ht="24" customHeight="1" thickBot="1">
      <c r="A8" s="12" t="s">
        <v>20</v>
      </c>
      <c r="B8" s="13"/>
      <c r="C8" s="13"/>
      <c r="D8" s="13"/>
      <c r="E8" s="17">
        <v>144111.34000000008</v>
      </c>
      <c r="F8" s="340">
        <v>169712.20000000007</v>
      </c>
      <c r="G8" s="162">
        <v>313823.54000000015</v>
      </c>
      <c r="H8" s="17">
        <v>125803.26000000002</v>
      </c>
      <c r="I8" s="340">
        <v>147857.96999999994</v>
      </c>
      <c r="J8" s="18">
        <v>273661.23</v>
      </c>
      <c r="L8" s="334">
        <f t="shared" ref="L8:Q8" si="0">E8/E16</f>
        <v>0.41510789738095893</v>
      </c>
      <c r="M8" s="343">
        <f t="shared" si="0"/>
        <v>0.38326816210450021</v>
      </c>
      <c r="N8" s="338">
        <f t="shared" si="0"/>
        <v>0.39726070679708175</v>
      </c>
      <c r="O8" s="334">
        <f t="shared" si="0"/>
        <v>0.38985133568810271</v>
      </c>
      <c r="P8" s="343">
        <f t="shared" si="0"/>
        <v>0.34302544710266664</v>
      </c>
      <c r="Q8" s="335">
        <f t="shared" si="0"/>
        <v>0.36307291241078515</v>
      </c>
      <c r="S8" s="325">
        <f t="shared" ref="S8:U19" si="1">(H8-E8)/E8</f>
        <v>-0.12704121688133668</v>
      </c>
      <c r="T8" s="329">
        <f t="shared" si="1"/>
        <v>-0.12877229804339416</v>
      </c>
      <c r="U8" s="164">
        <f t="shared" si="1"/>
        <v>-0.12797736587892722</v>
      </c>
    </row>
    <row r="9" spans="1:33" s="3" customFormat="1" ht="24" customHeight="1">
      <c r="A9" s="46"/>
      <c r="B9" s="177" t="s">
        <v>33</v>
      </c>
      <c r="C9" s="177"/>
      <c r="D9" s="178"/>
      <c r="E9" s="39">
        <v>139312.61000000007</v>
      </c>
      <c r="F9" s="153">
        <v>128417.00000000009</v>
      </c>
      <c r="G9" s="112">
        <v>267729.61000000016</v>
      </c>
      <c r="H9" s="39">
        <v>121889.47000000003</v>
      </c>
      <c r="I9" s="153">
        <v>116238.12999999995</v>
      </c>
      <c r="J9" s="20">
        <v>238127.59999999998</v>
      </c>
      <c r="K9"/>
      <c r="L9" s="345">
        <f t="shared" ref="L9:Q9" si="2">E9/E8</f>
        <v>0.96670123253312334</v>
      </c>
      <c r="M9" s="346">
        <f t="shared" si="2"/>
        <v>0.75667512412189597</v>
      </c>
      <c r="N9" s="347">
        <f t="shared" si="2"/>
        <v>0.8531215026125829</v>
      </c>
      <c r="O9" s="345">
        <f t="shared" si="2"/>
        <v>0.96888959793251783</v>
      </c>
      <c r="P9" s="346">
        <f t="shared" si="2"/>
        <v>0.78614720599775578</v>
      </c>
      <c r="Q9" s="347">
        <f t="shared" si="2"/>
        <v>0.87015467993036499</v>
      </c>
      <c r="R9"/>
      <c r="S9" s="326">
        <f t="shared" si="1"/>
        <v>-0.1250650605139049</v>
      </c>
      <c r="T9" s="330">
        <f t="shared" si="1"/>
        <v>-9.4838455967668864E-2</v>
      </c>
      <c r="U9" s="209">
        <f t="shared" si="1"/>
        <v>-0.11056681403300953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4797.5599999999995</v>
      </c>
      <c r="F10" s="154">
        <v>38739.46</v>
      </c>
      <c r="G10" s="119">
        <v>43537.02</v>
      </c>
      <c r="H10" s="19">
        <v>3894.62</v>
      </c>
      <c r="I10" s="154">
        <v>30552.3</v>
      </c>
      <c r="J10" s="20">
        <v>34446.92</v>
      </c>
      <c r="L10" s="345">
        <f t="shared" ref="L10:Q10" si="3">E10/E8</f>
        <v>3.329064874422788E-2</v>
      </c>
      <c r="M10" s="346">
        <f t="shared" si="3"/>
        <v>0.22826561673232676</v>
      </c>
      <c r="N10" s="347">
        <f t="shared" si="3"/>
        <v>0.13873089316371862</v>
      </c>
      <c r="O10" s="345">
        <f t="shared" si="3"/>
        <v>3.0958021278621867E-2</v>
      </c>
      <c r="P10" s="346">
        <f t="shared" si="3"/>
        <v>0.20663275709790965</v>
      </c>
      <c r="Q10" s="347">
        <f t="shared" si="3"/>
        <v>0.12587431548122471</v>
      </c>
      <c r="S10" s="326">
        <f t="shared" si="1"/>
        <v>-0.18820817248768118</v>
      </c>
      <c r="T10" s="330">
        <f t="shared" si="1"/>
        <v>-0.21133903260396505</v>
      </c>
      <c r="U10" s="209">
        <f t="shared" si="1"/>
        <v>-0.2087901284929469</v>
      </c>
    </row>
    <row r="11" spans="1:33" ht="24" customHeight="1" thickBot="1">
      <c r="A11" s="8"/>
      <c r="B11" t="s">
        <v>36</v>
      </c>
      <c r="E11" s="19">
        <v>1.17</v>
      </c>
      <c r="F11" s="154">
        <v>2555.7399999999998</v>
      </c>
      <c r="G11" s="119">
        <v>2556.91</v>
      </c>
      <c r="H11" s="19">
        <v>19.169999999999998</v>
      </c>
      <c r="I11" s="154">
        <v>1067.54</v>
      </c>
      <c r="J11" s="20">
        <v>1086.71</v>
      </c>
      <c r="L11" s="345">
        <f t="shared" ref="L11:Q11" si="4">E11/E8</f>
        <v>8.1187226487519949E-6</v>
      </c>
      <c r="M11" s="346">
        <f t="shared" si="4"/>
        <v>1.5059259145777373E-2</v>
      </c>
      <c r="N11" s="347">
        <f t="shared" si="4"/>
        <v>8.1476042236984479E-3</v>
      </c>
      <c r="O11" s="345">
        <f t="shared" si="4"/>
        <v>1.5238078886032044E-4</v>
      </c>
      <c r="P11" s="346">
        <f t="shared" si="4"/>
        <v>7.220036904334615E-3</v>
      </c>
      <c r="Q11" s="347">
        <f t="shared" si="4"/>
        <v>3.9710045884102764E-3</v>
      </c>
      <c r="S11" s="326">
        <f t="shared" si="1"/>
        <v>15.384615384615385</v>
      </c>
      <c r="T11" s="330">
        <f t="shared" si="1"/>
        <v>-0.58229710377424937</v>
      </c>
      <c r="U11" s="209">
        <f t="shared" si="1"/>
        <v>-0.57499090699320665</v>
      </c>
    </row>
    <row r="12" spans="1:33" ht="24" customHeight="1" thickBot="1">
      <c r="A12" s="12" t="s">
        <v>21</v>
      </c>
      <c r="B12" s="13"/>
      <c r="C12" s="13"/>
      <c r="D12" s="13"/>
      <c r="E12" s="17">
        <v>203054.64</v>
      </c>
      <c r="F12" s="340">
        <v>273090.55999999982</v>
      </c>
      <c r="G12" s="162">
        <v>476145.1999999999</v>
      </c>
      <c r="H12" s="17">
        <v>196892.20999999982</v>
      </c>
      <c r="I12" s="340">
        <v>283182.8499999998</v>
      </c>
      <c r="J12" s="18">
        <v>480075.05999999959</v>
      </c>
      <c r="L12" s="334">
        <f t="shared" ref="L12:Q12" si="5">E12/E16</f>
        <v>0.58489210261904101</v>
      </c>
      <c r="M12" s="343">
        <f t="shared" si="5"/>
        <v>0.61673183789549979</v>
      </c>
      <c r="N12" s="411">
        <f t="shared" si="5"/>
        <v>0.60273929320291819</v>
      </c>
      <c r="O12" s="334">
        <f t="shared" si="5"/>
        <v>0.61014866431189718</v>
      </c>
      <c r="P12" s="343">
        <f t="shared" si="5"/>
        <v>0.65697455289733342</v>
      </c>
      <c r="Q12" s="335">
        <f t="shared" si="5"/>
        <v>0.6369270875892149</v>
      </c>
      <c r="S12" s="327">
        <f t="shared" si="1"/>
        <v>-3.0348629314750929E-2</v>
      </c>
      <c r="T12" s="331">
        <f t="shared" si="1"/>
        <v>3.69558361885522E-2</v>
      </c>
      <c r="U12" s="328">
        <f t="shared" si="1"/>
        <v>8.2534907418991017E-3</v>
      </c>
    </row>
    <row r="13" spans="1:33" s="3" customFormat="1" ht="24" customHeight="1">
      <c r="A13" s="46"/>
      <c r="B13" s="3" t="s">
        <v>33</v>
      </c>
      <c r="E13" s="31">
        <v>198233.13000000003</v>
      </c>
      <c r="F13" s="341">
        <v>247317.60999999987</v>
      </c>
      <c r="G13" s="357">
        <v>445550.73999999987</v>
      </c>
      <c r="H13" s="31">
        <v>192146.56999999983</v>
      </c>
      <c r="I13" s="341">
        <v>258372.48999999979</v>
      </c>
      <c r="J13" s="355">
        <v>450519.05999999959</v>
      </c>
      <c r="K13"/>
      <c r="L13" s="336">
        <f>E13/G13</f>
        <v>0.44491707050020857</v>
      </c>
      <c r="M13" s="344">
        <f>F13/G13</f>
        <v>0.55508292949979154</v>
      </c>
      <c r="N13" s="410">
        <f>G13/$G$12</f>
        <v>0.93574552468448691</v>
      </c>
      <c r="O13" s="336">
        <f>H13/J13</f>
        <v>0.42650042375565644</v>
      </c>
      <c r="P13" s="344">
        <f>I13/J13</f>
        <v>0.57349957624434367</v>
      </c>
      <c r="Q13" s="337">
        <f t="shared" ref="Q13:Q15" si="6">O13+P13</f>
        <v>1</v>
      </c>
      <c r="R13"/>
      <c r="S13" s="326">
        <f t="shared" si="1"/>
        <v>-3.07040503270074E-2</v>
      </c>
      <c r="T13" s="330">
        <f t="shared" si="1"/>
        <v>4.4699121910485563E-2</v>
      </c>
      <c r="U13" s="209">
        <f t="shared" si="1"/>
        <v>1.1150963412157541E-2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4293.55</v>
      </c>
      <c r="F14" s="154">
        <v>23762.98</v>
      </c>
      <c r="G14" s="119">
        <v>28056.53</v>
      </c>
      <c r="H14" s="19">
        <v>4364.3100000000004</v>
      </c>
      <c r="I14" s="154">
        <v>22891.8</v>
      </c>
      <c r="J14" s="20">
        <v>27256.11</v>
      </c>
      <c r="L14" s="345">
        <f>E14/G14</f>
        <v>0.15303211052827989</v>
      </c>
      <c r="M14" s="346">
        <f>F14/G14</f>
        <v>0.84696788947172019</v>
      </c>
      <c r="N14" s="410">
        <f t="shared" ref="N14:N15" si="7">G14/$G$12</f>
        <v>5.8924315523920023E-2</v>
      </c>
      <c r="O14" s="345">
        <f>H14/J14</f>
        <v>0.16012226249453793</v>
      </c>
      <c r="P14" s="346">
        <f>I14/J14</f>
        <v>0.83987773750546202</v>
      </c>
      <c r="Q14" s="347">
        <f t="shared" si="6"/>
        <v>1</v>
      </c>
      <c r="S14" s="326">
        <f t="shared" si="1"/>
        <v>1.6480534755621855E-2</v>
      </c>
      <c r="T14" s="330">
        <f t="shared" si="1"/>
        <v>-3.666122683266157E-2</v>
      </c>
      <c r="U14" s="209">
        <f t="shared" si="1"/>
        <v>-2.8528830899615821E-2</v>
      </c>
    </row>
    <row r="15" spans="1:33" ht="24" customHeight="1" thickBot="1">
      <c r="A15" s="8"/>
      <c r="B15" t="s">
        <v>36</v>
      </c>
      <c r="E15" s="19">
        <v>527.96</v>
      </c>
      <c r="F15" s="154">
        <v>2009.97</v>
      </c>
      <c r="G15" s="119">
        <v>2537.9300000000003</v>
      </c>
      <c r="H15" s="19">
        <v>381.33</v>
      </c>
      <c r="I15" s="154">
        <v>1918.5600000000002</v>
      </c>
      <c r="J15" s="20">
        <v>2299.8900000000003</v>
      </c>
      <c r="L15" s="348">
        <f>E15/G15</f>
        <v>0.20802780218524544</v>
      </c>
      <c r="M15" s="349">
        <f>F15/G15</f>
        <v>0.79197219781475447</v>
      </c>
      <c r="N15" s="410">
        <f t="shared" si="7"/>
        <v>5.3301597915929866E-3</v>
      </c>
      <c r="O15" s="348">
        <f>H15/J15</f>
        <v>0.16580358191043917</v>
      </c>
      <c r="P15" s="349">
        <f>I15/J15</f>
        <v>0.8341964180895608</v>
      </c>
      <c r="Q15" s="350">
        <f t="shared" si="6"/>
        <v>1</v>
      </c>
      <c r="S15" s="326">
        <f t="shared" si="1"/>
        <v>-0.27772937343738169</v>
      </c>
      <c r="T15" s="330">
        <f t="shared" si="1"/>
        <v>-4.5478290720756952E-2</v>
      </c>
      <c r="U15" s="209">
        <f t="shared" si="1"/>
        <v>-9.3792973013440056E-2</v>
      </c>
    </row>
    <row r="16" spans="1:33" ht="24" customHeight="1" thickBot="1">
      <c r="A16" s="12" t="s">
        <v>12</v>
      </c>
      <c r="B16" s="13"/>
      <c r="C16" s="13"/>
      <c r="D16" s="13"/>
      <c r="E16" s="17">
        <v>347165.9800000001</v>
      </c>
      <c r="F16" s="340">
        <v>442802.75999999989</v>
      </c>
      <c r="G16" s="162">
        <v>789968.74000000011</v>
      </c>
      <c r="H16" s="17">
        <v>322695.46999999986</v>
      </c>
      <c r="I16" s="340">
        <v>431040.81999999972</v>
      </c>
      <c r="J16" s="18">
        <v>753736.28999999957</v>
      </c>
      <c r="L16" s="334">
        <f>L8+L12</f>
        <v>1</v>
      </c>
      <c r="M16" s="343">
        <f t="shared" ref="M16:Q16" si="8">M8+M12</f>
        <v>1</v>
      </c>
      <c r="N16" s="411">
        <f t="shared" si="8"/>
        <v>1</v>
      </c>
      <c r="O16" s="334">
        <f t="shared" si="8"/>
        <v>0.99999999999999989</v>
      </c>
      <c r="P16" s="343">
        <f t="shared" si="8"/>
        <v>1</v>
      </c>
      <c r="Q16" s="335">
        <f t="shared" si="8"/>
        <v>1</v>
      </c>
      <c r="S16" s="327">
        <f t="shared" si="1"/>
        <v>-7.0486486031840545E-2</v>
      </c>
      <c r="T16" s="331">
        <f t="shared" si="1"/>
        <v>-2.6562481227533855E-2</v>
      </c>
      <c r="U16" s="328">
        <f t="shared" si="1"/>
        <v>-4.5865675646862343E-2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337545.74000000011</v>
      </c>
      <c r="F17" s="342">
        <f t="shared" ref="F17:G19" si="9">F9+F13</f>
        <v>375734.61</v>
      </c>
      <c r="G17" s="324">
        <f t="shared" si="9"/>
        <v>713280.35000000009</v>
      </c>
      <c r="H17" s="180">
        <f>H9+H13</f>
        <v>314036.03999999986</v>
      </c>
      <c r="I17" s="342">
        <f t="shared" ref="I17:J19" si="10">I9+I13</f>
        <v>374610.61999999976</v>
      </c>
      <c r="J17" s="356">
        <f t="shared" si="10"/>
        <v>688646.65999999957</v>
      </c>
      <c r="K17"/>
      <c r="L17" s="336">
        <f t="shared" ref="L17:Q17" si="11">E17/E16</f>
        <v>0.97228922027440601</v>
      </c>
      <c r="M17" s="344">
        <f t="shared" si="11"/>
        <v>0.84853719068959754</v>
      </c>
      <c r="N17" s="339">
        <f t="shared" si="11"/>
        <v>0.9029222472777847</v>
      </c>
      <c r="O17" s="336">
        <f t="shared" si="11"/>
        <v>0.97316531899254743</v>
      </c>
      <c r="P17" s="344">
        <f t="shared" si="11"/>
        <v>0.86908386078144528</v>
      </c>
      <c r="Q17" s="337">
        <f t="shared" si="11"/>
        <v>0.91364402793979838</v>
      </c>
      <c r="R17"/>
      <c r="S17" s="326">
        <f t="shared" si="1"/>
        <v>-6.964893113448932E-2</v>
      </c>
      <c r="T17" s="330">
        <f t="shared" si="1"/>
        <v>-2.9914465425482724E-3</v>
      </c>
      <c r="U17" s="209">
        <f t="shared" si="1"/>
        <v>-3.4535775449303384E-2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9091.11</v>
      </c>
      <c r="F18" s="154">
        <f t="shared" si="9"/>
        <v>62502.44</v>
      </c>
      <c r="G18" s="119">
        <f t="shared" si="9"/>
        <v>71593.549999999988</v>
      </c>
      <c r="H18" s="19">
        <f>H10+H14</f>
        <v>8258.93</v>
      </c>
      <c r="I18" s="154">
        <f t="shared" si="10"/>
        <v>53444.1</v>
      </c>
      <c r="J18" s="20">
        <f t="shared" si="10"/>
        <v>61703.03</v>
      </c>
      <c r="L18" s="345">
        <f t="shared" ref="L18:Q18" si="12">E18/E16</f>
        <v>2.6186638448848006E-2</v>
      </c>
      <c r="M18" s="346">
        <f t="shared" si="12"/>
        <v>0.14115187538578128</v>
      </c>
      <c r="N18" s="323">
        <f t="shared" si="12"/>
        <v>9.0628332964162575E-2</v>
      </c>
      <c r="O18" s="345">
        <f t="shared" si="12"/>
        <v>2.5593572788610897E-2</v>
      </c>
      <c r="P18" s="346">
        <f t="shared" si="12"/>
        <v>0.12398848907163836</v>
      </c>
      <c r="Q18" s="347">
        <f t="shared" si="12"/>
        <v>8.1862888676887291E-2</v>
      </c>
      <c r="S18" s="326">
        <f t="shared" si="1"/>
        <v>-9.1537777015127997E-2</v>
      </c>
      <c r="T18" s="330">
        <f t="shared" si="1"/>
        <v>-0.14492778201939002</v>
      </c>
      <c r="U18" s="209">
        <f t="shared" si="1"/>
        <v>-0.13814819910452814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529.13</v>
      </c>
      <c r="F19" s="155">
        <f t="shared" si="9"/>
        <v>4565.71</v>
      </c>
      <c r="G19" s="123">
        <f t="shared" si="9"/>
        <v>5094.84</v>
      </c>
      <c r="H19" s="21">
        <f>H11+H15</f>
        <v>400.5</v>
      </c>
      <c r="I19" s="155">
        <f t="shared" si="10"/>
        <v>2986.1000000000004</v>
      </c>
      <c r="J19" s="22">
        <f t="shared" si="10"/>
        <v>3386.6000000000004</v>
      </c>
      <c r="L19" s="348">
        <f t="shared" ref="L19:Q19" si="13">E19/E16</f>
        <v>1.5241412767460678E-3</v>
      </c>
      <c r="M19" s="349">
        <f t="shared" si="13"/>
        <v>1.0310933924621429E-2</v>
      </c>
      <c r="N19" s="351">
        <f t="shared" si="13"/>
        <v>6.4494197580527044E-3</v>
      </c>
      <c r="O19" s="348">
        <f t="shared" si="13"/>
        <v>1.2411082188417463E-3</v>
      </c>
      <c r="P19" s="349">
        <f t="shared" si="13"/>
        <v>6.9276501469164855E-3</v>
      </c>
      <c r="Q19" s="350">
        <f t="shared" si="13"/>
        <v>4.4930833833143448E-3</v>
      </c>
      <c r="S19" s="332">
        <f t="shared" si="1"/>
        <v>-0.2430971594882165</v>
      </c>
      <c r="T19" s="333">
        <f t="shared" si="1"/>
        <v>-0.34597247744600501</v>
      </c>
      <c r="U19" s="208">
        <f t="shared" si="1"/>
        <v>-0.33528825242794663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6" t="s">
        <v>16</v>
      </c>
      <c r="B24" s="449"/>
      <c r="C24" s="449"/>
      <c r="D24" s="449"/>
      <c r="E24" s="457" t="str">
        <f>E5</f>
        <v>jan-jun</v>
      </c>
      <c r="F24" s="510"/>
      <c r="G24" s="510"/>
      <c r="H24" s="510"/>
      <c r="I24" s="510"/>
      <c r="J24" s="458"/>
      <c r="L24" s="511" t="s">
        <v>128</v>
      </c>
      <c r="M24" s="510"/>
      <c r="N24" s="510"/>
      <c r="O24" s="510"/>
      <c r="P24" s="510"/>
      <c r="Q24" s="458"/>
      <c r="S24" s="516" t="s">
        <v>153</v>
      </c>
      <c r="T24" s="516"/>
      <c r="U24" s="516"/>
    </row>
    <row r="25" spans="1:33" ht="18.75" customHeight="1">
      <c r="A25" s="484"/>
      <c r="B25" s="450"/>
      <c r="C25" s="450"/>
      <c r="D25" s="450"/>
      <c r="E25" s="499">
        <f>E6</f>
        <v>2025</v>
      </c>
      <c r="F25" s="497"/>
      <c r="G25" s="498"/>
      <c r="H25" s="512">
        <f>H6</f>
        <v>2026</v>
      </c>
      <c r="I25" s="513"/>
      <c r="J25" s="514"/>
      <c r="L25" s="496">
        <f>E25</f>
        <v>2025</v>
      </c>
      <c r="M25" s="497"/>
      <c r="N25" s="498"/>
      <c r="O25" s="499">
        <f>H25</f>
        <v>2026</v>
      </c>
      <c r="P25" s="497"/>
      <c r="Q25" s="500"/>
      <c r="S25" s="519" t="s">
        <v>127</v>
      </c>
      <c r="T25" s="518" t="s">
        <v>126</v>
      </c>
      <c r="U25" s="450" t="s">
        <v>12</v>
      </c>
    </row>
    <row r="26" spans="1:33" ht="18.75" customHeight="1" thickBot="1">
      <c r="A26" s="467"/>
      <c r="B26" s="490"/>
      <c r="C26" s="490"/>
      <c r="D26" s="490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6"/>
      <c r="T26" s="444"/>
      <c r="U26" s="490"/>
    </row>
    <row r="27" spans="1:33" ht="24" customHeight="1" thickBot="1">
      <c r="A27" s="12" t="s">
        <v>20</v>
      </c>
      <c r="B27" s="13"/>
      <c r="C27" s="13"/>
      <c r="D27" s="13"/>
      <c r="E27" s="17">
        <v>34397.779999999962</v>
      </c>
      <c r="F27" s="340">
        <v>44743.343999999975</v>
      </c>
      <c r="G27" s="162">
        <v>79141.123999999953</v>
      </c>
      <c r="H27" s="17">
        <v>30488.737999999994</v>
      </c>
      <c r="I27" s="340">
        <v>38089.967000000004</v>
      </c>
      <c r="J27" s="18">
        <v>68578.704999999987</v>
      </c>
      <c r="L27" s="334">
        <f t="shared" ref="L27:Q27" si="14">E27/E35</f>
        <v>0.36825207847821201</v>
      </c>
      <c r="M27" s="343">
        <f t="shared" si="14"/>
        <v>0.32421381887320455</v>
      </c>
      <c r="N27" s="338">
        <f t="shared" si="14"/>
        <v>0.34198948542030139</v>
      </c>
      <c r="O27" s="334">
        <f t="shared" si="14"/>
        <v>0.34795671791630367</v>
      </c>
      <c r="P27" s="343">
        <f t="shared" si="14"/>
        <v>0.2932345841984268</v>
      </c>
      <c r="Q27" s="335">
        <f t="shared" si="14"/>
        <v>0.31527814951567501</v>
      </c>
      <c r="S27" s="325">
        <f t="shared" ref="S27:U38" si="15">(H27-E27)/E27</f>
        <v>-0.11364227575151573</v>
      </c>
      <c r="T27" s="329">
        <f t="shared" si="15"/>
        <v>-0.148700933037101</v>
      </c>
      <c r="U27" s="164">
        <f t="shared" si="15"/>
        <v>-0.13346309056717431</v>
      </c>
    </row>
    <row r="28" spans="1:33" ht="24" customHeight="1">
      <c r="A28" s="46"/>
      <c r="B28" s="177" t="s">
        <v>33</v>
      </c>
      <c r="C28" s="177"/>
      <c r="D28" s="178"/>
      <c r="E28" s="39">
        <v>33645.873999999967</v>
      </c>
      <c r="F28" s="153">
        <v>37039.981999999975</v>
      </c>
      <c r="G28" s="112">
        <v>70685.855999999942</v>
      </c>
      <c r="H28" s="39">
        <v>29879.837999999992</v>
      </c>
      <c r="I28" s="153">
        <v>32706.241999999998</v>
      </c>
      <c r="J28" s="20">
        <v>62586.079999999987</v>
      </c>
      <c r="L28" s="345">
        <f t="shared" ref="L28:Q28" si="16">E28/E27</f>
        <v>0.97814085676459361</v>
      </c>
      <c r="M28" s="346">
        <f t="shared" si="16"/>
        <v>0.82783222460976535</v>
      </c>
      <c r="N28" s="347">
        <f t="shared" si="16"/>
        <v>0.89316214412117756</v>
      </c>
      <c r="O28" s="345">
        <f t="shared" si="16"/>
        <v>0.98002869124986403</v>
      </c>
      <c r="P28" s="346">
        <f t="shared" si="16"/>
        <v>0.85865766174068869</v>
      </c>
      <c r="Q28" s="347">
        <f t="shared" si="16"/>
        <v>0.91261682471256933</v>
      </c>
      <c r="S28" s="326">
        <f t="shared" si="15"/>
        <v>-0.1119315848356318</v>
      </c>
      <c r="T28" s="330">
        <f t="shared" si="15"/>
        <v>-0.11700167672867604</v>
      </c>
      <c r="U28" s="209">
        <f t="shared" si="15"/>
        <v>-0.1145883555544685</v>
      </c>
    </row>
    <row r="29" spans="1:33" ht="24" customHeight="1">
      <c r="A29" s="8"/>
      <c r="B29" t="s">
        <v>37</v>
      </c>
      <c r="E29" s="19">
        <v>750.40999999999963</v>
      </c>
      <c r="F29" s="154">
        <v>7051.2469999999994</v>
      </c>
      <c r="G29" s="119">
        <v>7801.6569999999992</v>
      </c>
      <c r="H29" s="19">
        <v>603.09400000000028</v>
      </c>
      <c r="I29" s="154">
        <v>5144.8339999999989</v>
      </c>
      <c r="J29" s="20">
        <v>5747.927999999999</v>
      </c>
      <c r="L29" s="345">
        <f t="shared" ref="L29:Q29" si="17">E29/E27</f>
        <v>2.1815652056615294E-2</v>
      </c>
      <c r="M29" s="346">
        <f t="shared" si="17"/>
        <v>0.15759320537150739</v>
      </c>
      <c r="N29" s="347">
        <f t="shared" si="17"/>
        <v>9.8579052276285634E-2</v>
      </c>
      <c r="O29" s="345">
        <f t="shared" si="17"/>
        <v>1.9780877778542372E-2</v>
      </c>
      <c r="P29" s="346">
        <f t="shared" si="17"/>
        <v>0.13507058170987646</v>
      </c>
      <c r="Q29" s="347">
        <f t="shared" si="17"/>
        <v>8.3815056000255475E-2</v>
      </c>
      <c r="S29" s="326">
        <f t="shared" si="15"/>
        <v>-0.19631401500512977</v>
      </c>
      <c r="T29" s="330">
        <f t="shared" si="15"/>
        <v>-0.27036536941621825</v>
      </c>
      <c r="U29" s="209">
        <f t="shared" si="15"/>
        <v>-0.26324266755126513</v>
      </c>
    </row>
    <row r="30" spans="1:33" ht="24" customHeight="1" thickBot="1">
      <c r="A30" s="8"/>
      <c r="B30" t="s">
        <v>36</v>
      </c>
      <c r="E30" s="19">
        <v>1.496</v>
      </c>
      <c r="F30" s="154">
        <v>652.11500000000024</v>
      </c>
      <c r="G30" s="119">
        <v>653.61100000000022</v>
      </c>
      <c r="H30" s="19">
        <v>5.8059999999999992</v>
      </c>
      <c r="I30" s="154">
        <v>238.89099999999999</v>
      </c>
      <c r="J30" s="20">
        <v>244.697</v>
      </c>
      <c r="L30" s="345">
        <f t="shared" ref="L30:Q30" si="18">E30/E27</f>
        <v>4.3491178791189476E-5</v>
      </c>
      <c r="M30" s="346">
        <f t="shared" si="18"/>
        <v>1.4574570018727268E-2</v>
      </c>
      <c r="N30" s="347">
        <f t="shared" si="18"/>
        <v>8.2588036025366615E-3</v>
      </c>
      <c r="O30" s="345">
        <f t="shared" si="18"/>
        <v>1.9043097159351103E-4</v>
      </c>
      <c r="P30" s="346">
        <f t="shared" si="18"/>
        <v>6.2717565494346574E-3</v>
      </c>
      <c r="Q30" s="347">
        <f t="shared" si="18"/>
        <v>3.5681192871752252E-3</v>
      </c>
      <c r="S30" s="326">
        <f t="shared" si="15"/>
        <v>2.8810160427807476</v>
      </c>
      <c r="T30" s="330">
        <f t="shared" si="15"/>
        <v>-0.63366737461950751</v>
      </c>
      <c r="U30" s="209">
        <f t="shared" si="15"/>
        <v>-0.62562288578374614</v>
      </c>
    </row>
    <row r="31" spans="1:33" ht="24" customHeight="1" thickBot="1">
      <c r="A31" s="12" t="s">
        <v>21</v>
      </c>
      <c r="B31" s="13"/>
      <c r="C31" s="13"/>
      <c r="D31" s="13"/>
      <c r="E31" s="17">
        <v>59010.464000000014</v>
      </c>
      <c r="F31" s="340">
        <v>93262.322000000058</v>
      </c>
      <c r="G31" s="162">
        <v>152272.78600000008</v>
      </c>
      <c r="H31" s="17">
        <v>57133.475999999995</v>
      </c>
      <c r="I31" s="340">
        <v>91805.922000000006</v>
      </c>
      <c r="J31" s="18">
        <v>148939.39799999999</v>
      </c>
      <c r="L31" s="334">
        <f t="shared" ref="L31:Q31" si="19">E31/E35</f>
        <v>0.63174792152178816</v>
      </c>
      <c r="M31" s="343">
        <f t="shared" si="19"/>
        <v>0.67578618112679545</v>
      </c>
      <c r="N31" s="335">
        <f t="shared" si="19"/>
        <v>0.65801051457969861</v>
      </c>
      <c r="O31" s="334">
        <f t="shared" si="19"/>
        <v>0.65204328208369622</v>
      </c>
      <c r="P31" s="343">
        <f t="shared" si="19"/>
        <v>0.70676541580157315</v>
      </c>
      <c r="Q31" s="335">
        <f t="shared" si="19"/>
        <v>0.68472185048432499</v>
      </c>
      <c r="S31" s="327">
        <f t="shared" si="15"/>
        <v>-3.1807714645321533E-2</v>
      </c>
      <c r="T31" s="331">
        <f t="shared" si="15"/>
        <v>-1.5616167051899603E-2</v>
      </c>
      <c r="U31" s="328">
        <f t="shared" si="15"/>
        <v>-2.1890897825958815E-2</v>
      </c>
    </row>
    <row r="32" spans="1:33" ht="24" customHeight="1">
      <c r="A32" s="46"/>
      <c r="B32" s="3" t="s">
        <v>33</v>
      </c>
      <c r="C32" s="3"/>
      <c r="D32" s="3"/>
      <c r="E32" s="19">
        <v>58082.690000000017</v>
      </c>
      <c r="F32" s="154">
        <v>88508.541000000056</v>
      </c>
      <c r="G32" s="119">
        <v>146591.23100000009</v>
      </c>
      <c r="H32" s="19">
        <v>56278.056999999993</v>
      </c>
      <c r="I32" s="154">
        <v>87499.013000000006</v>
      </c>
      <c r="J32" s="20">
        <v>143777.07</v>
      </c>
      <c r="L32" s="336">
        <f>E32/G32</f>
        <v>0.39622213145887275</v>
      </c>
      <c r="M32" s="344">
        <f>F32/G32</f>
        <v>0.60377786854112714</v>
      </c>
      <c r="N32" s="337">
        <f t="shared" ref="N32:N34" si="20">L32+M32</f>
        <v>0.99999999999999989</v>
      </c>
      <c r="O32" s="336">
        <f>H32/J32</f>
        <v>0.39142581636974511</v>
      </c>
      <c r="P32" s="344">
        <f>I32/J32</f>
        <v>0.60857418363025484</v>
      </c>
      <c r="Q32" s="337">
        <f t="shared" ref="Q32:Q34" si="21">O32+P32</f>
        <v>1</v>
      </c>
      <c r="S32" s="326">
        <f t="shared" si="15"/>
        <v>-3.1070065797572786E-2</v>
      </c>
      <c r="T32" s="330">
        <f t="shared" si="15"/>
        <v>-1.1405995269993759E-2</v>
      </c>
      <c r="U32" s="209">
        <f t="shared" si="15"/>
        <v>-1.9197335207588772E-2</v>
      </c>
    </row>
    <row r="33" spans="1:21" ht="24" customHeight="1">
      <c r="A33" s="8"/>
      <c r="B33" s="3" t="s">
        <v>37</v>
      </c>
      <c r="D33" s="3"/>
      <c r="E33" s="19">
        <v>837.84300000000007</v>
      </c>
      <c r="F33" s="154">
        <v>4368.5649999999996</v>
      </c>
      <c r="G33" s="119">
        <v>5206.4079999999994</v>
      </c>
      <c r="H33" s="19">
        <v>796.86799999999948</v>
      </c>
      <c r="I33" s="154">
        <v>3983.8120000000004</v>
      </c>
      <c r="J33" s="20">
        <v>4780.68</v>
      </c>
      <c r="L33" s="345">
        <f>E33/G33</f>
        <v>0.16092534430647773</v>
      </c>
      <c r="M33" s="346">
        <f>F33/G33</f>
        <v>0.83907465569352235</v>
      </c>
      <c r="N33" s="347">
        <f t="shared" si="20"/>
        <v>1</v>
      </c>
      <c r="O33" s="345">
        <f>H33/J33</f>
        <v>0.16668507408987832</v>
      </c>
      <c r="P33" s="346">
        <f>I33/J33</f>
        <v>0.83331492591012157</v>
      </c>
      <c r="Q33" s="347">
        <f t="shared" si="21"/>
        <v>0.99999999999999989</v>
      </c>
      <c r="S33" s="326">
        <f t="shared" si="15"/>
        <v>-4.8905343841269294E-2</v>
      </c>
      <c r="T33" s="330">
        <f t="shared" si="15"/>
        <v>-8.8073085784462241E-2</v>
      </c>
      <c r="U33" s="209">
        <f t="shared" si="15"/>
        <v>-8.1770003426546514E-2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385.21599999999989</v>
      </c>
      <c r="G34" s="119">
        <v>475.14699999999993</v>
      </c>
      <c r="H34" s="19">
        <v>58.551000000000002</v>
      </c>
      <c r="I34" s="154">
        <v>323.09699999999987</v>
      </c>
      <c r="J34" s="20">
        <v>381.64799999999985</v>
      </c>
      <c r="L34" s="348">
        <f>E34/G34</f>
        <v>0.18926984701576569</v>
      </c>
      <c r="M34" s="349">
        <f>F34/G34</f>
        <v>0.81073015298423423</v>
      </c>
      <c r="N34" s="350">
        <f t="shared" si="20"/>
        <v>0.99999999999999989</v>
      </c>
      <c r="O34" s="348">
        <f>H34/J34</f>
        <v>0.15341623695132695</v>
      </c>
      <c r="P34" s="349">
        <f>I34/J34</f>
        <v>0.84658376304867311</v>
      </c>
      <c r="Q34" s="350">
        <f t="shared" si="21"/>
        <v>1</v>
      </c>
      <c r="S34" s="326">
        <f t="shared" si="15"/>
        <v>-0.34893418287353645</v>
      </c>
      <c r="T34" s="330">
        <f t="shared" si="15"/>
        <v>-0.16125758016281785</v>
      </c>
      <c r="U34" s="209">
        <f t="shared" si="15"/>
        <v>-0.1967791020463143</v>
      </c>
    </row>
    <row r="35" spans="1:21" ht="24" customHeight="1" thickBot="1">
      <c r="A35" s="12" t="s">
        <v>12</v>
      </c>
      <c r="B35" s="13"/>
      <c r="C35" s="13"/>
      <c r="D35" s="13"/>
      <c r="E35" s="17">
        <v>93408.243999999962</v>
      </c>
      <c r="F35" s="340">
        <v>138005.66600000003</v>
      </c>
      <c r="G35" s="162">
        <v>231413.91000000003</v>
      </c>
      <c r="H35" s="17">
        <v>87622.213999999993</v>
      </c>
      <c r="I35" s="340">
        <v>129895.88900000001</v>
      </c>
      <c r="J35" s="18">
        <v>217518.10299999997</v>
      </c>
      <c r="L35" s="334">
        <f>L27+L31</f>
        <v>1.0000000000000002</v>
      </c>
      <c r="M35" s="343">
        <f t="shared" ref="M35:Q35" si="22">M27+M31</f>
        <v>1</v>
      </c>
      <c r="N35" s="338">
        <f t="shared" si="22"/>
        <v>1</v>
      </c>
      <c r="O35" s="334">
        <f t="shared" si="22"/>
        <v>0.99999999999999989</v>
      </c>
      <c r="P35" s="343">
        <f t="shared" si="22"/>
        <v>1</v>
      </c>
      <c r="Q35" s="335">
        <f t="shared" si="22"/>
        <v>1</v>
      </c>
      <c r="S35" s="327">
        <f t="shared" si="15"/>
        <v>-6.1943461864029603E-2</v>
      </c>
      <c r="T35" s="331">
        <f t="shared" si="15"/>
        <v>-5.8764087265808458E-2</v>
      </c>
      <c r="U35" s="328">
        <f t="shared" si="15"/>
        <v>-6.0047414608741786E-2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91728.563999999984</v>
      </c>
      <c r="F36" s="342">
        <f t="shared" ref="F36:G38" si="23">F28+F32</f>
        <v>125548.52300000003</v>
      </c>
      <c r="G36" s="324">
        <f t="shared" si="23"/>
        <v>217277.08700000003</v>
      </c>
      <c r="H36" s="180">
        <f>H28+H32</f>
        <v>86157.89499999999</v>
      </c>
      <c r="I36" s="342">
        <f t="shared" ref="I36:J38" si="24">I28+I32</f>
        <v>120205.255</v>
      </c>
      <c r="J36" s="356">
        <f t="shared" si="24"/>
        <v>206363.15</v>
      </c>
      <c r="L36" s="336">
        <f>E36/E35</f>
        <v>0.98201786129284285</v>
      </c>
      <c r="M36" s="344">
        <f t="shared" ref="M36:Q36" si="25">F36/F35</f>
        <v>0.90973455394215486</v>
      </c>
      <c r="N36" s="339">
        <f t="shared" si="25"/>
        <v>0.93891109225024549</v>
      </c>
      <c r="O36" s="336">
        <f t="shared" si="25"/>
        <v>0.98328826751627163</v>
      </c>
      <c r="P36" s="344">
        <f t="shared" si="25"/>
        <v>0.92539691537120161</v>
      </c>
      <c r="Q36" s="337">
        <f t="shared" si="25"/>
        <v>0.94871712815553577</v>
      </c>
      <c r="S36" s="326">
        <f t="shared" si="15"/>
        <v>-6.0729927048678051E-2</v>
      </c>
      <c r="T36" s="330">
        <f t="shared" si="15"/>
        <v>-4.2559385585125717E-2</v>
      </c>
      <c r="U36" s="209">
        <f t="shared" si="15"/>
        <v>-5.0230501295334622E-2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1588.2529999999997</v>
      </c>
      <c r="F37" s="154">
        <f t="shared" si="23"/>
        <v>11419.811999999998</v>
      </c>
      <c r="G37" s="119">
        <f t="shared" si="23"/>
        <v>13008.064999999999</v>
      </c>
      <c r="H37" s="19">
        <f>H29+H33</f>
        <v>1399.9619999999998</v>
      </c>
      <c r="I37" s="154">
        <f t="shared" si="24"/>
        <v>9128.6459999999988</v>
      </c>
      <c r="J37" s="20">
        <f t="shared" si="24"/>
        <v>10528.608</v>
      </c>
      <c r="L37" s="345">
        <f>E37/E35</f>
        <v>1.7003349297520252E-2</v>
      </c>
      <c r="M37" s="346">
        <f t="shared" ref="M37:Q37" si="26">F37/F35</f>
        <v>8.2748863369131495E-2</v>
      </c>
      <c r="N37" s="323">
        <f t="shared" si="26"/>
        <v>5.6211249358346684E-2</v>
      </c>
      <c r="O37" s="345">
        <f t="shared" si="26"/>
        <v>1.5977249787365564E-2</v>
      </c>
      <c r="P37" s="346">
        <f t="shared" si="26"/>
        <v>7.0276635159716244E-2</v>
      </c>
      <c r="Q37" s="347">
        <f t="shared" si="26"/>
        <v>4.8403364385721959E-2</v>
      </c>
      <c r="S37" s="326">
        <f t="shared" si="15"/>
        <v>-0.11855227095431269</v>
      </c>
      <c r="T37" s="330">
        <f t="shared" si="15"/>
        <v>-0.20063079847549151</v>
      </c>
      <c r="U37" s="209">
        <f t="shared" si="15"/>
        <v>-0.19060921051670626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91.427000000000007</v>
      </c>
      <c r="F38" s="155">
        <f t="shared" si="23"/>
        <v>1037.3310000000001</v>
      </c>
      <c r="G38" s="123">
        <f t="shared" si="23"/>
        <v>1128.7580000000003</v>
      </c>
      <c r="H38" s="21">
        <f>H30+H34</f>
        <v>64.356999999999999</v>
      </c>
      <c r="I38" s="155">
        <f t="shared" si="24"/>
        <v>561.98799999999983</v>
      </c>
      <c r="J38" s="22">
        <f t="shared" si="24"/>
        <v>626.3449999999998</v>
      </c>
      <c r="L38" s="348">
        <f>E38/E35</f>
        <v>9.7878940963711989E-4</v>
      </c>
      <c r="M38" s="349">
        <f t="shared" ref="M38:Q38" si="27">F38/F35</f>
        <v>7.5165826887136642E-3</v>
      </c>
      <c r="N38" s="351">
        <f t="shared" si="27"/>
        <v>4.8776583914078462E-3</v>
      </c>
      <c r="O38" s="348">
        <f t="shared" si="27"/>
        <v>7.3448269636281968E-4</v>
      </c>
      <c r="P38" s="349">
        <f t="shared" si="27"/>
        <v>4.3264494690821182E-3</v>
      </c>
      <c r="Q38" s="350">
        <f t="shared" si="27"/>
        <v>2.8795074587424103E-3</v>
      </c>
      <c r="S38" s="332">
        <f t="shared" si="15"/>
        <v>-0.29608321393023951</v>
      </c>
      <c r="T38" s="333">
        <f t="shared" si="15"/>
        <v>-0.45823657058354589</v>
      </c>
      <c r="U38" s="208">
        <f t="shared" si="15"/>
        <v>-0.4451024931827729</v>
      </c>
    </row>
    <row r="41" spans="1:21">
      <c r="A41" s="1" t="s">
        <v>129</v>
      </c>
    </row>
    <row r="42" spans="1:21" ht="15.75" thickBot="1"/>
    <row r="43" spans="1:21" ht="22.5" customHeight="1">
      <c r="A43" s="466" t="s">
        <v>16</v>
      </c>
      <c r="B43" s="449"/>
      <c r="C43" s="449"/>
      <c r="D43" s="449"/>
      <c r="E43" s="457" t="str">
        <f>E5</f>
        <v>jan-jun</v>
      </c>
      <c r="F43" s="510"/>
      <c r="G43" s="510"/>
      <c r="H43" s="510"/>
      <c r="I43" s="510"/>
      <c r="J43" s="458"/>
      <c r="L43" s="515" t="s">
        <v>153</v>
      </c>
      <c r="M43" s="516"/>
      <c r="N43" s="516"/>
    </row>
    <row r="44" spans="1:21" ht="18.75" customHeight="1">
      <c r="A44" s="484"/>
      <c r="B44" s="450"/>
      <c r="C44" s="450"/>
      <c r="D44" s="450"/>
      <c r="E44" s="499">
        <f>E25</f>
        <v>2025</v>
      </c>
      <c r="F44" s="497"/>
      <c r="G44" s="498"/>
      <c r="H44" s="512">
        <f>H25</f>
        <v>2026</v>
      </c>
      <c r="I44" s="513"/>
      <c r="J44" s="514"/>
      <c r="L44" s="517" t="s">
        <v>127</v>
      </c>
      <c r="M44" s="518" t="s">
        <v>126</v>
      </c>
      <c r="N44" s="450" t="s">
        <v>12</v>
      </c>
      <c r="S44" t="s">
        <v>132</v>
      </c>
    </row>
    <row r="45" spans="1:21" ht="18.75" customHeight="1" thickBot="1">
      <c r="A45" s="467"/>
      <c r="B45" s="490"/>
      <c r="C45" s="490"/>
      <c r="D45" s="490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6"/>
      <c r="M45" s="444"/>
      <c r="N45" s="490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2.3868891927588725</v>
      </c>
      <c r="F46" s="359">
        <f t="shared" ref="F46:J46" si="28">(F27/F8)*10</f>
        <v>2.6364247237381848</v>
      </c>
      <c r="G46" s="360">
        <f t="shared" si="28"/>
        <v>2.5218351688977796</v>
      </c>
      <c r="H46" s="358">
        <f t="shared" si="28"/>
        <v>2.4235252727155072</v>
      </c>
      <c r="I46" s="359">
        <f t="shared" si="28"/>
        <v>2.5761186224861614</v>
      </c>
      <c r="J46" s="361">
        <f t="shared" si="28"/>
        <v>2.5059707946207794</v>
      </c>
      <c r="L46" s="365">
        <f>(H46-E46)/E46</f>
        <v>1.5348881744396836E-2</v>
      </c>
      <c r="M46" s="329">
        <f>(I46-F46)/F46</f>
        <v>-2.2874198041397301E-2</v>
      </c>
      <c r="N46" s="164">
        <f>(J46-G46)/G46</f>
        <v>-6.2908053915093961E-3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2.4151348539087705</v>
      </c>
      <c r="F47" s="156">
        <f t="shared" si="29"/>
        <v>2.8843519160235753</v>
      </c>
      <c r="G47" s="362">
        <f t="shared" si="29"/>
        <v>2.6401956810081595</v>
      </c>
      <c r="H47" s="124">
        <f t="shared" si="29"/>
        <v>2.4513879664912794</v>
      </c>
      <c r="I47" s="156">
        <f t="shared" si="29"/>
        <v>2.8137274747967829</v>
      </c>
      <c r="J47" s="363">
        <f t="shared" si="29"/>
        <v>2.6282581271553567</v>
      </c>
      <c r="L47" s="326">
        <f t="shared" ref="L47:N57" si="30">(H47-E47)/E47</f>
        <v>1.5010802615777408E-2</v>
      </c>
      <c r="M47" s="330">
        <f t="shared" si="30"/>
        <v>-2.4485376016168205E-2</v>
      </c>
      <c r="N47" s="209">
        <f t="shared" si="30"/>
        <v>-4.5214655635844609E-3</v>
      </c>
    </row>
    <row r="48" spans="1:21" ht="24" customHeight="1">
      <c r="A48" s="8"/>
      <c r="B48" t="s">
        <v>37</v>
      </c>
      <c r="E48" s="125">
        <f t="shared" si="29"/>
        <v>1.5641492758819058</v>
      </c>
      <c r="F48" s="157">
        <f t="shared" si="29"/>
        <v>1.8201717318723596</v>
      </c>
      <c r="G48" s="364">
        <f t="shared" si="29"/>
        <v>1.7919593486187158</v>
      </c>
      <c r="H48" s="125">
        <f t="shared" si="29"/>
        <v>1.548531050526111</v>
      </c>
      <c r="I48" s="157">
        <f t="shared" si="29"/>
        <v>1.6839432710466968</v>
      </c>
      <c r="J48" s="363">
        <f t="shared" si="29"/>
        <v>1.6686333640279014</v>
      </c>
      <c r="L48" s="326">
        <f t="shared" si="30"/>
        <v>-9.9851245636314884E-3</v>
      </c>
      <c r="M48" s="330">
        <f t="shared" si="30"/>
        <v>-7.4843740532948705E-2</v>
      </c>
      <c r="N48" s="209">
        <f t="shared" si="30"/>
        <v>-6.8821865119806924E-2</v>
      </c>
    </row>
    <row r="49" spans="1:14" ht="24" customHeight="1" thickBot="1">
      <c r="A49" s="8"/>
      <c r="B49" t="s">
        <v>36</v>
      </c>
      <c r="E49" s="125"/>
      <c r="F49" s="157">
        <f t="shared" si="29"/>
        <v>2.5515701910209971</v>
      </c>
      <c r="G49" s="364">
        <f t="shared" si="29"/>
        <v>2.5562534465428981</v>
      </c>
      <c r="H49" s="125">
        <f t="shared" si="29"/>
        <v>3.0286906624934797</v>
      </c>
      <c r="I49" s="157">
        <f t="shared" si="29"/>
        <v>2.2377709500346592</v>
      </c>
      <c r="J49" s="363">
        <f t="shared" si="29"/>
        <v>2.2517230907969927</v>
      </c>
      <c r="L49" s="326"/>
      <c r="M49" s="330">
        <f t="shared" si="30"/>
        <v>-0.12298279784369673</v>
      </c>
      <c r="N49" s="209">
        <f t="shared" si="30"/>
        <v>-0.11913151888665624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2.9061371855378439</v>
      </c>
      <c r="F50" s="359">
        <f t="shared" si="29"/>
        <v>3.4150694187305533</v>
      </c>
      <c r="G50" s="360">
        <f t="shared" si="29"/>
        <v>3.1980325749372271</v>
      </c>
      <c r="H50" s="358">
        <f t="shared" si="29"/>
        <v>2.9017641683233708</v>
      </c>
      <c r="I50" s="359">
        <f t="shared" si="29"/>
        <v>3.2419308584541779</v>
      </c>
      <c r="J50" s="361">
        <f t="shared" si="29"/>
        <v>3.1024189842313432</v>
      </c>
      <c r="L50" s="327">
        <f t="shared" si="30"/>
        <v>-1.5047525066039917E-3</v>
      </c>
      <c r="M50" s="331">
        <f t="shared" si="30"/>
        <v>-5.0698401422461931E-2</v>
      </c>
      <c r="N50" s="328">
        <f t="shared" si="30"/>
        <v>-2.9897628765635915E-2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2.9300193161455912</v>
      </c>
      <c r="F51" s="157">
        <f t="shared" si="29"/>
        <v>3.5787399449638908</v>
      </c>
      <c r="G51" s="364">
        <f t="shared" si="29"/>
        <v>3.2901130632170004</v>
      </c>
      <c r="H51" s="125">
        <f t="shared" si="29"/>
        <v>2.9289129126791096</v>
      </c>
      <c r="I51" s="157">
        <f t="shared" si="29"/>
        <v>3.3865452548760153</v>
      </c>
      <c r="J51" s="363">
        <f t="shared" si="29"/>
        <v>3.1913648670047419</v>
      </c>
      <c r="L51" s="326">
        <f t="shared" si="30"/>
        <v>-3.7760961519430218E-4</v>
      </c>
      <c r="M51" s="330">
        <f t="shared" si="30"/>
        <v>-5.3704570056379082E-2</v>
      </c>
      <c r="N51" s="209">
        <f t="shared" si="30"/>
        <v>-3.0013617865066521E-2</v>
      </c>
    </row>
    <row r="52" spans="1:14" ht="24" customHeight="1">
      <c r="A52" s="8"/>
      <c r="B52" s="3" t="s">
        <v>37</v>
      </c>
      <c r="D52" s="3"/>
      <c r="E52" s="125">
        <f t="shared" si="29"/>
        <v>1.9513991918109723</v>
      </c>
      <c r="F52" s="157">
        <f t="shared" si="29"/>
        <v>1.8383910603804741</v>
      </c>
      <c r="G52" s="364">
        <f t="shared" si="29"/>
        <v>1.8556849332401404</v>
      </c>
      <c r="H52" s="125">
        <f t="shared" si="29"/>
        <v>1.8258739640401334</v>
      </c>
      <c r="I52" s="157">
        <f t="shared" si="29"/>
        <v>1.7402790518875757</v>
      </c>
      <c r="J52" s="363">
        <f t="shared" si="29"/>
        <v>1.7539847028794644</v>
      </c>
      <c r="L52" s="326">
        <f t="shared" si="30"/>
        <v>-6.43257557436758E-2</v>
      </c>
      <c r="M52" s="330">
        <f t="shared" si="30"/>
        <v>-5.3368410349315484E-2</v>
      </c>
      <c r="N52" s="209">
        <f t="shared" si="30"/>
        <v>-5.480468615062855E-2</v>
      </c>
    </row>
    <row r="53" spans="1:14" ht="24" customHeight="1" thickBot="1">
      <c r="A53" s="8"/>
      <c r="B53" t="s">
        <v>36</v>
      </c>
      <c r="E53" s="125">
        <f t="shared" si="29"/>
        <v>1.7033676793696493</v>
      </c>
      <c r="F53" s="157">
        <f t="shared" si="29"/>
        <v>1.9165261173052328</v>
      </c>
      <c r="G53" s="364">
        <f t="shared" si="29"/>
        <v>1.8721832359442534</v>
      </c>
      <c r="H53" s="125">
        <f t="shared" si="29"/>
        <v>1.5354417433718828</v>
      </c>
      <c r="I53" s="157">
        <f t="shared" si="29"/>
        <v>1.6840599199399542</v>
      </c>
      <c r="J53" s="363">
        <f t="shared" si="29"/>
        <v>1.6594184939279697</v>
      </c>
      <c r="L53" s="326">
        <f t="shared" si="30"/>
        <v>-9.8584667322036676E-2</v>
      </c>
      <c r="M53" s="330">
        <f t="shared" si="30"/>
        <v>-0.12129560628797589</v>
      </c>
      <c r="N53" s="209">
        <f t="shared" si="30"/>
        <v>-0.1136452554063031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2.6905932430360813</v>
      </c>
      <c r="F54" s="359">
        <f t="shared" si="29"/>
        <v>3.1166396975484085</v>
      </c>
      <c r="G54" s="360">
        <f t="shared" si="29"/>
        <v>2.9294059154796432</v>
      </c>
      <c r="H54" s="358">
        <f t="shared" si="29"/>
        <v>2.7153220960926423</v>
      </c>
      <c r="I54" s="359">
        <f t="shared" si="29"/>
        <v>3.0135403185248233</v>
      </c>
      <c r="J54" s="361">
        <f t="shared" si="29"/>
        <v>2.8858648029272955</v>
      </c>
      <c r="L54" s="327">
        <f t="shared" si="30"/>
        <v>9.1908552586182982E-3</v>
      </c>
      <c r="M54" s="331">
        <f t="shared" si="30"/>
        <v>-3.3080300910202941E-2</v>
      </c>
      <c r="N54" s="328">
        <f t="shared" si="30"/>
        <v>-1.486346167400927E-2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2.7175150840297957</v>
      </c>
      <c r="F55" s="156">
        <f t="shared" si="29"/>
        <v>3.3414149151711108</v>
      </c>
      <c r="G55" s="362">
        <f t="shared" si="29"/>
        <v>3.0461667281315123</v>
      </c>
      <c r="H55" s="124">
        <f t="shared" si="29"/>
        <v>2.7435671077752737</v>
      </c>
      <c r="I55" s="156">
        <f t="shared" si="29"/>
        <v>3.208805318973607</v>
      </c>
      <c r="J55" s="366">
        <f t="shared" si="29"/>
        <v>2.9966478019366294</v>
      </c>
      <c r="L55" s="326">
        <f t="shared" si="30"/>
        <v>9.5867080549358052E-3</v>
      </c>
      <c r="M55" s="330">
        <f t="shared" si="30"/>
        <v>-3.9686659563112944E-2</v>
      </c>
      <c r="N55" s="209">
        <f t="shared" si="30"/>
        <v>-1.6256144398654557E-2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1.7470396904228414</v>
      </c>
      <c r="F56" s="157">
        <f t="shared" si="29"/>
        <v>1.8270985900710432</v>
      </c>
      <c r="G56" s="364">
        <f t="shared" si="29"/>
        <v>1.8169325309333035</v>
      </c>
      <c r="H56" s="125">
        <f t="shared" si="29"/>
        <v>1.6950888311197692</v>
      </c>
      <c r="I56" s="157">
        <f t="shared" si="29"/>
        <v>1.7080736694976619</v>
      </c>
      <c r="J56" s="363">
        <f t="shared" si="29"/>
        <v>1.7063356532086027</v>
      </c>
      <c r="L56" s="326">
        <f t="shared" si="30"/>
        <v>-2.9736507755297976E-2</v>
      </c>
      <c r="M56" s="330">
        <f t="shared" si="30"/>
        <v>-6.51442244114223E-2</v>
      </c>
      <c r="N56" s="209">
        <f t="shared" si="30"/>
        <v>-6.0870107085314033E-2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1.727874057415002</v>
      </c>
      <c r="F57" s="158">
        <f t="shared" si="29"/>
        <v>2.2720036971248723</v>
      </c>
      <c r="G57" s="367">
        <f t="shared" si="29"/>
        <v>2.2154925375477936</v>
      </c>
      <c r="H57" s="126">
        <f t="shared" si="29"/>
        <v>1.6069163545568041</v>
      </c>
      <c r="I57" s="158">
        <f t="shared" si="29"/>
        <v>1.8820133284216864</v>
      </c>
      <c r="J57" s="368">
        <f t="shared" si="29"/>
        <v>1.8494803047304074</v>
      </c>
      <c r="L57" s="332">
        <f t="shared" si="30"/>
        <v>-7.0003772751329726E-2</v>
      </c>
      <c r="M57" s="333">
        <f t="shared" si="30"/>
        <v>-0.17165041113124185</v>
      </c>
      <c r="N57" s="208">
        <f t="shared" si="30"/>
        <v>-0.16520580711253716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50:J57 L50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V25" workbookViewId="0">
      <selection activeCell="AO94" sqref="AO94:AO9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143</v>
      </c>
    </row>
    <row r="3" spans="1:43" ht="8.25" customHeight="1" thickBot="1"/>
    <row r="4" spans="1:43">
      <c r="A4" s="491" t="s">
        <v>3</v>
      </c>
      <c r="B4" s="457" t="s">
        <v>133</v>
      </c>
      <c r="C4" s="510"/>
      <c r="D4" s="510"/>
      <c r="E4" s="510"/>
      <c r="F4" s="510"/>
      <c r="G4" s="521"/>
      <c r="H4" s="510" t="s">
        <v>135</v>
      </c>
      <c r="I4" s="510"/>
      <c r="J4" s="510"/>
      <c r="K4" s="510"/>
      <c r="L4" s="510"/>
      <c r="M4" s="521"/>
      <c r="N4" s="516" t="s">
        <v>153</v>
      </c>
      <c r="O4" s="516"/>
      <c r="P4" s="516"/>
      <c r="R4" s="511" t="s">
        <v>134</v>
      </c>
      <c r="S4" s="510"/>
      <c r="T4" s="510"/>
      <c r="U4" s="510"/>
      <c r="V4" s="510"/>
      <c r="W4" s="521"/>
      <c r="X4" s="510" t="s">
        <v>136</v>
      </c>
      <c r="Y4" s="510"/>
      <c r="Z4" s="510"/>
      <c r="AA4" s="510"/>
      <c r="AB4" s="510"/>
      <c r="AC4" s="458"/>
      <c r="AE4" s="516" t="s">
        <v>153</v>
      </c>
      <c r="AF4" s="516"/>
      <c r="AG4" s="516"/>
      <c r="AI4" s="475" t="s">
        <v>139</v>
      </c>
      <c r="AJ4" s="480"/>
      <c r="AK4" s="480"/>
      <c r="AL4" s="480"/>
      <c r="AM4" s="480"/>
      <c r="AN4" s="476"/>
      <c r="AO4" s="516" t="s">
        <v>153</v>
      </c>
      <c r="AP4" s="516"/>
      <c r="AQ4" s="516"/>
    </row>
    <row r="5" spans="1:43">
      <c r="A5" s="492"/>
      <c r="B5" s="522" t="s">
        <v>179</v>
      </c>
      <c r="C5" s="497"/>
      <c r="D5" s="498"/>
      <c r="E5" s="523" t="s">
        <v>181</v>
      </c>
      <c r="F5" s="513"/>
      <c r="G5" s="524"/>
      <c r="H5" s="532" t="str">
        <f>B5</f>
        <v>jan-jun 2025</v>
      </c>
      <c r="I5" s="497"/>
      <c r="J5" s="498"/>
      <c r="K5" s="522" t="str">
        <f>E5</f>
        <v>jan-jun 26</v>
      </c>
      <c r="L5" s="497"/>
      <c r="M5" s="498"/>
      <c r="N5" s="499" t="s">
        <v>137</v>
      </c>
      <c r="O5" s="497"/>
      <c r="P5" s="500"/>
      <c r="R5" s="520" t="str">
        <f>H5</f>
        <v>jan-jun 2025</v>
      </c>
      <c r="S5" s="497"/>
      <c r="T5" s="498"/>
      <c r="U5" s="537" t="str">
        <f>K5</f>
        <v>jan-jun 26</v>
      </c>
      <c r="V5" s="513"/>
      <c r="W5" s="524"/>
      <c r="X5" s="532" t="str">
        <f>R5</f>
        <v>jan-jun 2025</v>
      </c>
      <c r="Y5" s="497"/>
      <c r="Z5" s="498"/>
      <c r="AA5" s="522" t="str">
        <f>U5</f>
        <v>jan-jun 26</v>
      </c>
      <c r="AB5" s="497"/>
      <c r="AC5" s="500"/>
      <c r="AE5" s="496" t="s">
        <v>138</v>
      </c>
      <c r="AF5" s="497"/>
      <c r="AG5" s="500"/>
      <c r="AI5" s="527" t="str">
        <f>X5</f>
        <v>jan-jun 2025</v>
      </c>
      <c r="AJ5" s="528"/>
      <c r="AK5" s="540"/>
      <c r="AL5" s="538" t="str">
        <f>AA5</f>
        <v>jan-jun 26</v>
      </c>
      <c r="AM5" s="528"/>
      <c r="AN5" s="539"/>
      <c r="AO5" s="497" t="s">
        <v>139</v>
      </c>
      <c r="AP5" s="497"/>
      <c r="AQ5" s="500"/>
    </row>
    <row r="6" spans="1:43" ht="19.5" customHeight="1" thickBot="1">
      <c r="A6" s="493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185</v>
      </c>
      <c r="B7" s="39">
        <v>36598.620000000003</v>
      </c>
      <c r="C7" s="370">
        <v>57081.7</v>
      </c>
      <c r="D7" s="375">
        <v>93680.320000000007</v>
      </c>
      <c r="E7" s="39">
        <v>34354.68</v>
      </c>
      <c r="F7" s="379">
        <v>62422.250000000007</v>
      </c>
      <c r="G7" s="377">
        <v>96776.930000000008</v>
      </c>
      <c r="H7" s="345">
        <f t="shared" ref="H7:H32" si="0">B7/$B$33</f>
        <v>0.10542110145700341</v>
      </c>
      <c r="I7" s="323">
        <f t="shared" ref="I7:I32" si="1">C7/$C$33</f>
        <v>0.12890999143727105</v>
      </c>
      <c r="J7" s="398">
        <f t="shared" ref="J7:J32" si="2">D7/$D$33</f>
        <v>0.11858737600173898</v>
      </c>
      <c r="K7" s="323">
        <f t="shared" ref="K7:K32" si="3">E7/$E$33</f>
        <v>0.10646161224389054</v>
      </c>
      <c r="L7" s="323">
        <f t="shared" ref="L7:L32" si="4">F7/$F$33</f>
        <v>0.1448174908353228</v>
      </c>
      <c r="M7" s="399">
        <f t="shared" ref="M7:M32" si="5">G7/$G$33</f>
        <v>0.12839627238858309</v>
      </c>
      <c r="N7" s="392">
        <f t="shared" ref="N7:P33" si="6">(E7-B7)/B7</f>
        <v>-6.1312147835082369E-2</v>
      </c>
      <c r="O7" s="393">
        <f t="shared" si="6"/>
        <v>9.3559757330282919E-2</v>
      </c>
      <c r="P7" s="382">
        <f t="shared" si="6"/>
        <v>3.3055074961315253E-2</v>
      </c>
      <c r="R7" s="401">
        <v>10846.614000000001</v>
      </c>
      <c r="S7" s="369">
        <v>20314.730999999992</v>
      </c>
      <c r="T7" s="374">
        <v>31161.344999999994</v>
      </c>
      <c r="U7" s="39">
        <v>10016.683000000003</v>
      </c>
      <c r="V7" s="112">
        <v>21754.707999999995</v>
      </c>
      <c r="W7" s="380">
        <v>31771.390999999996</v>
      </c>
      <c r="X7" s="345">
        <f>R7/$R$33</f>
        <v>0.11612052143919972</v>
      </c>
      <c r="Y7" s="323">
        <f>S7/$S$33</f>
        <v>0.14720215183049071</v>
      </c>
      <c r="Z7" s="398">
        <f>T7/$T$33</f>
        <v>0.1346563177641309</v>
      </c>
      <c r="AA7" s="323">
        <f>U7/$U$33</f>
        <v>0.11431670740481406</v>
      </c>
      <c r="AB7" s="323">
        <f>V7/$V$33</f>
        <v>0.16747803311927761</v>
      </c>
      <c r="AC7" s="399">
        <f>W7/$W$33</f>
        <v>0.14606320376010257</v>
      </c>
      <c r="AE7" s="392">
        <f t="shared" ref="AE7:AG33" si="7">(U7-R7)/R7</f>
        <v>-7.6515214794220437E-2</v>
      </c>
      <c r="AF7" s="393">
        <f t="shared" si="7"/>
        <v>7.0883389989264592E-2</v>
      </c>
      <c r="AG7" s="382">
        <f t="shared" si="7"/>
        <v>1.9577011197687462E-2</v>
      </c>
      <c r="AI7" s="27">
        <f t="shared" ref="AI7:AN22" si="8">(R7/B7)*10</f>
        <v>2.963667482544424</v>
      </c>
      <c r="AJ7" s="28">
        <f t="shared" si="8"/>
        <v>3.5588868236229816</v>
      </c>
      <c r="AK7" s="406">
        <f t="shared" si="8"/>
        <v>3.3263491200713222</v>
      </c>
      <c r="AL7" s="28">
        <f t="shared" si="8"/>
        <v>2.9156676761361195</v>
      </c>
      <c r="AM7" s="28">
        <f t="shared" si="8"/>
        <v>3.4850887303805922</v>
      </c>
      <c r="AN7" s="402">
        <f t="shared" si="8"/>
        <v>3.2829509057582209</v>
      </c>
      <c r="AO7" s="383">
        <f t="shared" ref="AO7:AQ18" si="9">(AL7-AI7)/AI7</f>
        <v>-1.6196083633206643E-2</v>
      </c>
      <c r="AP7" s="381">
        <f t="shared" si="9"/>
        <v>-2.0736285501560911E-2</v>
      </c>
      <c r="AQ7" s="382">
        <f t="shared" si="9"/>
        <v>-1.3046800785652585E-2</v>
      </c>
    </row>
    <row r="8" spans="1:43" ht="20.100000000000001" customHeight="1">
      <c r="A8" s="8" t="s">
        <v>184</v>
      </c>
      <c r="B8" s="19">
        <v>43179.4</v>
      </c>
      <c r="C8" s="371">
        <v>43028.460000000006</v>
      </c>
      <c r="D8" s="375">
        <v>86207.860000000015</v>
      </c>
      <c r="E8" s="19">
        <v>46936.76</v>
      </c>
      <c r="F8" s="369">
        <v>38913.570000000007</v>
      </c>
      <c r="G8" s="377">
        <v>85850.330000000016</v>
      </c>
      <c r="H8" s="345">
        <f t="shared" si="0"/>
        <v>0.12437681825851721</v>
      </c>
      <c r="I8" s="323">
        <f t="shared" si="1"/>
        <v>9.7172971550583825E-2</v>
      </c>
      <c r="J8" s="399">
        <f t="shared" si="2"/>
        <v>0.1091281915788212</v>
      </c>
      <c r="K8" s="323">
        <f t="shared" si="3"/>
        <v>0.14545218127790893</v>
      </c>
      <c r="L8" s="323">
        <f t="shared" si="4"/>
        <v>9.0278155094452583E-2</v>
      </c>
      <c r="M8" s="399">
        <f t="shared" si="5"/>
        <v>0.11389969030149798</v>
      </c>
      <c r="N8" s="394">
        <f t="shared" si="6"/>
        <v>8.7017420343960331E-2</v>
      </c>
      <c r="O8" s="395">
        <f t="shared" si="6"/>
        <v>-9.5631821357306274E-2</v>
      </c>
      <c r="P8" s="386">
        <f t="shared" si="6"/>
        <v>-4.1473016497567483E-3</v>
      </c>
      <c r="R8" s="401">
        <v>12846.672</v>
      </c>
      <c r="S8" s="369">
        <v>13272.973999999997</v>
      </c>
      <c r="T8" s="374">
        <v>26119.645999999997</v>
      </c>
      <c r="U8" s="19">
        <v>13397.625999999998</v>
      </c>
      <c r="V8" s="119">
        <v>11482.939999999999</v>
      </c>
      <c r="W8" s="375">
        <v>24880.565999999999</v>
      </c>
      <c r="X8" s="345">
        <f t="shared" ref="X8:X32" si="10">R8/$R$33</f>
        <v>0.13753252871341845</v>
      </c>
      <c r="Y8" s="323">
        <f t="shared" ref="Y8:Y32" si="11">S8/$S$33</f>
        <v>9.6177022181103744E-2</v>
      </c>
      <c r="Z8" s="399">
        <f t="shared" ref="Z8:Z32" si="12">T8/$T$33</f>
        <v>0.1128698184132492</v>
      </c>
      <c r="AA8" s="323">
        <f t="shared" ref="AA8:AA32" si="13">U8/$U$33</f>
        <v>0.1529021624584834</v>
      </c>
      <c r="AB8" s="323">
        <f t="shared" ref="AB8:AB32" si="14">V8/$V$33</f>
        <v>8.8401104056495636E-2</v>
      </c>
      <c r="AC8" s="399">
        <f t="shared" ref="AC8:AC32" si="15">W8/$W$33</f>
        <v>0.11438388647587638</v>
      </c>
      <c r="AE8" s="394">
        <f t="shared" si="7"/>
        <v>4.2886904873106271E-2</v>
      </c>
      <c r="AF8" s="395">
        <f t="shared" si="7"/>
        <v>-0.13486306836734543</v>
      </c>
      <c r="AG8" s="386">
        <f t="shared" si="7"/>
        <v>-4.7438621488208467E-2</v>
      </c>
      <c r="AI8" s="27">
        <f t="shared" si="8"/>
        <v>2.9751853893291709</v>
      </c>
      <c r="AJ8" s="28">
        <f t="shared" si="8"/>
        <v>3.0846965008740712</v>
      </c>
      <c r="AK8" s="402">
        <f t="shared" si="8"/>
        <v>3.0298450744514471</v>
      </c>
      <c r="AL8" s="28">
        <f t="shared" si="8"/>
        <v>2.8543994089067928</v>
      </c>
      <c r="AM8" s="28">
        <f t="shared" si="8"/>
        <v>2.9508832008988115</v>
      </c>
      <c r="AN8" s="402">
        <f t="shared" si="8"/>
        <v>2.8981328318714668</v>
      </c>
      <c r="AO8" s="384">
        <f t="shared" si="9"/>
        <v>-4.0597799671775167E-2</v>
      </c>
      <c r="AP8" s="385">
        <f t="shared" si="9"/>
        <v>-4.3379729557621871E-2</v>
      </c>
      <c r="AQ8" s="386">
        <f t="shared" si="9"/>
        <v>-4.3471609717149265E-2</v>
      </c>
    </row>
    <row r="9" spans="1:43" ht="20.100000000000001" customHeight="1">
      <c r="A9" s="8" t="s">
        <v>186</v>
      </c>
      <c r="B9" s="19">
        <v>20792.419999999998</v>
      </c>
      <c r="C9" s="371">
        <v>41283.64</v>
      </c>
      <c r="D9" s="375">
        <v>62076.06</v>
      </c>
      <c r="E9" s="19">
        <v>23225.149999999998</v>
      </c>
      <c r="F9" s="369">
        <v>53654.510000000031</v>
      </c>
      <c r="G9" s="377">
        <v>76879.660000000033</v>
      </c>
      <c r="H9" s="345">
        <f t="shared" si="0"/>
        <v>5.9891870741482237E-2</v>
      </c>
      <c r="I9" s="323">
        <f t="shared" si="1"/>
        <v>9.3232571540430312E-2</v>
      </c>
      <c r="J9" s="399">
        <f t="shared" si="2"/>
        <v>7.8580400535849027E-2</v>
      </c>
      <c r="K9" s="323">
        <f t="shared" si="3"/>
        <v>7.1972345939656387E-2</v>
      </c>
      <c r="L9" s="323">
        <f t="shared" si="4"/>
        <v>0.1244766330947497</v>
      </c>
      <c r="M9" s="399">
        <f t="shared" si="5"/>
        <v>0.10199808742126518</v>
      </c>
      <c r="N9" s="394">
        <f t="shared" si="6"/>
        <v>0.11700081087242369</v>
      </c>
      <c r="O9" s="395">
        <f t="shared" si="6"/>
        <v>0.29965550518316775</v>
      </c>
      <c r="P9" s="386">
        <f t="shared" si="6"/>
        <v>0.2384751867306017</v>
      </c>
      <c r="R9" s="401">
        <v>6599.7500000000027</v>
      </c>
      <c r="S9" s="369">
        <v>12239.955000000004</v>
      </c>
      <c r="T9" s="374">
        <v>18839.705000000005</v>
      </c>
      <c r="U9" s="19">
        <v>7201.9169999999995</v>
      </c>
      <c r="V9" s="119">
        <v>14839.913000000002</v>
      </c>
      <c r="W9" s="375">
        <v>22041.83</v>
      </c>
      <c r="X9" s="345">
        <f t="shared" si="10"/>
        <v>7.0654898511955763E-2</v>
      </c>
      <c r="Y9" s="323">
        <f t="shared" si="11"/>
        <v>8.8691684586341551E-2</v>
      </c>
      <c r="Z9" s="399">
        <f t="shared" si="12"/>
        <v>8.1411290272049783E-2</v>
      </c>
      <c r="AA9" s="323">
        <f t="shared" si="13"/>
        <v>8.2192821560066937E-2</v>
      </c>
      <c r="AB9" s="323">
        <f t="shared" si="14"/>
        <v>0.11424467020661457</v>
      </c>
      <c r="AC9" s="399">
        <f t="shared" si="15"/>
        <v>0.10133331293349865</v>
      </c>
      <c r="AE9" s="394">
        <f t="shared" si="7"/>
        <v>9.124088033637584E-2</v>
      </c>
      <c r="AF9" s="395">
        <f t="shared" si="7"/>
        <v>0.21241565022093611</v>
      </c>
      <c r="AG9" s="386">
        <f t="shared" si="7"/>
        <v>0.1699668333447894</v>
      </c>
      <c r="AI9" s="27">
        <f t="shared" si="8"/>
        <v>3.1741134509595339</v>
      </c>
      <c r="AJ9" s="28">
        <f t="shared" si="8"/>
        <v>2.9648439430244049</v>
      </c>
      <c r="AK9" s="402">
        <f t="shared" si="8"/>
        <v>3.0349389120379104</v>
      </c>
      <c r="AL9" s="28">
        <f t="shared" si="8"/>
        <v>3.1009130188610188</v>
      </c>
      <c r="AM9" s="28">
        <f t="shared" si="8"/>
        <v>2.7658277002250125</v>
      </c>
      <c r="AN9" s="402">
        <f t="shared" si="8"/>
        <v>2.8670561238174042</v>
      </c>
      <c r="AO9" s="384">
        <f t="shared" si="9"/>
        <v>-2.306169367587874E-2</v>
      </c>
      <c r="AP9" s="385">
        <f t="shared" si="9"/>
        <v>-6.7125368695250168E-2</v>
      </c>
      <c r="AQ9" s="386">
        <f t="shared" si="9"/>
        <v>-5.5316694367260201E-2</v>
      </c>
    </row>
    <row r="10" spans="1:43" ht="20.100000000000001" customHeight="1">
      <c r="A10" s="8" t="s">
        <v>189</v>
      </c>
      <c r="B10" s="19">
        <v>19331.440000000002</v>
      </c>
      <c r="C10" s="371">
        <v>30255.889999999996</v>
      </c>
      <c r="D10" s="375">
        <v>49587.33</v>
      </c>
      <c r="E10" s="19">
        <v>17157.04</v>
      </c>
      <c r="F10" s="369">
        <v>29501.039999999997</v>
      </c>
      <c r="G10" s="377">
        <v>46658.080000000002</v>
      </c>
      <c r="H10" s="345">
        <f t="shared" si="0"/>
        <v>5.5683566690491994E-2</v>
      </c>
      <c r="I10" s="323">
        <f t="shared" si="1"/>
        <v>6.8328142308778719E-2</v>
      </c>
      <c r="J10" s="399">
        <f t="shared" si="2"/>
        <v>6.2771255986660932E-2</v>
      </c>
      <c r="K10" s="323">
        <f t="shared" si="3"/>
        <v>5.3167898514348555E-2</v>
      </c>
      <c r="L10" s="323">
        <f t="shared" si="4"/>
        <v>6.844140654706439E-2</v>
      </c>
      <c r="M10" s="399">
        <f t="shared" si="5"/>
        <v>6.1902392944354623E-2</v>
      </c>
      <c r="N10" s="394">
        <f t="shared" si="6"/>
        <v>-0.11247998079811961</v>
      </c>
      <c r="O10" s="395">
        <f t="shared" si="6"/>
        <v>-2.4948861196943756E-2</v>
      </c>
      <c r="P10" s="386">
        <f t="shared" si="6"/>
        <v>-5.9072549379045006E-2</v>
      </c>
      <c r="R10" s="401">
        <v>6901.7110000000011</v>
      </c>
      <c r="S10" s="369">
        <v>11340.103000000003</v>
      </c>
      <c r="T10" s="374">
        <v>18241.814000000006</v>
      </c>
      <c r="U10" s="19">
        <v>6045.9179999999997</v>
      </c>
      <c r="V10" s="119">
        <v>10816.360999999999</v>
      </c>
      <c r="W10" s="375">
        <v>16862.278999999999</v>
      </c>
      <c r="X10" s="345">
        <f t="shared" si="10"/>
        <v>7.3887600327868272E-2</v>
      </c>
      <c r="Y10" s="323">
        <f t="shared" si="11"/>
        <v>8.2171285634026078E-2</v>
      </c>
      <c r="Z10" s="399">
        <f t="shared" si="12"/>
        <v>7.8827646963832043E-2</v>
      </c>
      <c r="AA10" s="323">
        <f t="shared" si="13"/>
        <v>6.8999831481089929E-2</v>
      </c>
      <c r="AB10" s="323">
        <f t="shared" si="14"/>
        <v>8.3269463593262802E-2</v>
      </c>
      <c r="AC10" s="399">
        <f t="shared" si="15"/>
        <v>7.7521267275855149E-2</v>
      </c>
      <c r="AE10" s="394">
        <f t="shared" si="7"/>
        <v>-0.12399722329723764</v>
      </c>
      <c r="AF10" s="395">
        <f t="shared" si="7"/>
        <v>-4.6184942059168572E-2</v>
      </c>
      <c r="AG10" s="386">
        <f t="shared" si="7"/>
        <v>-7.5624880288769888E-2</v>
      </c>
      <c r="AI10" s="27">
        <f t="shared" si="8"/>
        <v>3.5702001506354417</v>
      </c>
      <c r="AJ10" s="28">
        <f t="shared" si="8"/>
        <v>3.7480645917208202</v>
      </c>
      <c r="AK10" s="402">
        <f t="shared" si="8"/>
        <v>3.6787247871583335</v>
      </c>
      <c r="AL10" s="28">
        <f t="shared" si="8"/>
        <v>3.5238700848164948</v>
      </c>
      <c r="AM10" s="28">
        <f t="shared" si="8"/>
        <v>3.6664337935204996</v>
      </c>
      <c r="AN10" s="402">
        <f t="shared" si="8"/>
        <v>3.6140104779279381</v>
      </c>
      <c r="AO10" s="384">
        <f t="shared" si="9"/>
        <v>-1.2976881929350904E-2</v>
      </c>
      <c r="AP10" s="385">
        <f t="shared" si="9"/>
        <v>-2.177945342261086E-2</v>
      </c>
      <c r="AQ10" s="386">
        <f t="shared" si="9"/>
        <v>-1.7591506017601455E-2</v>
      </c>
    </row>
    <row r="11" spans="1:43" ht="20.100000000000001" customHeight="1">
      <c r="A11" s="8" t="s">
        <v>191</v>
      </c>
      <c r="B11" s="19">
        <v>43090.399999999994</v>
      </c>
      <c r="C11" s="371">
        <v>28971.29</v>
      </c>
      <c r="D11" s="375">
        <v>72061.69</v>
      </c>
      <c r="E11" s="19">
        <v>38991.939999999995</v>
      </c>
      <c r="F11" s="369">
        <v>26139.89</v>
      </c>
      <c r="G11" s="377">
        <v>65131.829999999994</v>
      </c>
      <c r="H11" s="345">
        <f t="shared" si="0"/>
        <v>0.12412045673369265</v>
      </c>
      <c r="I11" s="323">
        <f t="shared" si="1"/>
        <v>6.5427076380463384E-2</v>
      </c>
      <c r="J11" s="399">
        <f t="shared" si="2"/>
        <v>9.1220938691827194E-2</v>
      </c>
      <c r="K11" s="323">
        <f t="shared" si="3"/>
        <v>0.1208320030027072</v>
      </c>
      <c r="L11" s="323">
        <f t="shared" si="4"/>
        <v>6.0643653192753312E-2</v>
      </c>
      <c r="M11" s="399">
        <f t="shared" si="5"/>
        <v>8.641195981156756E-2</v>
      </c>
      <c r="N11" s="394">
        <f t="shared" si="6"/>
        <v>-9.5113064626923857E-2</v>
      </c>
      <c r="O11" s="395">
        <f t="shared" si="6"/>
        <v>-9.7731236682936845E-2</v>
      </c>
      <c r="P11" s="386">
        <f t="shared" si="6"/>
        <v>-9.6165660283571028E-2</v>
      </c>
      <c r="R11" s="401">
        <v>9903.2530000000006</v>
      </c>
      <c r="S11" s="369">
        <v>7303.1690000000008</v>
      </c>
      <c r="T11" s="374">
        <v>17206.422000000002</v>
      </c>
      <c r="U11" s="19">
        <v>8577.4269999999997</v>
      </c>
      <c r="V11" s="119">
        <v>6457.2870000000012</v>
      </c>
      <c r="W11" s="375">
        <v>15034.714</v>
      </c>
      <c r="X11" s="345">
        <f t="shared" si="10"/>
        <v>0.10602118802276166</v>
      </c>
      <c r="Y11" s="323">
        <f t="shared" si="11"/>
        <v>5.2919341731954679E-2</v>
      </c>
      <c r="Z11" s="399">
        <f t="shared" si="12"/>
        <v>7.4353447465625555E-2</v>
      </c>
      <c r="AA11" s="323">
        <f t="shared" si="13"/>
        <v>9.7891009693044262E-2</v>
      </c>
      <c r="AB11" s="323">
        <f t="shared" si="14"/>
        <v>4.9711249907223823E-2</v>
      </c>
      <c r="AC11" s="399">
        <f t="shared" si="15"/>
        <v>6.9119368883057933E-2</v>
      </c>
      <c r="AE11" s="394">
        <f t="shared" si="7"/>
        <v>-0.13387782782081814</v>
      </c>
      <c r="AF11" s="395">
        <f t="shared" si="7"/>
        <v>-0.11582396628093908</v>
      </c>
      <c r="AG11" s="386">
        <f t="shared" si="7"/>
        <v>-0.126214967876529</v>
      </c>
      <c r="AI11" s="27">
        <f t="shared" si="8"/>
        <v>2.2982504223678597</v>
      </c>
      <c r="AJ11" s="28">
        <f t="shared" si="8"/>
        <v>2.5208297593928335</v>
      </c>
      <c r="AK11" s="402">
        <f t="shared" si="8"/>
        <v>2.3877350087126743</v>
      </c>
      <c r="AL11" s="28">
        <f t="shared" si="8"/>
        <v>2.199794880685598</v>
      </c>
      <c r="AM11" s="28">
        <f t="shared" si="8"/>
        <v>2.4702808619317072</v>
      </c>
      <c r="AN11" s="402">
        <f t="shared" si="8"/>
        <v>2.308351231648182</v>
      </c>
      <c r="AO11" s="384">
        <f t="shared" si="9"/>
        <v>-4.2839344539671233E-2</v>
      </c>
      <c r="AP11" s="385">
        <f t="shared" si="9"/>
        <v>-2.0052483620830286E-2</v>
      </c>
      <c r="AQ11" s="386">
        <f t="shared" si="9"/>
        <v>-3.3246477006379081E-2</v>
      </c>
    </row>
    <row r="12" spans="1:43" ht="20.100000000000001" customHeight="1">
      <c r="A12" s="8" t="s">
        <v>190</v>
      </c>
      <c r="B12" s="19">
        <v>30810.739999999994</v>
      </c>
      <c r="C12" s="371">
        <v>23900.250000000004</v>
      </c>
      <c r="D12" s="375">
        <v>54710.99</v>
      </c>
      <c r="E12" s="19">
        <v>25457.34</v>
      </c>
      <c r="F12" s="369">
        <v>20553.829999999998</v>
      </c>
      <c r="G12" s="377">
        <v>46011.17</v>
      </c>
      <c r="H12" s="345">
        <f t="shared" si="0"/>
        <v>8.8749306599684705E-2</v>
      </c>
      <c r="I12" s="323">
        <f t="shared" si="1"/>
        <v>5.3974934573578541E-2</v>
      </c>
      <c r="J12" s="399">
        <f t="shared" si="2"/>
        <v>6.9257158200968796E-2</v>
      </c>
      <c r="K12" s="323">
        <f t="shared" si="3"/>
        <v>7.8889672668785868E-2</v>
      </c>
      <c r="L12" s="323">
        <f t="shared" si="4"/>
        <v>4.7684184528045404E-2</v>
      </c>
      <c r="M12" s="399">
        <f t="shared" si="5"/>
        <v>6.1044121943498335E-2</v>
      </c>
      <c r="N12" s="394">
        <f t="shared" si="6"/>
        <v>-0.1737511010770918</v>
      </c>
      <c r="O12" s="395">
        <f t="shared" si="6"/>
        <v>-0.1400161086181109</v>
      </c>
      <c r="P12" s="386">
        <f t="shared" si="6"/>
        <v>-0.15901412129446021</v>
      </c>
      <c r="R12" s="401">
        <v>6539.9920000000011</v>
      </c>
      <c r="S12" s="369">
        <v>6766.9489999999987</v>
      </c>
      <c r="T12" s="374">
        <v>13306.940999999999</v>
      </c>
      <c r="U12" s="19">
        <v>5615.527</v>
      </c>
      <c r="V12" s="119">
        <v>6158.2090000000007</v>
      </c>
      <c r="W12" s="375">
        <v>11773.736000000001</v>
      </c>
      <c r="X12" s="345">
        <f t="shared" si="10"/>
        <v>7.0015147699382926E-2</v>
      </c>
      <c r="Y12" s="323">
        <f t="shared" si="11"/>
        <v>4.9033849088485959E-2</v>
      </c>
      <c r="Z12" s="399">
        <f t="shared" si="12"/>
        <v>5.7502770684787256E-2</v>
      </c>
      <c r="AA12" s="323">
        <f t="shared" si="13"/>
        <v>6.4087937791665481E-2</v>
      </c>
      <c r="AB12" s="323">
        <f t="shared" si="14"/>
        <v>4.7408805986154073E-2</v>
      </c>
      <c r="AC12" s="399">
        <f t="shared" si="15"/>
        <v>5.4127614380675225E-2</v>
      </c>
      <c r="AE12" s="394">
        <f t="shared" si="7"/>
        <v>-0.14135567749929984</v>
      </c>
      <c r="AF12" s="395">
        <f t="shared" si="7"/>
        <v>-8.9957822942067112E-2</v>
      </c>
      <c r="AG12" s="386">
        <f t="shared" si="7"/>
        <v>-0.11521844126309708</v>
      </c>
      <c r="AI12" s="27">
        <f t="shared" si="8"/>
        <v>2.1226338607901019</v>
      </c>
      <c r="AJ12" s="28">
        <f t="shared" si="8"/>
        <v>2.8313297978054615</v>
      </c>
      <c r="AK12" s="402">
        <f t="shared" si="8"/>
        <v>2.4322244945668139</v>
      </c>
      <c r="AL12" s="28">
        <f t="shared" si="8"/>
        <v>2.2058577211916091</v>
      </c>
      <c r="AM12" s="28">
        <f t="shared" si="8"/>
        <v>2.996136973011843</v>
      </c>
      <c r="AN12" s="402">
        <f t="shared" si="8"/>
        <v>2.5588864617004958</v>
      </c>
      <c r="AO12" s="384">
        <f t="shared" si="9"/>
        <v>3.9207826624667631E-2</v>
      </c>
      <c r="AP12" s="385">
        <f t="shared" si="9"/>
        <v>5.8208399224322832E-2</v>
      </c>
      <c r="AQ12" s="386">
        <f t="shared" si="9"/>
        <v>5.207659384099772E-2</v>
      </c>
    </row>
    <row r="13" spans="1:43" ht="20.100000000000001" customHeight="1">
      <c r="A13" s="8" t="s">
        <v>194</v>
      </c>
      <c r="B13" s="19">
        <v>42850.289999999994</v>
      </c>
      <c r="C13" s="371">
        <v>14476.560000000007</v>
      </c>
      <c r="D13" s="375">
        <v>57326.85</v>
      </c>
      <c r="E13" s="19">
        <v>30425.07</v>
      </c>
      <c r="F13" s="369">
        <v>15770.369999999995</v>
      </c>
      <c r="G13" s="377">
        <v>46195.439999999995</v>
      </c>
      <c r="H13" s="345">
        <f t="shared" si="0"/>
        <v>0.12342882790531494</v>
      </c>
      <c r="I13" s="323">
        <f t="shared" si="1"/>
        <v>3.2693021154610702E-2</v>
      </c>
      <c r="J13" s="399">
        <f t="shared" si="2"/>
        <v>7.2568504419554605E-2</v>
      </c>
      <c r="K13" s="323">
        <f t="shared" si="3"/>
        <v>9.4284155894720223E-2</v>
      </c>
      <c r="L13" s="323">
        <f t="shared" si="4"/>
        <v>3.6586720487400706E-2</v>
      </c>
      <c r="M13" s="399">
        <f t="shared" si="5"/>
        <v>6.1288597368716349E-2</v>
      </c>
      <c r="N13" s="394">
        <f t="shared" si="6"/>
        <v>-0.28996816590972885</v>
      </c>
      <c r="O13" s="395">
        <f t="shared" si="6"/>
        <v>8.937275153765728E-2</v>
      </c>
      <c r="P13" s="386">
        <f t="shared" si="6"/>
        <v>-0.19417445751859738</v>
      </c>
      <c r="R13" s="401">
        <v>8388.6550000000007</v>
      </c>
      <c r="S13" s="369">
        <v>3538.6949999999997</v>
      </c>
      <c r="T13" s="374">
        <v>11927.35</v>
      </c>
      <c r="U13" s="19">
        <v>6305.6380000000008</v>
      </c>
      <c r="V13" s="119">
        <v>3793.6120000000001</v>
      </c>
      <c r="W13" s="375">
        <v>10099.25</v>
      </c>
      <c r="X13" s="345">
        <f t="shared" si="10"/>
        <v>8.980636655582562E-2</v>
      </c>
      <c r="Y13" s="323">
        <f t="shared" si="11"/>
        <v>2.564166459658257E-2</v>
      </c>
      <c r="Z13" s="399">
        <f t="shared" si="12"/>
        <v>5.1541197329062885E-2</v>
      </c>
      <c r="AA13" s="323">
        <f t="shared" si="13"/>
        <v>7.1963920016903479E-2</v>
      </c>
      <c r="AB13" s="323">
        <f t="shared" si="14"/>
        <v>2.9205019721601833E-2</v>
      </c>
      <c r="AC13" s="399">
        <f t="shared" si="15"/>
        <v>4.6429468907238466E-2</v>
      </c>
      <c r="AE13" s="394">
        <f t="shared" si="7"/>
        <v>-0.24831358543175272</v>
      </c>
      <c r="AF13" s="395">
        <f t="shared" si="7"/>
        <v>7.2037007993059704E-2</v>
      </c>
      <c r="AG13" s="386">
        <f t="shared" si="7"/>
        <v>-0.15326958628697912</v>
      </c>
      <c r="AI13" s="27">
        <f t="shared" si="8"/>
        <v>1.957665864105004</v>
      </c>
      <c r="AJ13" s="28">
        <f t="shared" si="8"/>
        <v>2.4444308592649069</v>
      </c>
      <c r="AK13" s="402">
        <f t="shared" si="8"/>
        <v>2.0805870198693981</v>
      </c>
      <c r="AL13" s="28">
        <f t="shared" si="8"/>
        <v>2.0725138841093877</v>
      </c>
      <c r="AM13" s="28">
        <f t="shared" si="8"/>
        <v>2.4055313857569613</v>
      </c>
      <c r="AN13" s="402">
        <f t="shared" si="8"/>
        <v>2.1862006293261849</v>
      </c>
      <c r="AO13" s="384">
        <f t="shared" si="9"/>
        <v>5.8665792825114929E-2</v>
      </c>
      <c r="AP13" s="385">
        <f t="shared" si="9"/>
        <v>-1.5913509421020582E-2</v>
      </c>
      <c r="AQ13" s="386">
        <f t="shared" si="9"/>
        <v>5.0761447826112228E-2</v>
      </c>
    </row>
    <row r="14" spans="1:43" ht="20.100000000000001" customHeight="1">
      <c r="A14" s="8" t="s">
        <v>195</v>
      </c>
      <c r="B14" s="19">
        <v>8031.5000000000009</v>
      </c>
      <c r="C14" s="371">
        <v>26282.390000000007</v>
      </c>
      <c r="D14" s="375">
        <v>34313.890000000007</v>
      </c>
      <c r="E14" s="19">
        <v>14878.580000000002</v>
      </c>
      <c r="F14" s="369">
        <v>21145.13</v>
      </c>
      <c r="G14" s="377">
        <v>36023.710000000006</v>
      </c>
      <c r="H14" s="345">
        <f t="shared" si="0"/>
        <v>2.3134467265484952E-2</v>
      </c>
      <c r="I14" s="323">
        <f t="shared" si="1"/>
        <v>5.9354621005524001E-2</v>
      </c>
      <c r="J14" s="399">
        <f t="shared" si="2"/>
        <v>4.3437022583956923E-2</v>
      </c>
      <c r="K14" s="323">
        <f t="shared" si="3"/>
        <v>4.6107185824455513E-2</v>
      </c>
      <c r="L14" s="323">
        <f t="shared" si="4"/>
        <v>4.9055980359354379E-2</v>
      </c>
      <c r="M14" s="399">
        <f t="shared" si="5"/>
        <v>4.779351940185874E-2</v>
      </c>
      <c r="N14" s="394">
        <f t="shared" si="6"/>
        <v>0.85252817032932826</v>
      </c>
      <c r="O14" s="395">
        <f t="shared" si="6"/>
        <v>-0.19546395894741705</v>
      </c>
      <c r="P14" s="386">
        <f t="shared" si="6"/>
        <v>4.9828801106490676E-2</v>
      </c>
      <c r="R14" s="401">
        <v>2225.9569999999999</v>
      </c>
      <c r="S14" s="369">
        <v>6310.4359999999997</v>
      </c>
      <c r="T14" s="374">
        <v>8536.393</v>
      </c>
      <c r="U14" s="19">
        <v>4347.0510000000004</v>
      </c>
      <c r="V14" s="119">
        <v>4818.5809999999992</v>
      </c>
      <c r="W14" s="375">
        <v>9165.6319999999996</v>
      </c>
      <c r="X14" s="345">
        <f t="shared" si="10"/>
        <v>2.3830412656082042E-2</v>
      </c>
      <c r="Y14" s="323">
        <f t="shared" si="11"/>
        <v>4.5725919687964106E-2</v>
      </c>
      <c r="Z14" s="399">
        <f t="shared" si="12"/>
        <v>3.6887985687636488E-2</v>
      </c>
      <c r="AA14" s="323">
        <f t="shared" si="13"/>
        <v>4.9611289210290899E-2</v>
      </c>
      <c r="AB14" s="323">
        <f t="shared" si="14"/>
        <v>3.7095715939093367E-2</v>
      </c>
      <c r="AC14" s="399">
        <f t="shared" si="15"/>
        <v>4.2137329599642538E-2</v>
      </c>
      <c r="AE14" s="394">
        <f t="shared" si="7"/>
        <v>0.95289082403658321</v>
      </c>
      <c r="AF14" s="395">
        <f t="shared" si="7"/>
        <v>-0.23641076464447155</v>
      </c>
      <c r="AG14" s="386">
        <f t="shared" si="7"/>
        <v>7.3712515344595733E-2</v>
      </c>
      <c r="AI14" s="27">
        <f t="shared" si="8"/>
        <v>2.7715333374836577</v>
      </c>
      <c r="AJ14" s="28">
        <f t="shared" si="8"/>
        <v>2.4010129976763901</v>
      </c>
      <c r="AK14" s="402">
        <f t="shared" si="8"/>
        <v>2.4877368902214232</v>
      </c>
      <c r="AL14" s="28">
        <f t="shared" si="8"/>
        <v>2.921684058559352</v>
      </c>
      <c r="AM14" s="28">
        <f t="shared" si="8"/>
        <v>2.2788136086181541</v>
      </c>
      <c r="AN14" s="402">
        <f t="shared" si="8"/>
        <v>2.5443331627975012</v>
      </c>
      <c r="AO14" s="384">
        <f t="shared" si="9"/>
        <v>5.4176047260546305E-2</v>
      </c>
      <c r="AP14" s="385">
        <f t="shared" si="9"/>
        <v>-5.0894930255061505E-2</v>
      </c>
      <c r="AQ14" s="386">
        <f t="shared" si="9"/>
        <v>2.2750103838770755E-2</v>
      </c>
    </row>
    <row r="15" spans="1:43" ht="20.100000000000001" customHeight="1">
      <c r="A15" s="8" t="s">
        <v>193</v>
      </c>
      <c r="B15" s="19">
        <v>5235.57</v>
      </c>
      <c r="C15" s="371">
        <v>17517.119999999995</v>
      </c>
      <c r="D15" s="375">
        <v>22752.689999999995</v>
      </c>
      <c r="E15" s="19">
        <v>5132.74</v>
      </c>
      <c r="F15" s="369">
        <v>15007.790000000003</v>
      </c>
      <c r="G15" s="377">
        <v>20140.530000000002</v>
      </c>
      <c r="H15" s="345">
        <f t="shared" si="0"/>
        <v>1.50808843654554E-2</v>
      </c>
      <c r="I15" s="323">
        <f t="shared" si="1"/>
        <v>3.9559645021182775E-2</v>
      </c>
      <c r="J15" s="399">
        <f t="shared" si="2"/>
        <v>2.8802013102442493E-2</v>
      </c>
      <c r="K15" s="323">
        <f t="shared" si="3"/>
        <v>1.5905832207684857E-2</v>
      </c>
      <c r="L15" s="323">
        <f t="shared" si="4"/>
        <v>3.4817560898292667E-2</v>
      </c>
      <c r="M15" s="399">
        <f t="shared" si="5"/>
        <v>2.6720923839291345E-2</v>
      </c>
      <c r="N15" s="394">
        <f t="shared" si="6"/>
        <v>-1.9640650397186921E-2</v>
      </c>
      <c r="O15" s="395">
        <f t="shared" si="6"/>
        <v>-0.14325014614274453</v>
      </c>
      <c r="P15" s="386">
        <f t="shared" si="6"/>
        <v>-0.11480664484067568</v>
      </c>
      <c r="R15" s="401">
        <v>1991.8020000000001</v>
      </c>
      <c r="S15" s="369">
        <v>8146.4619999999977</v>
      </c>
      <c r="T15" s="374">
        <v>10138.263999999997</v>
      </c>
      <c r="U15" s="19">
        <v>1928.0610000000004</v>
      </c>
      <c r="V15" s="119">
        <v>6192.27</v>
      </c>
      <c r="W15" s="375">
        <v>8120.331000000001</v>
      </c>
      <c r="X15" s="345">
        <f t="shared" si="10"/>
        <v>2.1323621071390655E-2</v>
      </c>
      <c r="Y15" s="323">
        <f t="shared" si="11"/>
        <v>5.9029909685012469E-2</v>
      </c>
      <c r="Z15" s="399">
        <f t="shared" si="12"/>
        <v>4.3810089030516773E-2</v>
      </c>
      <c r="AA15" s="323">
        <f t="shared" si="13"/>
        <v>2.2004248831238162E-2</v>
      </c>
      <c r="AB15" s="323">
        <f t="shared" si="14"/>
        <v>4.7671023676507614E-2</v>
      </c>
      <c r="AC15" s="399">
        <f t="shared" si="15"/>
        <v>3.7331747969501172E-2</v>
      </c>
      <c r="AE15" s="394">
        <f t="shared" si="7"/>
        <v>-3.2001674865272632E-2</v>
      </c>
      <c r="AF15" s="395">
        <f t="shared" si="7"/>
        <v>-0.23988229491526478</v>
      </c>
      <c r="AG15" s="386">
        <f t="shared" si="7"/>
        <v>-0.199041275705584</v>
      </c>
      <c r="AI15" s="27">
        <f t="shared" si="8"/>
        <v>3.8043651407583132</v>
      </c>
      <c r="AJ15" s="28">
        <f t="shared" si="8"/>
        <v>4.6505715551414841</v>
      </c>
      <c r="AK15" s="402">
        <f t="shared" si="8"/>
        <v>4.455852912336959</v>
      </c>
      <c r="AL15" s="28">
        <f t="shared" si="8"/>
        <v>3.7563971679843524</v>
      </c>
      <c r="AM15" s="28">
        <f t="shared" si="8"/>
        <v>4.1260372113415764</v>
      </c>
      <c r="AN15" s="402">
        <f t="shared" si="8"/>
        <v>4.0318358057111698</v>
      </c>
      <c r="AO15" s="384">
        <f t="shared" si="9"/>
        <v>-1.2608666886375552E-2</v>
      </c>
      <c r="AP15" s="385">
        <f t="shared" si="9"/>
        <v>-0.1127892211915337</v>
      </c>
      <c r="AQ15" s="386">
        <f t="shared" si="9"/>
        <v>-9.5159583354246124E-2</v>
      </c>
    </row>
    <row r="16" spans="1:43" ht="20.100000000000001" customHeight="1">
      <c r="A16" s="8" t="s">
        <v>183</v>
      </c>
      <c r="B16" s="19">
        <v>14516.350000000002</v>
      </c>
      <c r="C16" s="371">
        <v>16890.510000000002</v>
      </c>
      <c r="D16" s="375">
        <v>31406.860000000004</v>
      </c>
      <c r="E16" s="19">
        <v>11673.969999999998</v>
      </c>
      <c r="F16" s="369">
        <v>16437.59</v>
      </c>
      <c r="G16" s="377">
        <v>28111.559999999998</v>
      </c>
      <c r="H16" s="345">
        <f t="shared" si="0"/>
        <v>4.1813860908836771E-2</v>
      </c>
      <c r="I16" s="323">
        <f t="shared" si="1"/>
        <v>3.8144545440502671E-2</v>
      </c>
      <c r="J16" s="399">
        <f t="shared" si="2"/>
        <v>3.9757092160380925E-2</v>
      </c>
      <c r="K16" s="323">
        <f t="shared" si="3"/>
        <v>3.6176429746596697E-2</v>
      </c>
      <c r="L16" s="323">
        <f t="shared" si="4"/>
        <v>3.8134648129149358E-2</v>
      </c>
      <c r="M16" s="399">
        <f t="shared" si="5"/>
        <v>3.7296280374134586E-2</v>
      </c>
      <c r="N16" s="394">
        <f t="shared" si="6"/>
        <v>-0.19580541940639376</v>
      </c>
      <c r="O16" s="395">
        <f t="shared" si="6"/>
        <v>-2.6815057686239305E-2</v>
      </c>
      <c r="P16" s="386">
        <f t="shared" si="6"/>
        <v>-0.10492293721817482</v>
      </c>
      <c r="R16" s="401">
        <v>3769.6620000000003</v>
      </c>
      <c r="S16" s="369">
        <v>3915.2820000000006</v>
      </c>
      <c r="T16" s="374">
        <v>7684.9440000000013</v>
      </c>
      <c r="U16" s="19">
        <v>3050.7109999999993</v>
      </c>
      <c r="V16" s="119">
        <v>3744.4280000000008</v>
      </c>
      <c r="W16" s="375">
        <v>6795.1390000000001</v>
      </c>
      <c r="X16" s="345">
        <f t="shared" si="10"/>
        <v>4.0356844734175702E-2</v>
      </c>
      <c r="Y16" s="323">
        <f t="shared" si="11"/>
        <v>2.8370443862790386E-2</v>
      </c>
      <c r="Z16" s="399">
        <f t="shared" si="12"/>
        <v>3.3208651977748443E-2</v>
      </c>
      <c r="AA16" s="323">
        <f t="shared" si="13"/>
        <v>3.4816639077391937E-2</v>
      </c>
      <c r="AB16" s="323">
        <f t="shared" si="14"/>
        <v>2.882637802340306E-2</v>
      </c>
      <c r="AC16" s="399">
        <f t="shared" si="15"/>
        <v>3.1239418265798301E-2</v>
      </c>
      <c r="AE16" s="394">
        <f t="shared" si="7"/>
        <v>-0.19072028208364594</v>
      </c>
      <c r="AF16" s="395">
        <f t="shared" si="7"/>
        <v>-4.3637725200892243E-2</v>
      </c>
      <c r="AG16" s="386">
        <f t="shared" si="7"/>
        <v>-0.11578548913303741</v>
      </c>
      <c r="AI16" s="27">
        <f t="shared" si="8"/>
        <v>2.5968387370103363</v>
      </c>
      <c r="AJ16" s="28">
        <f t="shared" si="8"/>
        <v>2.3180365779363679</v>
      </c>
      <c r="AK16" s="402">
        <f t="shared" si="8"/>
        <v>2.446899817428422</v>
      </c>
      <c r="AL16" s="28">
        <f t="shared" si="8"/>
        <v>2.6132592425712931</v>
      </c>
      <c r="AM16" s="28">
        <f t="shared" si="8"/>
        <v>2.2779665388904338</v>
      </c>
      <c r="AN16" s="402">
        <f t="shared" si="8"/>
        <v>2.4172045236906099</v>
      </c>
      <c r="AO16" s="384">
        <f t="shared" si="9"/>
        <v>6.3232673353683863E-3</v>
      </c>
      <c r="AP16" s="385">
        <f t="shared" si="9"/>
        <v>-1.7286197908751917E-2</v>
      </c>
      <c r="AQ16" s="386">
        <f t="shared" si="9"/>
        <v>-1.2135884569651272E-2</v>
      </c>
    </row>
    <row r="17" spans="1:43" ht="20.100000000000001" customHeight="1">
      <c r="A17" s="8" t="s">
        <v>187</v>
      </c>
      <c r="B17" s="19">
        <v>2687.17</v>
      </c>
      <c r="C17" s="371">
        <v>15242.300000000003</v>
      </c>
      <c r="D17" s="375">
        <v>17929.47</v>
      </c>
      <c r="E17" s="19">
        <v>2196.7800000000002</v>
      </c>
      <c r="F17" s="369">
        <v>13917.89</v>
      </c>
      <c r="G17" s="377">
        <v>16114.67</v>
      </c>
      <c r="H17" s="345">
        <f t="shared" si="0"/>
        <v>7.7403033557608414E-3</v>
      </c>
      <c r="I17" s="323">
        <f t="shared" si="1"/>
        <v>3.4422323835560556E-2</v>
      </c>
      <c r="J17" s="399">
        <f t="shared" si="2"/>
        <v>2.2696429734675318E-2</v>
      </c>
      <c r="K17" s="323">
        <f t="shared" si="3"/>
        <v>6.8075947889817022E-3</v>
      </c>
      <c r="L17" s="323">
        <f t="shared" si="4"/>
        <v>3.2289030073764248E-2</v>
      </c>
      <c r="M17" s="399">
        <f t="shared" si="5"/>
        <v>2.1379718893460749E-2</v>
      </c>
      <c r="N17" s="394">
        <f t="shared" si="6"/>
        <v>-0.18249310613024106</v>
      </c>
      <c r="O17" s="395">
        <f t="shared" si="6"/>
        <v>-8.6890429921993612E-2</v>
      </c>
      <c r="P17" s="386">
        <f t="shared" si="6"/>
        <v>-0.10121883134303473</v>
      </c>
      <c r="R17" s="401">
        <v>951.47200000000021</v>
      </c>
      <c r="S17" s="369">
        <v>6036.1580000000022</v>
      </c>
      <c r="T17" s="374">
        <v>6987.6300000000028</v>
      </c>
      <c r="U17" s="19">
        <v>676.29000000000008</v>
      </c>
      <c r="V17" s="119">
        <v>5021.0700000000006</v>
      </c>
      <c r="W17" s="375">
        <v>5697.3600000000006</v>
      </c>
      <c r="X17" s="345">
        <f t="shared" si="10"/>
        <v>1.0186167293756213E-2</v>
      </c>
      <c r="Y17" s="323">
        <f t="shared" si="11"/>
        <v>4.3738479549093302E-2</v>
      </c>
      <c r="Z17" s="399">
        <f t="shared" si="12"/>
        <v>3.019537589594334E-2</v>
      </c>
      <c r="AA17" s="323">
        <f t="shared" si="13"/>
        <v>7.7182482515221543E-3</v>
      </c>
      <c r="AB17" s="323">
        <f t="shared" si="14"/>
        <v>3.8654572047310938E-2</v>
      </c>
      <c r="AC17" s="399">
        <f t="shared" si="15"/>
        <v>2.6192578555174314E-2</v>
      </c>
      <c r="AE17" s="394">
        <f t="shared" si="7"/>
        <v>-0.2892171288277533</v>
      </c>
      <c r="AF17" s="395">
        <f t="shared" si="7"/>
        <v>-0.16816789752687078</v>
      </c>
      <c r="AG17" s="386">
        <f t="shared" si="7"/>
        <v>-0.18465058968491488</v>
      </c>
      <c r="AI17" s="27">
        <f t="shared" si="8"/>
        <v>3.5407957070077449</v>
      </c>
      <c r="AJ17" s="28">
        <f t="shared" si="8"/>
        <v>3.9601359374897491</v>
      </c>
      <c r="AK17" s="402">
        <f t="shared" si="8"/>
        <v>3.8972875383377215</v>
      </c>
      <c r="AL17" s="28">
        <f t="shared" si="8"/>
        <v>3.0785513342255482</v>
      </c>
      <c r="AM17" s="28">
        <f t="shared" si="8"/>
        <v>3.6076373645717856</v>
      </c>
      <c r="AN17" s="402">
        <f t="shared" si="8"/>
        <v>3.5355114315093021</v>
      </c>
      <c r="AO17" s="384">
        <f t="shared" si="9"/>
        <v>-0.13054816234309946</v>
      </c>
      <c r="AP17" s="385">
        <f t="shared" si="9"/>
        <v>-8.9011735577290627E-2</v>
      </c>
      <c r="AQ17" s="386">
        <f t="shared" si="9"/>
        <v>-9.282766623443052E-2</v>
      </c>
    </row>
    <row r="18" spans="1:43" ht="20.100000000000001" customHeight="1">
      <c r="A18" s="8" t="s">
        <v>199</v>
      </c>
      <c r="B18" s="19">
        <v>5102.9200000000019</v>
      </c>
      <c r="C18" s="371">
        <v>10899.53</v>
      </c>
      <c r="D18" s="375">
        <v>16002.450000000003</v>
      </c>
      <c r="E18" s="19">
        <v>6037.68</v>
      </c>
      <c r="F18" s="369">
        <v>10202.569999999998</v>
      </c>
      <c r="G18" s="377">
        <v>16240.249999999998</v>
      </c>
      <c r="H18" s="345">
        <f t="shared" si="0"/>
        <v>1.4698790474804022E-2</v>
      </c>
      <c r="I18" s="323">
        <f t="shared" si="1"/>
        <v>2.4614864640861767E-2</v>
      </c>
      <c r="J18" s="399">
        <f t="shared" si="2"/>
        <v>2.0257067387248764E-2</v>
      </c>
      <c r="K18" s="323">
        <f t="shared" si="3"/>
        <v>1.8710147991851275E-2</v>
      </c>
      <c r="L18" s="323">
        <f t="shared" si="4"/>
        <v>2.366961439986125E-2</v>
      </c>
      <c r="M18" s="399">
        <f t="shared" si="5"/>
        <v>2.1546328889113203E-2</v>
      </c>
      <c r="N18" s="394">
        <f t="shared" si="6"/>
        <v>0.18318139418215415</v>
      </c>
      <c r="O18" s="395">
        <f t="shared" si="6"/>
        <v>-6.3944041623813383E-2</v>
      </c>
      <c r="P18" s="386">
        <f t="shared" si="6"/>
        <v>1.4860224528118856E-2</v>
      </c>
      <c r="R18" s="401">
        <v>2173.3799999999997</v>
      </c>
      <c r="S18" s="369">
        <v>3195.8079999999995</v>
      </c>
      <c r="T18" s="374">
        <v>5369.1879999999992</v>
      </c>
      <c r="U18" s="19">
        <v>2521.7049999999999</v>
      </c>
      <c r="V18" s="119">
        <v>2883.9349999999999</v>
      </c>
      <c r="W18" s="375">
        <v>5405.6399999999994</v>
      </c>
      <c r="X18" s="345">
        <f t="shared" si="10"/>
        <v>2.3267539426177406E-2</v>
      </c>
      <c r="Y18" s="323">
        <f t="shared" si="11"/>
        <v>2.3157078202861604E-2</v>
      </c>
      <c r="Z18" s="399">
        <f t="shared" si="12"/>
        <v>2.3201664930167759E-2</v>
      </c>
      <c r="AA18" s="323">
        <f t="shared" si="13"/>
        <v>2.8779288777158719E-2</v>
      </c>
      <c r="AB18" s="323">
        <f t="shared" si="14"/>
        <v>2.2201895858305429E-2</v>
      </c>
      <c r="AC18" s="399">
        <f t="shared" si="15"/>
        <v>2.4851448801022306E-2</v>
      </c>
      <c r="AE18" s="394">
        <f t="shared" si="7"/>
        <v>0.1602687979092475</v>
      </c>
      <c r="AF18" s="395">
        <f t="shared" si="7"/>
        <v>-9.7588152980404214E-2</v>
      </c>
      <c r="AG18" s="386">
        <f t="shared" si="7"/>
        <v>6.7891085206925571E-3</v>
      </c>
      <c r="AI18" s="27">
        <f t="shared" si="8"/>
        <v>4.2590908734606829</v>
      </c>
      <c r="AJ18" s="28">
        <f t="shared" si="8"/>
        <v>2.9320603732454513</v>
      </c>
      <c r="AK18" s="402">
        <f t="shared" si="8"/>
        <v>3.3552287306006257</v>
      </c>
      <c r="AL18" s="28">
        <f t="shared" si="8"/>
        <v>4.1766125399159932</v>
      </c>
      <c r="AM18" s="28">
        <f t="shared" si="8"/>
        <v>2.8266750436409653</v>
      </c>
      <c r="AN18" s="402">
        <f t="shared" si="8"/>
        <v>3.3285448191992115</v>
      </c>
      <c r="AO18" s="384">
        <f t="shared" si="9"/>
        <v>-1.9365243897149519E-2</v>
      </c>
      <c r="AP18" s="385">
        <f t="shared" si="9"/>
        <v>-3.594241461264204E-2</v>
      </c>
      <c r="AQ18" s="386">
        <f t="shared" si="9"/>
        <v>-7.9529336280562291E-3</v>
      </c>
    </row>
    <row r="19" spans="1:43" ht="20.100000000000001" customHeight="1">
      <c r="A19" s="8" t="s">
        <v>188</v>
      </c>
      <c r="B19" s="19">
        <v>6964.08</v>
      </c>
      <c r="C19" s="371">
        <v>12102.140000000001</v>
      </c>
      <c r="D19" s="375">
        <v>19066.22</v>
      </c>
      <c r="E19" s="19">
        <v>7098.1300000000019</v>
      </c>
      <c r="F19" s="369">
        <v>12528.730000000003</v>
      </c>
      <c r="G19" s="377">
        <v>19626.860000000004</v>
      </c>
      <c r="H19" s="345">
        <f t="shared" si="0"/>
        <v>2.0059799638201883E-2</v>
      </c>
      <c r="I19" s="323">
        <f t="shared" si="1"/>
        <v>2.7330769121673947E-2</v>
      </c>
      <c r="J19" s="399">
        <f t="shared" si="2"/>
        <v>2.413541072523958E-2</v>
      </c>
      <c r="K19" s="323">
        <f t="shared" si="3"/>
        <v>2.1996373236971702E-2</v>
      </c>
      <c r="L19" s="323">
        <f t="shared" si="4"/>
        <v>2.9066226256715098E-2</v>
      </c>
      <c r="M19" s="399">
        <f t="shared" si="5"/>
        <v>2.6039425539667215E-2</v>
      </c>
      <c r="N19" s="394">
        <f t="shared" si="6"/>
        <v>1.9248773707367235E-2</v>
      </c>
      <c r="O19" s="395">
        <f t="shared" si="6"/>
        <v>3.5249137755802025E-2</v>
      </c>
      <c r="P19" s="386">
        <f t="shared" si="6"/>
        <v>2.9404884659885548E-2</v>
      </c>
      <c r="R19" s="401">
        <v>1941.0050000000001</v>
      </c>
      <c r="S19" s="369">
        <v>3369.1890000000008</v>
      </c>
      <c r="T19" s="374">
        <v>5310.1940000000013</v>
      </c>
      <c r="U19" s="19">
        <v>1908.162</v>
      </c>
      <c r="V19" s="119">
        <v>3094.2089999999998</v>
      </c>
      <c r="W19" s="375">
        <v>5002.3710000000001</v>
      </c>
      <c r="X19" s="345">
        <f t="shared" si="10"/>
        <v>2.0779803975332196E-2</v>
      </c>
      <c r="Y19" s="323">
        <f t="shared" si="11"/>
        <v>2.4413410678370263E-2</v>
      </c>
      <c r="Z19" s="399">
        <f t="shared" si="12"/>
        <v>2.2946736434296455E-2</v>
      </c>
      <c r="AA19" s="323">
        <f t="shared" si="13"/>
        <v>2.1777148886011941E-2</v>
      </c>
      <c r="AB19" s="323">
        <f t="shared" si="14"/>
        <v>2.3820684579170956E-2</v>
      </c>
      <c r="AC19" s="399">
        <f t="shared" si="15"/>
        <v>2.2997492765004471E-2</v>
      </c>
      <c r="AE19" s="394">
        <f t="shared" si="7"/>
        <v>-1.6920615866522791E-2</v>
      </c>
      <c r="AF19" s="395">
        <f t="shared" si="7"/>
        <v>-8.1616080308941075E-2</v>
      </c>
      <c r="AG19" s="386">
        <f t="shared" si="7"/>
        <v>-5.7968315281890108E-2</v>
      </c>
      <c r="AI19" s="27">
        <f t="shared" si="8"/>
        <v>2.7871664311725315</v>
      </c>
      <c r="AJ19" s="28">
        <f t="shared" si="8"/>
        <v>2.78396134898456</v>
      </c>
      <c r="AK19" s="402">
        <f t="shared" si="8"/>
        <v>2.7851320293167712</v>
      </c>
      <c r="AL19" s="28">
        <f t="shared" si="8"/>
        <v>2.688260147390932</v>
      </c>
      <c r="AM19" s="28">
        <f t="shared" si="8"/>
        <v>2.4696908625215794</v>
      </c>
      <c r="AN19" s="402">
        <f t="shared" si="8"/>
        <v>2.548737291650319</v>
      </c>
      <c r="AO19" s="384">
        <f>(AL19-AI19)/AI19</f>
        <v>-3.5486321403487432E-2</v>
      </c>
      <c r="AP19" s="385">
        <f>(AM19-AJ19)/AJ19</f>
        <v>-0.11288608104333404</v>
      </c>
      <c r="AQ19" s="386">
        <f>(AN19-AK19)/AK19</f>
        <v>-8.4877390076348661E-2</v>
      </c>
    </row>
    <row r="20" spans="1:43" ht="20.100000000000001" customHeight="1">
      <c r="A20" s="8" t="s">
        <v>202</v>
      </c>
      <c r="B20" s="19">
        <v>4667.3399999999992</v>
      </c>
      <c r="C20" s="371">
        <v>17845.149999999998</v>
      </c>
      <c r="D20" s="375">
        <v>22512.489999999998</v>
      </c>
      <c r="E20" s="19">
        <v>4048.1</v>
      </c>
      <c r="F20" s="369">
        <v>17621.79</v>
      </c>
      <c r="G20" s="377">
        <v>21669.89</v>
      </c>
      <c r="H20" s="345">
        <f t="shared" si="0"/>
        <v>1.3444116845780802E-2</v>
      </c>
      <c r="I20" s="323">
        <f t="shared" si="1"/>
        <v>4.0300448895124311E-2</v>
      </c>
      <c r="J20" s="399">
        <f t="shared" si="2"/>
        <v>2.8497950437886936E-2</v>
      </c>
      <c r="K20" s="323">
        <f t="shared" si="3"/>
        <v>1.2544644645925775E-2</v>
      </c>
      <c r="L20" s="323">
        <f t="shared" si="4"/>
        <v>4.0881951737192793E-2</v>
      </c>
      <c r="M20" s="399">
        <f t="shared" si="5"/>
        <v>2.874996240395963E-2</v>
      </c>
      <c r="N20" s="394">
        <f t="shared" si="6"/>
        <v>-0.13267514258656954</v>
      </c>
      <c r="O20" s="395">
        <f t="shared" si="6"/>
        <v>-1.2516566125809925E-2</v>
      </c>
      <c r="P20" s="386">
        <f t="shared" si="6"/>
        <v>-3.7428112127978676E-2</v>
      </c>
      <c r="R20" s="401">
        <v>905.60900000000015</v>
      </c>
      <c r="S20" s="369">
        <v>3937.4930000000004</v>
      </c>
      <c r="T20" s="374">
        <v>4843.1020000000008</v>
      </c>
      <c r="U20" s="19">
        <v>791.43100000000004</v>
      </c>
      <c r="V20" s="119">
        <v>3540.0800000000004</v>
      </c>
      <c r="W20" s="375">
        <v>4331.5110000000004</v>
      </c>
      <c r="X20" s="345">
        <f t="shared" si="10"/>
        <v>9.6951720878084378E-3</v>
      </c>
      <c r="Y20" s="323">
        <f t="shared" si="11"/>
        <v>2.8531386530173331E-2</v>
      </c>
      <c r="Z20" s="399">
        <f t="shared" si="12"/>
        <v>2.0928309797799104E-2</v>
      </c>
      <c r="AA20" s="323">
        <f t="shared" si="13"/>
        <v>9.0323100030318786E-3</v>
      </c>
      <c r="AB20" s="323">
        <f t="shared" si="14"/>
        <v>2.7253210453796601E-2</v>
      </c>
      <c r="AC20" s="399">
        <f t="shared" si="15"/>
        <v>1.9913335673031305E-2</v>
      </c>
      <c r="AE20" s="394">
        <f t="shared" si="7"/>
        <v>-0.12607869400591215</v>
      </c>
      <c r="AF20" s="395">
        <f t="shared" si="7"/>
        <v>-0.10093046514622374</v>
      </c>
      <c r="AG20" s="386">
        <f t="shared" si="7"/>
        <v>-0.10563291873679313</v>
      </c>
      <c r="AI20" s="27">
        <f t="shared" si="8"/>
        <v>1.9403107551624701</v>
      </c>
      <c r="AJ20" s="28">
        <f t="shared" si="8"/>
        <v>2.2064779505916179</v>
      </c>
      <c r="AK20" s="402">
        <f t="shared" si="8"/>
        <v>2.1512955697037519</v>
      </c>
      <c r="AL20" s="28">
        <f t="shared" si="8"/>
        <v>1.9550678095896843</v>
      </c>
      <c r="AM20" s="28">
        <f t="shared" si="8"/>
        <v>2.008921908614278</v>
      </c>
      <c r="AN20" s="402">
        <f t="shared" si="8"/>
        <v>1.9988615539811234</v>
      </c>
      <c r="AO20" s="384">
        <f t="shared" ref="AO20:AQ33" si="16">(AL20-AI20)/AI20</f>
        <v>7.6055108120959376E-3</v>
      </c>
      <c r="AP20" s="385">
        <f t="shared" si="16"/>
        <v>-8.9534564315210868E-2</v>
      </c>
      <c r="AQ20" s="386">
        <f t="shared" si="16"/>
        <v>-7.0856844530953825E-2</v>
      </c>
    </row>
    <row r="21" spans="1:43" ht="20.100000000000001" customHeight="1">
      <c r="A21" s="8" t="s">
        <v>196</v>
      </c>
      <c r="B21" s="19">
        <v>14093.949999999999</v>
      </c>
      <c r="C21" s="371">
        <v>11402.579999999996</v>
      </c>
      <c r="D21" s="375">
        <v>25496.529999999995</v>
      </c>
      <c r="E21" s="19">
        <v>4746.2699999999995</v>
      </c>
      <c r="F21" s="369">
        <v>8631.0399999999991</v>
      </c>
      <c r="G21" s="377">
        <v>13377.309999999998</v>
      </c>
      <c r="H21" s="345">
        <f t="shared" si="0"/>
        <v>4.0597151829220142E-2</v>
      </c>
      <c r="I21" s="323">
        <f t="shared" si="1"/>
        <v>2.5750923503728828E-2</v>
      </c>
      <c r="J21" s="399">
        <f t="shared" si="2"/>
        <v>3.2275365731560451E-2</v>
      </c>
      <c r="K21" s="323">
        <f t="shared" si="3"/>
        <v>1.4708201512714144E-2</v>
      </c>
      <c r="L21" s="323">
        <f t="shared" si="4"/>
        <v>2.0023718403282549E-2</v>
      </c>
      <c r="M21" s="399">
        <f t="shared" si="5"/>
        <v>1.7747997777843503E-2</v>
      </c>
      <c r="N21" s="394">
        <f t="shared" si="6"/>
        <v>-0.66324061033280246</v>
      </c>
      <c r="O21" s="395">
        <f t="shared" si="6"/>
        <v>-0.2430625349701557</v>
      </c>
      <c r="P21" s="386">
        <f t="shared" si="6"/>
        <v>-0.47532821132914949</v>
      </c>
      <c r="R21" s="401">
        <v>3420.887999999999</v>
      </c>
      <c r="S21" s="369">
        <v>3390.6110000000003</v>
      </c>
      <c r="T21" s="374">
        <v>6811.4989999999998</v>
      </c>
      <c r="U21" s="19">
        <v>1154.163</v>
      </c>
      <c r="V21" s="119">
        <v>2761.4430000000002</v>
      </c>
      <c r="W21" s="375">
        <v>3915.6060000000002</v>
      </c>
      <c r="X21" s="345">
        <f t="shared" si="10"/>
        <v>3.6622977303801992E-2</v>
      </c>
      <c r="Y21" s="323">
        <f t="shared" si="11"/>
        <v>2.4568636189183708E-2</v>
      </c>
      <c r="Z21" s="399">
        <f t="shared" si="12"/>
        <v>2.9434267801792896E-2</v>
      </c>
      <c r="AA21" s="323">
        <f t="shared" si="13"/>
        <v>1.3172036488372686E-2</v>
      </c>
      <c r="AB21" s="323">
        <f t="shared" si="14"/>
        <v>2.1258894498193105E-2</v>
      </c>
      <c r="AC21" s="399">
        <f t="shared" si="15"/>
        <v>1.8001287920389773E-2</v>
      </c>
      <c r="AE21" s="394">
        <f t="shared" si="7"/>
        <v>-0.66261304082448758</v>
      </c>
      <c r="AF21" s="395">
        <f t="shared" si="7"/>
        <v>-0.18556183531522785</v>
      </c>
      <c r="AG21" s="386">
        <f t="shared" si="7"/>
        <v>-0.42514768041513323</v>
      </c>
      <c r="AI21" s="27">
        <f t="shared" si="8"/>
        <v>2.4272031616402776</v>
      </c>
      <c r="AJ21" s="28">
        <f t="shared" si="8"/>
        <v>2.9735472147531539</v>
      </c>
      <c r="AK21" s="402">
        <f t="shared" si="8"/>
        <v>2.671539617351852</v>
      </c>
      <c r="AL21" s="28">
        <f t="shared" si="8"/>
        <v>2.4317263872472492</v>
      </c>
      <c r="AM21" s="28">
        <f t="shared" si="8"/>
        <v>3.1994325133471757</v>
      </c>
      <c r="AN21" s="402">
        <f t="shared" si="8"/>
        <v>2.9270503561627867</v>
      </c>
      <c r="AO21" s="384">
        <f t="shared" si="16"/>
        <v>1.863554595864508E-3</v>
      </c>
      <c r="AP21" s="385">
        <f t="shared" si="16"/>
        <v>7.5964927502512686E-2</v>
      </c>
      <c r="AQ21" s="386">
        <f t="shared" si="16"/>
        <v>9.5641755469907011E-2</v>
      </c>
    </row>
    <row r="22" spans="1:43" ht="20.100000000000001" customHeight="1">
      <c r="A22" s="8" t="s">
        <v>192</v>
      </c>
      <c r="B22" s="19">
        <v>4868.59</v>
      </c>
      <c r="C22" s="371">
        <v>10929.010000000002</v>
      </c>
      <c r="D22" s="375">
        <v>15797.600000000002</v>
      </c>
      <c r="E22" s="19">
        <v>5057.58</v>
      </c>
      <c r="F22" s="369">
        <v>7011.9399999999987</v>
      </c>
      <c r="G22" s="377">
        <v>12069.519999999999</v>
      </c>
      <c r="H22" s="345">
        <f t="shared" si="0"/>
        <v>1.4023810743207044E-2</v>
      </c>
      <c r="I22" s="323">
        <f t="shared" si="1"/>
        <v>2.4681440558319917E-2</v>
      </c>
      <c r="J22" s="399">
        <f t="shared" si="2"/>
        <v>1.9997753328821592E-2</v>
      </c>
      <c r="K22" s="323">
        <f t="shared" si="3"/>
        <v>1.5672919114730684E-2</v>
      </c>
      <c r="L22" s="323">
        <f t="shared" si="4"/>
        <v>1.6267461629272142E-2</v>
      </c>
      <c r="M22" s="399">
        <f t="shared" si="5"/>
        <v>1.6012921442325679E-2</v>
      </c>
      <c r="N22" s="394">
        <f t="shared" si="6"/>
        <v>3.8818220470403092E-2</v>
      </c>
      <c r="O22" s="395">
        <f t="shared" si="6"/>
        <v>-0.35841032261842587</v>
      </c>
      <c r="P22" s="386">
        <f t="shared" si="6"/>
        <v>-0.23599027700410208</v>
      </c>
      <c r="R22" s="401">
        <v>1294.2979999999998</v>
      </c>
      <c r="S22" s="369">
        <v>3125.6940000000004</v>
      </c>
      <c r="T22" s="374">
        <v>4419.9920000000002</v>
      </c>
      <c r="U22" s="19">
        <v>1142.58</v>
      </c>
      <c r="V22" s="119">
        <v>2079.3429999999998</v>
      </c>
      <c r="W22" s="375">
        <v>3221.9229999999998</v>
      </c>
      <c r="X22" s="345">
        <f t="shared" si="10"/>
        <v>1.3856357261142812E-2</v>
      </c>
      <c r="Y22" s="323">
        <f t="shared" si="11"/>
        <v>2.2649026598661536E-2</v>
      </c>
      <c r="Z22" s="399">
        <f t="shared" si="12"/>
        <v>1.9099940880822591E-2</v>
      </c>
      <c r="AA22" s="323">
        <f t="shared" si="13"/>
        <v>1.3039843982942497E-2</v>
      </c>
      <c r="AB22" s="323">
        <f t="shared" si="14"/>
        <v>1.6007766034843499E-2</v>
      </c>
      <c r="AC22" s="399">
        <f t="shared" si="15"/>
        <v>1.4812206228186893E-2</v>
      </c>
      <c r="AE22" s="394">
        <f t="shared" si="7"/>
        <v>-0.11722030011635641</v>
      </c>
      <c r="AF22" s="395">
        <f t="shared" si="7"/>
        <v>-0.33475797694847942</v>
      </c>
      <c r="AG22" s="386">
        <f t="shared" si="7"/>
        <v>-0.2710568254422181</v>
      </c>
      <c r="AI22" s="27">
        <f t="shared" si="8"/>
        <v>2.6584657981058162</v>
      </c>
      <c r="AJ22" s="28">
        <f t="shared" si="8"/>
        <v>2.859997383111553</v>
      </c>
      <c r="AK22" s="402">
        <f t="shared" si="8"/>
        <v>2.7978882868283788</v>
      </c>
      <c r="AL22" s="28">
        <f t="shared" si="8"/>
        <v>2.259143701137698</v>
      </c>
      <c r="AM22" s="28">
        <f t="shared" si="8"/>
        <v>2.9654318205803247</v>
      </c>
      <c r="AN22" s="402">
        <f t="shared" si="8"/>
        <v>2.6694706997461375</v>
      </c>
      <c r="AO22" s="384">
        <f t="shared" si="16"/>
        <v>-0.15020772403866892</v>
      </c>
      <c r="AP22" s="385">
        <f t="shared" si="16"/>
        <v>3.6865221657672843E-2</v>
      </c>
      <c r="AQ22" s="386">
        <f t="shared" si="16"/>
        <v>-4.589803949170982E-2</v>
      </c>
    </row>
    <row r="23" spans="1:43" ht="20.100000000000001" customHeight="1">
      <c r="A23" s="8" t="s">
        <v>201</v>
      </c>
      <c r="B23" s="19">
        <v>1721.5199999999998</v>
      </c>
      <c r="C23" s="371">
        <v>5955.9699999999993</v>
      </c>
      <c r="D23" s="375">
        <v>7677.4899999999989</v>
      </c>
      <c r="E23" s="19">
        <v>2096.5099999999998</v>
      </c>
      <c r="F23" s="369">
        <v>6322.09</v>
      </c>
      <c r="G23" s="377">
        <v>8418.6</v>
      </c>
      <c r="H23" s="345">
        <f t="shared" si="0"/>
        <v>4.9587808114147603E-3</v>
      </c>
      <c r="I23" s="323">
        <f t="shared" si="1"/>
        <v>1.3450616251804751E-2</v>
      </c>
      <c r="J23" s="399">
        <f t="shared" si="2"/>
        <v>9.7187263384624512E-3</v>
      </c>
      <c r="K23" s="323">
        <f t="shared" si="3"/>
        <v>6.4968683942170022E-3</v>
      </c>
      <c r="L23" s="323">
        <f t="shared" si="4"/>
        <v>1.4667033159411681E-2</v>
      </c>
      <c r="M23" s="399">
        <f t="shared" si="5"/>
        <v>1.1169158380313631E-2</v>
      </c>
      <c r="N23" s="394">
        <f t="shared" si="6"/>
        <v>0.21782494539709099</v>
      </c>
      <c r="O23" s="395">
        <f t="shared" si="6"/>
        <v>6.1471095388324799E-2</v>
      </c>
      <c r="P23" s="386">
        <f t="shared" si="6"/>
        <v>9.6530246213280851E-2</v>
      </c>
      <c r="R23" s="401">
        <v>621.9140000000001</v>
      </c>
      <c r="S23" s="369">
        <v>2144.8509999999997</v>
      </c>
      <c r="T23" s="374">
        <v>2766.7649999999999</v>
      </c>
      <c r="U23" s="19">
        <v>687.45600000000002</v>
      </c>
      <c r="V23" s="119">
        <v>2103.8779999999997</v>
      </c>
      <c r="W23" s="375">
        <v>2791.3339999999998</v>
      </c>
      <c r="X23" s="345">
        <f t="shared" si="10"/>
        <v>6.6580204633758019E-3</v>
      </c>
      <c r="Y23" s="323">
        <f t="shared" si="11"/>
        <v>1.5541760437575072E-2</v>
      </c>
      <c r="Z23" s="399">
        <f t="shared" si="12"/>
        <v>1.1955914836752896E-2</v>
      </c>
      <c r="AA23" s="323">
        <f t="shared" si="13"/>
        <v>7.8456816898052808E-3</v>
      </c>
      <c r="AB23" s="323">
        <f t="shared" si="14"/>
        <v>1.6196648070979376E-2</v>
      </c>
      <c r="AC23" s="399">
        <f t="shared" si="15"/>
        <v>1.2832651450624311E-2</v>
      </c>
      <c r="AE23" s="394">
        <f t="shared" si="7"/>
        <v>0.10538756162427587</v>
      </c>
      <c r="AF23" s="395">
        <f t="shared" si="7"/>
        <v>-1.9102958667058908E-2</v>
      </c>
      <c r="AG23" s="386">
        <f t="shared" si="7"/>
        <v>8.8800458296963997E-3</v>
      </c>
      <c r="AI23" s="27">
        <f t="shared" ref="AI23:AN33" si="17">(R23/B23)*10</f>
        <v>3.6125865514196769</v>
      </c>
      <c r="AJ23" s="28">
        <f t="shared" si="17"/>
        <v>3.6011783135240769</v>
      </c>
      <c r="AK23" s="402">
        <f t="shared" si="17"/>
        <v>3.603736377383755</v>
      </c>
      <c r="AL23" s="28">
        <f t="shared" si="17"/>
        <v>3.2790494679252671</v>
      </c>
      <c r="AM23" s="28">
        <f t="shared" si="17"/>
        <v>3.3278203885107609</v>
      </c>
      <c r="AN23" s="402">
        <f t="shared" si="17"/>
        <v>3.3156748152899529</v>
      </c>
      <c r="AO23" s="384">
        <f t="shared" si="16"/>
        <v>-9.232639239143936E-2</v>
      </c>
      <c r="AP23" s="385">
        <f t="shared" si="16"/>
        <v>-7.5907911581809651E-2</v>
      </c>
      <c r="AQ23" s="386">
        <f t="shared" si="16"/>
        <v>-7.9934138329765772E-2</v>
      </c>
    </row>
    <row r="24" spans="1:43" ht="20.100000000000001" customHeight="1">
      <c r="A24" s="8" t="s">
        <v>203</v>
      </c>
      <c r="B24" s="19">
        <v>4657.3</v>
      </c>
      <c r="C24" s="371">
        <v>1941.1300000000003</v>
      </c>
      <c r="D24" s="375">
        <v>6598.43</v>
      </c>
      <c r="E24" s="19">
        <v>5263.4600000000009</v>
      </c>
      <c r="F24" s="369">
        <v>2390.25</v>
      </c>
      <c r="G24" s="377">
        <v>7653.7100000000009</v>
      </c>
      <c r="H24" s="345">
        <f t="shared" si="0"/>
        <v>1.3415196961407342E-2</v>
      </c>
      <c r="I24" s="323">
        <f t="shared" si="1"/>
        <v>4.3837350968634432E-3</v>
      </c>
      <c r="J24" s="399">
        <f t="shared" si="2"/>
        <v>8.3527735540522754E-3</v>
      </c>
      <c r="K24" s="323">
        <f t="shared" si="3"/>
        <v>1.6310920013844644E-2</v>
      </c>
      <c r="L24" s="323">
        <f t="shared" si="4"/>
        <v>5.5452984708037646E-3</v>
      </c>
      <c r="M24" s="399">
        <f t="shared" si="5"/>
        <v>1.0154360485946624E-2</v>
      </c>
      <c r="N24" s="394">
        <f t="shared" si="6"/>
        <v>0.13015266356043217</v>
      </c>
      <c r="O24" s="395">
        <f t="shared" si="6"/>
        <v>0.23137038735169699</v>
      </c>
      <c r="P24" s="386">
        <f t="shared" si="6"/>
        <v>0.15992895279634711</v>
      </c>
      <c r="R24" s="401">
        <v>1548.7290000000005</v>
      </c>
      <c r="S24" s="369">
        <v>856.61999999999978</v>
      </c>
      <c r="T24" s="374">
        <v>2405.3490000000002</v>
      </c>
      <c r="U24" s="19">
        <v>1595.797</v>
      </c>
      <c r="V24" s="119">
        <v>819.68100000000004</v>
      </c>
      <c r="W24" s="375">
        <v>2415.4780000000001</v>
      </c>
      <c r="X24" s="345">
        <f t="shared" si="10"/>
        <v>1.658021748058983E-2</v>
      </c>
      <c r="Y24" s="323">
        <f t="shared" si="11"/>
        <v>6.2071364519192974E-3</v>
      </c>
      <c r="Z24" s="399">
        <f t="shared" si="12"/>
        <v>1.0394141821466134E-2</v>
      </c>
      <c r="AA24" s="323">
        <f t="shared" si="13"/>
        <v>1.8212242388670981E-2</v>
      </c>
      <c r="AB24" s="323">
        <f t="shared" si="14"/>
        <v>6.3102920832236705E-3</v>
      </c>
      <c r="AC24" s="399">
        <f t="shared" si="15"/>
        <v>1.1104721706772142E-2</v>
      </c>
      <c r="AE24" s="394">
        <f t="shared" si="7"/>
        <v>3.0391372538384389E-2</v>
      </c>
      <c r="AF24" s="395">
        <f t="shared" si="7"/>
        <v>-4.3121804300623082E-2</v>
      </c>
      <c r="AG24" s="386">
        <f t="shared" si="7"/>
        <v>4.2110313305885778E-3</v>
      </c>
      <c r="AI24" s="27">
        <f t="shared" si="17"/>
        <v>3.3253795117342677</v>
      </c>
      <c r="AJ24" s="28">
        <f t="shared" si="17"/>
        <v>4.4129965535538558</v>
      </c>
      <c r="AK24" s="402">
        <f t="shared" si="17"/>
        <v>3.6453353297678386</v>
      </c>
      <c r="AL24" s="28">
        <f t="shared" si="17"/>
        <v>3.031840272368366</v>
      </c>
      <c r="AM24" s="28">
        <f t="shared" si="17"/>
        <v>3.4292689049262632</v>
      </c>
      <c r="AN24" s="402">
        <f t="shared" si="17"/>
        <v>3.1559570456680479</v>
      </c>
      <c r="AO24" s="384">
        <f t="shared" si="16"/>
        <v>-8.8272402692712137E-2</v>
      </c>
      <c r="AP24" s="385">
        <f t="shared" si="16"/>
        <v>-0.22291602467610838</v>
      </c>
      <c r="AQ24" s="386">
        <f t="shared" si="16"/>
        <v>-0.13424780982520965</v>
      </c>
    </row>
    <row r="25" spans="1:43" ht="20.100000000000001" customHeight="1">
      <c r="A25" s="8" t="s">
        <v>198</v>
      </c>
      <c r="B25" s="19">
        <v>435.03000000000003</v>
      </c>
      <c r="C25" s="371">
        <v>807.75999999999988</v>
      </c>
      <c r="D25" s="375">
        <v>1242.79</v>
      </c>
      <c r="E25" s="19">
        <v>383.30000000000007</v>
      </c>
      <c r="F25" s="369">
        <v>758.22</v>
      </c>
      <c r="G25" s="377">
        <v>1141.52</v>
      </c>
      <c r="H25" s="345">
        <f t="shared" si="0"/>
        <v>1.2530893724091289E-3</v>
      </c>
      <c r="I25" s="323">
        <f t="shared" si="1"/>
        <v>1.8241982050879713E-3</v>
      </c>
      <c r="J25" s="399">
        <f t="shared" si="2"/>
        <v>1.5732141502206778E-3</v>
      </c>
      <c r="K25" s="323">
        <f t="shared" si="3"/>
        <v>1.1878071917154592E-3</v>
      </c>
      <c r="L25" s="323">
        <f t="shared" si="4"/>
        <v>1.7590445378235877E-3</v>
      </c>
      <c r="M25" s="399">
        <f t="shared" si="5"/>
        <v>1.514481941688121E-3</v>
      </c>
      <c r="N25" s="394">
        <f t="shared" si="6"/>
        <v>-0.11891133944785408</v>
      </c>
      <c r="O25" s="395">
        <f t="shared" si="6"/>
        <v>-6.1330098048925245E-2</v>
      </c>
      <c r="P25" s="386">
        <f t="shared" si="6"/>
        <v>-8.1486011313254836E-2</v>
      </c>
      <c r="R25" s="401">
        <v>673.69599999999991</v>
      </c>
      <c r="S25" s="369">
        <v>1903.2710000000002</v>
      </c>
      <c r="T25" s="374">
        <v>2576.9670000000001</v>
      </c>
      <c r="U25" s="19">
        <v>612.30900000000008</v>
      </c>
      <c r="V25" s="119">
        <v>1758.2070000000003</v>
      </c>
      <c r="W25" s="375">
        <v>2370.5160000000005</v>
      </c>
      <c r="X25" s="345">
        <f t="shared" si="10"/>
        <v>7.2123826672086866E-3</v>
      </c>
      <c r="Y25" s="323">
        <f t="shared" si="11"/>
        <v>1.3791252599730216E-2</v>
      </c>
      <c r="Z25" s="399">
        <f t="shared" si="12"/>
        <v>1.1135748062854129E-2</v>
      </c>
      <c r="AA25" s="323">
        <f t="shared" si="13"/>
        <v>6.9880567044334216E-3</v>
      </c>
      <c r="AB25" s="323">
        <f t="shared" si="14"/>
        <v>1.3535509195368004E-2</v>
      </c>
      <c r="AC25" s="399">
        <f t="shared" si="15"/>
        <v>1.0898017072169848E-2</v>
      </c>
      <c r="AE25" s="394">
        <f t="shared" si="7"/>
        <v>-9.1119733529662988E-2</v>
      </c>
      <c r="AF25" s="395">
        <f t="shared" si="7"/>
        <v>-7.6218257935942821E-2</v>
      </c>
      <c r="AG25" s="386">
        <f t="shared" si="7"/>
        <v>-8.0113947908529506E-2</v>
      </c>
      <c r="AI25" s="27">
        <f t="shared" si="17"/>
        <v>15.486196354274416</v>
      </c>
      <c r="AJ25" s="28">
        <f t="shared" si="17"/>
        <v>23.562332871149852</v>
      </c>
      <c r="AK25" s="402">
        <f t="shared" si="17"/>
        <v>20.735337426274754</v>
      </c>
      <c r="AL25" s="28">
        <f t="shared" si="17"/>
        <v>15.974667362379336</v>
      </c>
      <c r="AM25" s="28">
        <f t="shared" si="17"/>
        <v>23.188612803671763</v>
      </c>
      <c r="AN25" s="402">
        <f t="shared" si="17"/>
        <v>20.766311584553932</v>
      </c>
      <c r="AO25" s="384">
        <f t="shared" si="16"/>
        <v>3.1542348871877429E-2</v>
      </c>
      <c r="AP25" s="385">
        <f t="shared" si="16"/>
        <v>-1.5860911121227686E-2</v>
      </c>
      <c r="AQ25" s="386">
        <f t="shared" si="16"/>
        <v>1.4937860736198992E-3</v>
      </c>
    </row>
    <row r="26" spans="1:43" ht="20.100000000000001" customHeight="1">
      <c r="A26" s="8" t="s">
        <v>206</v>
      </c>
      <c r="B26" s="19">
        <v>6492.75</v>
      </c>
      <c r="C26" s="371">
        <v>4188.3</v>
      </c>
      <c r="D26" s="375">
        <v>10681.05</v>
      </c>
      <c r="E26" s="19">
        <v>6402.1</v>
      </c>
      <c r="F26" s="369">
        <v>2785.2200000000003</v>
      </c>
      <c r="G26" s="377">
        <v>9187.32</v>
      </c>
      <c r="H26" s="345">
        <f t="shared" si="0"/>
        <v>1.8702149329263201E-2</v>
      </c>
      <c r="I26" s="323">
        <f t="shared" si="1"/>
        <v>9.4586131305956622E-3</v>
      </c>
      <c r="J26" s="399">
        <f t="shared" si="2"/>
        <v>1.3520851470654391E-2</v>
      </c>
      <c r="K26" s="323">
        <f t="shared" si="3"/>
        <v>1.9839448009604854E-2</v>
      </c>
      <c r="L26" s="323">
        <f t="shared" si="4"/>
        <v>6.4616153987457634E-3</v>
      </c>
      <c r="M26" s="399">
        <f t="shared" si="5"/>
        <v>1.2189037627470485E-2</v>
      </c>
      <c r="N26" s="394">
        <f t="shared" si="6"/>
        <v>-1.3961726541141988E-2</v>
      </c>
      <c r="O26" s="395">
        <f t="shared" si="6"/>
        <v>-0.33499988061982183</v>
      </c>
      <c r="P26" s="386">
        <f t="shared" si="6"/>
        <v>-0.13984861038942797</v>
      </c>
      <c r="R26" s="401">
        <v>1319.7029999999997</v>
      </c>
      <c r="S26" s="369">
        <v>985.37899999999991</v>
      </c>
      <c r="T26" s="374">
        <v>2305.0819999999994</v>
      </c>
      <c r="U26" s="19">
        <v>1268.0640000000001</v>
      </c>
      <c r="V26" s="119">
        <v>637.76</v>
      </c>
      <c r="W26" s="375">
        <v>1905.8240000000001</v>
      </c>
      <c r="X26" s="345">
        <f t="shared" si="10"/>
        <v>1.4128335396177659E-2</v>
      </c>
      <c r="Y26" s="323">
        <f t="shared" si="11"/>
        <v>7.1401343768015997E-3</v>
      </c>
      <c r="Z26" s="399">
        <f t="shared" si="12"/>
        <v>9.9608619032451381E-3</v>
      </c>
      <c r="AA26" s="323">
        <f t="shared" si="13"/>
        <v>1.4471946577382763E-2</v>
      </c>
      <c r="AB26" s="323">
        <f t="shared" si="14"/>
        <v>4.9097781685762234E-3</v>
      </c>
      <c r="AC26" s="399">
        <f t="shared" si="15"/>
        <v>8.7616799416460472E-3</v>
      </c>
      <c r="AE26" s="394">
        <f t="shared" si="7"/>
        <v>-3.9129258628645747E-2</v>
      </c>
      <c r="AF26" s="395">
        <f t="shared" si="7"/>
        <v>-0.35277695181244978</v>
      </c>
      <c r="AG26" s="386">
        <f t="shared" si="7"/>
        <v>-0.17320772102684392</v>
      </c>
      <c r="AI26" s="27">
        <f t="shared" si="17"/>
        <v>2.0325794155019055</v>
      </c>
      <c r="AJ26" s="28">
        <f t="shared" si="17"/>
        <v>2.3526944106200602</v>
      </c>
      <c r="AK26" s="402">
        <f t="shared" si="17"/>
        <v>2.1581043062245748</v>
      </c>
      <c r="AL26" s="28">
        <f t="shared" si="17"/>
        <v>1.980700082785336</v>
      </c>
      <c r="AM26" s="28">
        <f t="shared" si="17"/>
        <v>2.2898011647194831</v>
      </c>
      <c r="AN26" s="402">
        <f t="shared" si="17"/>
        <v>2.0744068999447065</v>
      </c>
      <c r="AO26" s="384">
        <f t="shared" si="16"/>
        <v>-2.5523889655134992E-2</v>
      </c>
      <c r="AP26" s="385">
        <f t="shared" si="16"/>
        <v>-2.6732433084669667E-2</v>
      </c>
      <c r="AQ26" s="386">
        <f t="shared" si="16"/>
        <v>-3.8782836417341669E-2</v>
      </c>
    </row>
    <row r="27" spans="1:43" ht="20.100000000000001" customHeight="1">
      <c r="A27" s="8" t="s">
        <v>222</v>
      </c>
      <c r="B27" s="19">
        <v>1758.16</v>
      </c>
      <c r="C27" s="371">
        <v>3977.14</v>
      </c>
      <c r="D27" s="375">
        <v>5735.3</v>
      </c>
      <c r="E27" s="19">
        <v>2052.21</v>
      </c>
      <c r="F27" s="369">
        <v>6693.09</v>
      </c>
      <c r="G27" s="377">
        <v>8745.2999999999993</v>
      </c>
      <c r="H27" s="345">
        <f t="shared" si="0"/>
        <v>5.0643211065784753E-3</v>
      </c>
      <c r="I27" s="323">
        <f t="shared" si="1"/>
        <v>8.9817416675541939E-3</v>
      </c>
      <c r="J27" s="399">
        <f t="shared" si="2"/>
        <v>7.260160699523374E-3</v>
      </c>
      <c r="K27" s="323">
        <f t="shared" si="3"/>
        <v>6.3595872603975532E-3</v>
      </c>
      <c r="L27" s="323">
        <f t="shared" si="4"/>
        <v>1.5527740504948003E-2</v>
      </c>
      <c r="M27" s="399">
        <f t="shared" si="5"/>
        <v>1.1602599100011497E-2</v>
      </c>
      <c r="N27" s="394">
        <f t="shared" si="6"/>
        <v>0.16724871456522725</v>
      </c>
      <c r="O27" s="395">
        <f t="shared" si="6"/>
        <v>0.68289021759354718</v>
      </c>
      <c r="P27" s="386">
        <f t="shared" si="6"/>
        <v>0.52481997454361573</v>
      </c>
      <c r="R27" s="401">
        <v>460.44699999999995</v>
      </c>
      <c r="S27" s="369">
        <v>828.505</v>
      </c>
      <c r="T27" s="374">
        <v>1288.952</v>
      </c>
      <c r="U27" s="19">
        <v>539.37199999999996</v>
      </c>
      <c r="V27" s="119">
        <v>1270.3120000000001</v>
      </c>
      <c r="W27" s="375">
        <v>1809.6840000000002</v>
      </c>
      <c r="X27" s="345">
        <f t="shared" si="10"/>
        <v>4.929404303971284E-3</v>
      </c>
      <c r="Y27" s="323">
        <f t="shared" si="11"/>
        <v>6.0034129323356901E-3</v>
      </c>
      <c r="Z27" s="399">
        <f t="shared" si="12"/>
        <v>5.5698985423996332E-3</v>
      </c>
      <c r="AA27" s="323">
        <f t="shared" si="13"/>
        <v>6.1556536336778694E-3</v>
      </c>
      <c r="AB27" s="323">
        <f t="shared" si="14"/>
        <v>9.7794626895390119E-3</v>
      </c>
      <c r="AC27" s="399">
        <f t="shared" si="15"/>
        <v>8.3196937406170707E-3</v>
      </c>
      <c r="AE27" s="394">
        <f t="shared" si="7"/>
        <v>0.1714095216170374</v>
      </c>
      <c r="AF27" s="395">
        <f t="shared" si="7"/>
        <v>0.53325809741643093</v>
      </c>
      <c r="AG27" s="386">
        <f t="shared" si="7"/>
        <v>0.40399642500263794</v>
      </c>
      <c r="AI27" s="27">
        <f t="shared" si="17"/>
        <v>2.6189140920052778</v>
      </c>
      <c r="AJ27" s="28">
        <f t="shared" si="17"/>
        <v>2.0831678039998591</v>
      </c>
      <c r="AK27" s="402">
        <f t="shared" si="17"/>
        <v>2.2474011821526334</v>
      </c>
      <c r="AL27" s="28">
        <f t="shared" si="17"/>
        <v>2.628249545611804</v>
      </c>
      <c r="AM27" s="28">
        <f t="shared" si="17"/>
        <v>1.8979454930383426</v>
      </c>
      <c r="AN27" s="402">
        <f t="shared" si="17"/>
        <v>2.0693218071421224</v>
      </c>
      <c r="AO27" s="384">
        <f t="shared" si="16"/>
        <v>3.5646276580909696E-3</v>
      </c>
      <c r="AP27" s="385">
        <f t="shared" si="16"/>
        <v>-8.8913773823632428E-2</v>
      </c>
      <c r="AQ27" s="386">
        <f t="shared" si="16"/>
        <v>-7.9237911070217021E-2</v>
      </c>
    </row>
    <row r="28" spans="1:43" ht="20.100000000000001" customHeight="1">
      <c r="A28" s="8" t="s">
        <v>207</v>
      </c>
      <c r="B28" s="19">
        <v>2212.3199999999997</v>
      </c>
      <c r="C28" s="371">
        <v>4118.74</v>
      </c>
      <c r="D28" s="375">
        <v>6331.0599999999995</v>
      </c>
      <c r="E28" s="19">
        <v>1206.7199999999998</v>
      </c>
      <c r="F28" s="369">
        <v>4441.3100000000013</v>
      </c>
      <c r="G28" s="377">
        <v>5648.0300000000007</v>
      </c>
      <c r="H28" s="345">
        <f t="shared" si="0"/>
        <v>6.3725138044920205E-3</v>
      </c>
      <c r="I28" s="323">
        <f t="shared" si="1"/>
        <v>9.3015228721699903E-3</v>
      </c>
      <c r="J28" s="399">
        <f t="shared" si="2"/>
        <v>8.0143171234851613E-3</v>
      </c>
      <c r="K28" s="323">
        <f t="shared" si="3"/>
        <v>3.7395008984786814E-3</v>
      </c>
      <c r="L28" s="323">
        <f t="shared" si="4"/>
        <v>1.0303687711061802E-2</v>
      </c>
      <c r="M28" s="399">
        <f t="shared" si="5"/>
        <v>7.4933767617849523E-3</v>
      </c>
      <c r="N28" s="394">
        <f t="shared" si="6"/>
        <v>-0.45454545454545459</v>
      </c>
      <c r="O28" s="395">
        <f t="shared" si="6"/>
        <v>7.8317640831905275E-2</v>
      </c>
      <c r="P28" s="386">
        <f t="shared" si="6"/>
        <v>-0.10788556734575236</v>
      </c>
      <c r="R28" s="401">
        <v>626.79099999999983</v>
      </c>
      <c r="S28" s="369">
        <v>1318.999</v>
      </c>
      <c r="T28" s="374">
        <v>1945.79</v>
      </c>
      <c r="U28" s="19">
        <v>413.41699999999997</v>
      </c>
      <c r="V28" s="119">
        <v>1348.4540000000002</v>
      </c>
      <c r="W28" s="375">
        <v>1761.8710000000001</v>
      </c>
      <c r="X28" s="345">
        <f t="shared" si="10"/>
        <v>6.7102321289756791E-3</v>
      </c>
      <c r="Y28" s="323">
        <f t="shared" si="11"/>
        <v>9.557571353628334E-3</v>
      </c>
      <c r="Z28" s="399">
        <f t="shared" si="12"/>
        <v>8.4082672472022089E-3</v>
      </c>
      <c r="AA28" s="323">
        <f t="shared" si="13"/>
        <v>4.7181756900139494E-3</v>
      </c>
      <c r="AB28" s="323">
        <f t="shared" si="14"/>
        <v>1.0381036770147524E-2</v>
      </c>
      <c r="AC28" s="399">
        <f t="shared" si="15"/>
        <v>8.0998821509582538E-3</v>
      </c>
      <c r="AE28" s="394">
        <f t="shared" si="7"/>
        <v>-0.34042288418308481</v>
      </c>
      <c r="AF28" s="395">
        <f t="shared" si="7"/>
        <v>2.2331328530196121E-2</v>
      </c>
      <c r="AG28" s="386">
        <f t="shared" si="7"/>
        <v>-9.4521505403974665E-2</v>
      </c>
      <c r="AI28" s="27">
        <f t="shared" si="17"/>
        <v>2.8331841686555288</v>
      </c>
      <c r="AJ28" s="28">
        <f t="shared" si="17"/>
        <v>3.202433268426752</v>
      </c>
      <c r="AK28" s="402">
        <f t="shared" si="17"/>
        <v>3.0734031899871428</v>
      </c>
      <c r="AL28" s="28">
        <f t="shared" si="17"/>
        <v>3.4259563113232567</v>
      </c>
      <c r="AM28" s="28">
        <f t="shared" si="17"/>
        <v>3.0361627537821043</v>
      </c>
      <c r="AN28" s="402">
        <f t="shared" si="17"/>
        <v>3.1194434165540903</v>
      </c>
      <c r="AO28" s="384">
        <f t="shared" si="16"/>
        <v>0.20922471233101114</v>
      </c>
      <c r="AP28" s="385">
        <f t="shared" si="16"/>
        <v>-5.192005600364339E-2</v>
      </c>
      <c r="AQ28" s="386">
        <f t="shared" si="16"/>
        <v>1.4980210444546362E-2</v>
      </c>
    </row>
    <row r="29" spans="1:43" ht="20.100000000000001" customHeight="1">
      <c r="A29" s="8" t="s">
        <v>220</v>
      </c>
      <c r="B29" s="19">
        <v>1762.71</v>
      </c>
      <c r="C29" s="371">
        <v>3725.2999999999997</v>
      </c>
      <c r="D29" s="375">
        <v>5488.01</v>
      </c>
      <c r="E29" s="19">
        <v>2283.9</v>
      </c>
      <c r="F29" s="369">
        <v>3193.1</v>
      </c>
      <c r="G29" s="377">
        <v>5477</v>
      </c>
      <c r="H29" s="345">
        <f t="shared" si="0"/>
        <v>5.0774272294768072E-3</v>
      </c>
      <c r="I29" s="323">
        <f t="shared" si="1"/>
        <v>8.4130008584408986E-3</v>
      </c>
      <c r="J29" s="399">
        <f t="shared" si="2"/>
        <v>6.9471229962846364E-3</v>
      </c>
      <c r="K29" s="323">
        <f t="shared" si="3"/>
        <v>7.0775706891701984E-3</v>
      </c>
      <c r="L29" s="323">
        <f t="shared" si="4"/>
        <v>7.4078830863397128E-3</v>
      </c>
      <c r="M29" s="399">
        <f t="shared" si="5"/>
        <v>7.2664671618770053E-3</v>
      </c>
      <c r="N29" s="394">
        <f t="shared" si="6"/>
        <v>0.29567540888745175</v>
      </c>
      <c r="O29" s="395">
        <f t="shared" si="6"/>
        <v>-0.14286097763938471</v>
      </c>
      <c r="P29" s="386">
        <f t="shared" si="6"/>
        <v>-2.0061916796799235E-3</v>
      </c>
      <c r="R29" s="401">
        <v>556.20999999999981</v>
      </c>
      <c r="S29" s="369">
        <v>1107.211</v>
      </c>
      <c r="T29" s="374">
        <v>1663.4209999999998</v>
      </c>
      <c r="U29" s="19">
        <v>766.87400000000002</v>
      </c>
      <c r="V29" s="119">
        <v>961.44200000000001</v>
      </c>
      <c r="W29" s="375">
        <v>1728.316</v>
      </c>
      <c r="X29" s="345">
        <f t="shared" si="10"/>
        <v>5.9546135992022253E-3</v>
      </c>
      <c r="Y29" s="323">
        <f t="shared" si="11"/>
        <v>8.0229387103570061E-3</v>
      </c>
      <c r="Z29" s="399">
        <f t="shared" si="12"/>
        <v>7.188076982926392E-3</v>
      </c>
      <c r="AA29" s="323">
        <f t="shared" si="13"/>
        <v>8.7520500223835923E-3</v>
      </c>
      <c r="AB29" s="323">
        <f t="shared" si="14"/>
        <v>7.4016353204218854E-3</v>
      </c>
      <c r="AC29" s="399">
        <f t="shared" si="15"/>
        <v>7.945619128537541E-3</v>
      </c>
      <c r="AE29" s="394">
        <f t="shared" si="7"/>
        <v>0.37874903363837453</v>
      </c>
      <c r="AF29" s="395">
        <f t="shared" si="7"/>
        <v>-0.13165421947578196</v>
      </c>
      <c r="AG29" s="386">
        <f t="shared" si="7"/>
        <v>3.9012973865305424E-2</v>
      </c>
      <c r="AI29" s="27">
        <f t="shared" si="17"/>
        <v>3.1554254528538435</v>
      </c>
      <c r="AJ29" s="28">
        <f t="shared" si="17"/>
        <v>2.9721391565779944</v>
      </c>
      <c r="AK29" s="402">
        <f t="shared" si="17"/>
        <v>3.0310094187146159</v>
      </c>
      <c r="AL29" s="28">
        <f t="shared" si="17"/>
        <v>3.3577389552957659</v>
      </c>
      <c r="AM29" s="28">
        <f t="shared" si="17"/>
        <v>3.0109987159813349</v>
      </c>
      <c r="AN29" s="402">
        <f t="shared" si="17"/>
        <v>3.1555888259996352</v>
      </c>
      <c r="AO29" s="384">
        <f t="shared" si="16"/>
        <v>6.4116077360961019E-2</v>
      </c>
      <c r="AP29" s="385">
        <f t="shared" si="16"/>
        <v>1.3074609685530977E-2</v>
      </c>
      <c r="AQ29" s="386">
        <f t="shared" si="16"/>
        <v>4.1101623279630267E-2</v>
      </c>
    </row>
    <row r="30" spans="1:43" ht="20.100000000000001" customHeight="1">
      <c r="A30" s="8" t="s">
        <v>218</v>
      </c>
      <c r="B30" s="19">
        <v>936.37000000000012</v>
      </c>
      <c r="C30" s="371">
        <v>3495.78</v>
      </c>
      <c r="D30" s="375">
        <v>4432.1500000000005</v>
      </c>
      <c r="E30" s="19">
        <v>1210.32</v>
      </c>
      <c r="F30" s="369">
        <v>2389.31</v>
      </c>
      <c r="G30" s="377">
        <v>3599.63</v>
      </c>
      <c r="H30" s="345">
        <f t="shared" si="0"/>
        <v>2.6971824831453833E-3</v>
      </c>
      <c r="I30" s="323">
        <f t="shared" si="1"/>
        <v>7.8946662392077229E-3</v>
      </c>
      <c r="J30" s="399">
        <f t="shared" si="2"/>
        <v>5.6105384625725818E-3</v>
      </c>
      <c r="K30" s="323">
        <f t="shared" si="3"/>
        <v>3.7506569274120905E-3</v>
      </c>
      <c r="L30" s="323">
        <f t="shared" si="4"/>
        <v>5.5431177028662871E-3</v>
      </c>
      <c r="M30" s="399">
        <f t="shared" si="5"/>
        <v>4.7757153897950199E-3</v>
      </c>
      <c r="N30" s="394">
        <f t="shared" si="6"/>
        <v>0.29256597285261143</v>
      </c>
      <c r="O30" s="395">
        <f t="shared" si="6"/>
        <v>-0.31651591347281582</v>
      </c>
      <c r="P30" s="386">
        <f t="shared" si="6"/>
        <v>-0.1878366030030573</v>
      </c>
      <c r="R30" s="401">
        <v>255.79600000000002</v>
      </c>
      <c r="S30" s="369">
        <v>1754.7169999999999</v>
      </c>
      <c r="T30" s="374">
        <v>2010.5129999999999</v>
      </c>
      <c r="U30" s="19">
        <v>288.92399999999998</v>
      </c>
      <c r="V30" s="119">
        <v>994.09399999999994</v>
      </c>
      <c r="W30" s="375">
        <v>1283.018</v>
      </c>
      <c r="X30" s="345">
        <f t="shared" si="10"/>
        <v>2.7384734906268013E-3</v>
      </c>
      <c r="Y30" s="323">
        <f t="shared" si="11"/>
        <v>1.2714818535059274E-2</v>
      </c>
      <c r="Z30" s="399">
        <f t="shared" si="12"/>
        <v>8.6879522497156705E-3</v>
      </c>
      <c r="AA30" s="323">
        <f t="shared" si="13"/>
        <v>3.2973830129423569E-3</v>
      </c>
      <c r="AB30" s="323">
        <f t="shared" si="14"/>
        <v>7.653005862256354E-3</v>
      </c>
      <c r="AC30" s="399">
        <f t="shared" si="15"/>
        <v>5.8984423930912976E-3</v>
      </c>
      <c r="AE30" s="394">
        <f t="shared" si="7"/>
        <v>0.12950945284523588</v>
      </c>
      <c r="AF30" s="395">
        <f t="shared" si="7"/>
        <v>-0.43347331791964172</v>
      </c>
      <c r="AG30" s="386">
        <f t="shared" si="7"/>
        <v>-0.36184545934296369</v>
      </c>
      <c r="AI30" s="27">
        <f t="shared" si="17"/>
        <v>2.7317833762294819</v>
      </c>
      <c r="AJ30" s="28">
        <f t="shared" si="17"/>
        <v>5.019529260994684</v>
      </c>
      <c r="AK30" s="402">
        <f t="shared" si="17"/>
        <v>4.5362025202215621</v>
      </c>
      <c r="AL30" s="28">
        <f t="shared" si="17"/>
        <v>2.3871703351179852</v>
      </c>
      <c r="AM30" s="28">
        <f t="shared" si="17"/>
        <v>4.1605902959431802</v>
      </c>
      <c r="AN30" s="402">
        <f t="shared" si="17"/>
        <v>3.5643052202587491</v>
      </c>
      <c r="AO30" s="384">
        <f t="shared" si="16"/>
        <v>-0.12614947587357589</v>
      </c>
      <c r="AP30" s="385">
        <f t="shared" si="16"/>
        <v>-0.17111942582466269</v>
      </c>
      <c r="AQ30" s="386">
        <f t="shared" si="16"/>
        <v>-0.21425350734017551</v>
      </c>
    </row>
    <row r="31" spans="1:43" ht="20.100000000000001" customHeight="1">
      <c r="A31" s="8" t="s">
        <v>197</v>
      </c>
      <c r="B31" s="19">
        <v>1637.39</v>
      </c>
      <c r="C31" s="371">
        <v>3486.5500000000006</v>
      </c>
      <c r="D31" s="375">
        <v>5123.9400000000005</v>
      </c>
      <c r="E31" s="19">
        <v>1474.2500000000002</v>
      </c>
      <c r="F31" s="369">
        <v>2715.53</v>
      </c>
      <c r="G31" s="377">
        <v>4189.7800000000007</v>
      </c>
      <c r="H31" s="345">
        <f t="shared" si="0"/>
        <v>4.7164471587913103E-3</v>
      </c>
      <c r="I31" s="323">
        <f t="shared" si="1"/>
        <v>7.8738217440198436E-3</v>
      </c>
      <c r="J31" s="399">
        <f t="shared" si="2"/>
        <v>6.4862566587128483E-3</v>
      </c>
      <c r="K31" s="323">
        <f t="shared" si="3"/>
        <v>4.5685487930772657E-3</v>
      </c>
      <c r="L31" s="323">
        <f t="shared" si="4"/>
        <v>6.299936975806609E-3</v>
      </c>
      <c r="M31" s="399">
        <f t="shared" si="5"/>
        <v>5.5586815383401574E-3</v>
      </c>
      <c r="N31" s="394">
        <f t="shared" si="6"/>
        <v>-9.9634173898704562E-2</v>
      </c>
      <c r="O31" s="395">
        <f t="shared" si="6"/>
        <v>-0.22114124277580999</v>
      </c>
      <c r="P31" s="386">
        <f t="shared" si="6"/>
        <v>-0.18231282958036193</v>
      </c>
      <c r="R31" s="401">
        <v>440.11700000000002</v>
      </c>
      <c r="S31" s="369">
        <v>1092.7440000000001</v>
      </c>
      <c r="T31" s="374">
        <v>1532.8610000000001</v>
      </c>
      <c r="U31" s="19">
        <v>566.66300000000001</v>
      </c>
      <c r="V31" s="119">
        <v>699.44499999999982</v>
      </c>
      <c r="W31" s="375">
        <v>1266.1079999999997</v>
      </c>
      <c r="X31" s="345">
        <f t="shared" si="10"/>
        <v>4.7117575617843747E-3</v>
      </c>
      <c r="Y31" s="323">
        <f t="shared" si="11"/>
        <v>7.9181096810909193E-3</v>
      </c>
      <c r="Z31" s="399">
        <f t="shared" si="12"/>
        <v>6.6238930926840129E-3</v>
      </c>
      <c r="AA31" s="323">
        <f t="shared" si="13"/>
        <v>6.4671157476116729E-3</v>
      </c>
      <c r="AB31" s="323">
        <f t="shared" si="14"/>
        <v>5.3846584782987266E-3</v>
      </c>
      <c r="AC31" s="399">
        <f t="shared" si="15"/>
        <v>5.8207017371790844E-3</v>
      </c>
      <c r="AE31" s="394">
        <f t="shared" si="7"/>
        <v>0.2875280891217562</v>
      </c>
      <c r="AF31" s="395">
        <f t="shared" si="7"/>
        <v>-0.35991870007979937</v>
      </c>
      <c r="AG31" s="386">
        <f t="shared" si="7"/>
        <v>-0.17402295446227697</v>
      </c>
      <c r="AI31" s="27">
        <f t="shared" si="17"/>
        <v>2.6879179670084707</v>
      </c>
      <c r="AJ31" s="28">
        <f t="shared" si="17"/>
        <v>3.1341698814013852</v>
      </c>
      <c r="AK31" s="402">
        <f t="shared" si="17"/>
        <v>2.9915670363040943</v>
      </c>
      <c r="AL31" s="28">
        <f t="shared" si="17"/>
        <v>3.8437374936408335</v>
      </c>
      <c r="AM31" s="28">
        <f t="shared" si="17"/>
        <v>2.5757218664496424</v>
      </c>
      <c r="AN31" s="402">
        <f t="shared" si="17"/>
        <v>3.0218961377447013</v>
      </c>
      <c r="AO31" s="384">
        <f t="shared" si="16"/>
        <v>0.43000550642501073</v>
      </c>
      <c r="AP31" s="385">
        <f t="shared" si="16"/>
        <v>-0.17818051863290935</v>
      </c>
      <c r="AQ31" s="386">
        <f t="shared" si="16"/>
        <v>1.0138198834439928E-2</v>
      </c>
    </row>
    <row r="32" spans="1:43" ht="20.100000000000001" customHeight="1" thickBot="1">
      <c r="A32" s="8" t="s">
        <v>17</v>
      </c>
      <c r="B32" s="19">
        <f>B33-SUM(B7:B31)</f>
        <v>22731.64999999979</v>
      </c>
      <c r="C32" s="371">
        <f t="shared" ref="C32:G32" si="18">C33-SUM(C7:C31)</f>
        <v>32997.570000000007</v>
      </c>
      <c r="D32" s="376">
        <f t="shared" si="18"/>
        <v>55729.220000000205</v>
      </c>
      <c r="E32" s="21">
        <f t="shared" si="18"/>
        <v>22904.889999999839</v>
      </c>
      <c r="F32" s="119">
        <f t="shared" si="18"/>
        <v>29892.769999999902</v>
      </c>
      <c r="G32" s="375">
        <f t="shared" si="18"/>
        <v>52797.659999999334</v>
      </c>
      <c r="H32" s="345">
        <f t="shared" si="0"/>
        <v>6.5477757930082314E-2</v>
      </c>
      <c r="I32" s="323">
        <f t="shared" si="1"/>
        <v>7.4519792966060108E-2</v>
      </c>
      <c r="J32" s="400">
        <f t="shared" si="2"/>
        <v>7.0546107938397898E-2</v>
      </c>
      <c r="K32" s="323">
        <f t="shared" si="3"/>
        <v>7.0979893210152134E-2</v>
      </c>
      <c r="L32" s="323">
        <f t="shared" si="4"/>
        <v>6.935020678551955E-2</v>
      </c>
      <c r="M32" s="399">
        <f t="shared" si="5"/>
        <v>7.0047920871634514E-2</v>
      </c>
      <c r="N32" s="396">
        <f t="shared" si="6"/>
        <v>7.6210921776488066E-3</v>
      </c>
      <c r="O32" s="397">
        <f t="shared" si="6"/>
        <v>-9.4091777061162507E-2</v>
      </c>
      <c r="P32" s="388">
        <f t="shared" si="6"/>
        <v>-5.2603643115781272E-2</v>
      </c>
      <c r="R32" s="19">
        <f t="shared" ref="R32:W32" si="19">R33-SUM(R7:R31)</f>
        <v>6204.1210000000283</v>
      </c>
      <c r="S32" s="119">
        <f t="shared" si="19"/>
        <v>9809.660000000018</v>
      </c>
      <c r="T32" s="375">
        <f t="shared" si="19"/>
        <v>16013.780999999988</v>
      </c>
      <c r="U32" s="119">
        <f t="shared" si="19"/>
        <v>6202.4480000000185</v>
      </c>
      <c r="V32" s="123">
        <f t="shared" si="19"/>
        <v>9864.2269999999262</v>
      </c>
      <c r="W32" s="376">
        <f t="shared" si="19"/>
        <v>16066.675000000047</v>
      </c>
      <c r="X32" s="345">
        <f t="shared" si="10"/>
        <v>6.6419415828007936E-2</v>
      </c>
      <c r="Y32" s="323">
        <f t="shared" si="11"/>
        <v>7.1081574288406502E-2</v>
      </c>
      <c r="Z32" s="399">
        <f t="shared" si="12"/>
        <v>6.919973393129214E-2</v>
      </c>
      <c r="AA32" s="323">
        <f t="shared" si="13"/>
        <v>7.0786250619049848E-2</v>
      </c>
      <c r="AB32" s="323">
        <f t="shared" si="14"/>
        <v>7.5939485659934414E-2</v>
      </c>
      <c r="AC32" s="399">
        <f t="shared" si="15"/>
        <v>7.3863622284348618E-2</v>
      </c>
      <c r="AE32" s="396">
        <f t="shared" si="7"/>
        <v>-2.6965947311629983E-4</v>
      </c>
      <c r="AF32" s="397">
        <f t="shared" si="7"/>
        <v>5.5625781117702392E-3</v>
      </c>
      <c r="AG32" s="388">
        <f t="shared" si="7"/>
        <v>3.3030300589260262E-3</v>
      </c>
      <c r="AI32" s="27">
        <f t="shared" si="17"/>
        <v>2.729287579212281</v>
      </c>
      <c r="AJ32" s="28">
        <f t="shared" si="17"/>
        <v>2.9728431517836058</v>
      </c>
      <c r="AK32" s="402">
        <f t="shared" si="17"/>
        <v>2.8734981397550383</v>
      </c>
      <c r="AL32" s="28">
        <f t="shared" si="17"/>
        <v>2.7079143361963585</v>
      </c>
      <c r="AM32" s="28">
        <f t="shared" si="17"/>
        <v>3.2998705038040832</v>
      </c>
      <c r="AN32" s="402">
        <f t="shared" si="17"/>
        <v>3.0430657343526679</v>
      </c>
      <c r="AO32" s="387">
        <f t="shared" si="16"/>
        <v>-7.8310703418403658E-3</v>
      </c>
      <c r="AP32" s="385">
        <f t="shared" si="16"/>
        <v>0.11000491291451821</v>
      </c>
      <c r="AQ32" s="386">
        <f t="shared" si="16"/>
        <v>5.9010859360460556E-2</v>
      </c>
    </row>
    <row r="33" spans="1:43" ht="25.5" customHeight="1" thickBot="1">
      <c r="A33" s="12" t="s">
        <v>18</v>
      </c>
      <c r="B33" s="17">
        <v>347165.97999999986</v>
      </c>
      <c r="C33" s="372">
        <v>442802.76000000007</v>
      </c>
      <c r="D33" s="18">
        <v>789968.74000000022</v>
      </c>
      <c r="E33" s="17">
        <v>322695.46999999986</v>
      </c>
      <c r="F33" s="373">
        <v>431040.81999999989</v>
      </c>
      <c r="G33" s="378">
        <v>753736.28999999957</v>
      </c>
      <c r="H33" s="334">
        <f>SUM(H7:H32)</f>
        <v>0.99999999999999978</v>
      </c>
      <c r="I33" s="338">
        <f t="shared" ref="I33:M33" si="20">SUM(I7:I32)</f>
        <v>1</v>
      </c>
      <c r="J33" s="335">
        <f t="shared" si="20"/>
        <v>1.0000000000000002</v>
      </c>
      <c r="K33" s="338">
        <f t="shared" si="20"/>
        <v>0.99999999999999978</v>
      </c>
      <c r="L33" s="338">
        <f t="shared" si="20"/>
        <v>1.0000000000000002</v>
      </c>
      <c r="M33" s="335">
        <f t="shared" si="20"/>
        <v>0.99999999999999989</v>
      </c>
      <c r="N33" s="389">
        <f t="shared" si="6"/>
        <v>-7.0486486031839921E-2</v>
      </c>
      <c r="O33" s="390">
        <f t="shared" si="6"/>
        <v>-2.6562481227533845E-2</v>
      </c>
      <c r="P33" s="391">
        <f t="shared" si="6"/>
        <v>-4.5865675646862482E-2</v>
      </c>
      <c r="R33" s="17">
        <v>93408.244000000021</v>
      </c>
      <c r="S33" s="372">
        <v>138005.66600000003</v>
      </c>
      <c r="T33" s="18">
        <v>231413.91000000003</v>
      </c>
      <c r="U33" s="17">
        <v>87622.214000000007</v>
      </c>
      <c r="V33" s="373">
        <v>129895.88899999991</v>
      </c>
      <c r="W33" s="378">
        <v>217518.10300000012</v>
      </c>
      <c r="X33" s="334">
        <f t="shared" ref="X33:AC33" si="21">SUM(X7:X32)</f>
        <v>1</v>
      </c>
      <c r="Y33" s="338">
        <f t="shared" si="21"/>
        <v>0.99999999999999978</v>
      </c>
      <c r="Z33" s="335">
        <f t="shared" si="21"/>
        <v>0.99999999999999978</v>
      </c>
      <c r="AA33" s="338">
        <f t="shared" si="21"/>
        <v>1</v>
      </c>
      <c r="AB33" s="338">
        <f t="shared" si="21"/>
        <v>1.0000000000000002</v>
      </c>
      <c r="AC33" s="335">
        <f t="shared" si="21"/>
        <v>0.99999999999999967</v>
      </c>
      <c r="AE33" s="389">
        <f t="shared" si="7"/>
        <v>-6.1943461864030033E-2</v>
      </c>
      <c r="AF33" s="390">
        <f t="shared" si="7"/>
        <v>-5.8764087265809194E-2</v>
      </c>
      <c r="AG33" s="391">
        <f t="shared" si="7"/>
        <v>-6.0047414608741155E-2</v>
      </c>
      <c r="AI33" s="403">
        <f t="shared" si="17"/>
        <v>2.6905932430360844</v>
      </c>
      <c r="AJ33" s="404">
        <f t="shared" si="17"/>
        <v>3.1166396975484072</v>
      </c>
      <c r="AK33" s="405">
        <f t="shared" si="17"/>
        <v>2.9294059154796424</v>
      </c>
      <c r="AL33" s="404">
        <f t="shared" si="17"/>
        <v>2.7153220960926427</v>
      </c>
      <c r="AM33" s="404">
        <f t="shared" si="17"/>
        <v>3.0135403185248193</v>
      </c>
      <c r="AN33" s="405">
        <f t="shared" si="17"/>
        <v>2.8858648029272977</v>
      </c>
      <c r="AO33" s="389">
        <f t="shared" si="16"/>
        <v>9.1908552586172972E-3</v>
      </c>
      <c r="AP33" s="390">
        <f t="shared" si="16"/>
        <v>-3.3080300910203808E-2</v>
      </c>
      <c r="AQ33" s="391">
        <f t="shared" si="16"/>
        <v>-1.4863461674008214E-2</v>
      </c>
    </row>
    <row r="36" spans="1:43" ht="15.75" thickBot="1"/>
    <row r="37" spans="1:43">
      <c r="A37" s="491" t="s">
        <v>2</v>
      </c>
      <c r="B37" s="457" t="s">
        <v>133</v>
      </c>
      <c r="C37" s="510"/>
      <c r="D37" s="510"/>
      <c r="E37" s="510"/>
      <c r="F37" s="510"/>
      <c r="G37" s="521"/>
      <c r="H37" s="510" t="s">
        <v>135</v>
      </c>
      <c r="I37" s="510"/>
      <c r="J37" s="510"/>
      <c r="K37" s="510"/>
      <c r="L37" s="510"/>
      <c r="M37" s="521"/>
      <c r="N37" s="525" t="s">
        <v>153</v>
      </c>
      <c r="O37" s="516"/>
      <c r="P37" s="526"/>
      <c r="R37" s="511" t="s">
        <v>134</v>
      </c>
      <c r="S37" s="510"/>
      <c r="T37" s="510"/>
      <c r="U37" s="510"/>
      <c r="V37" s="510"/>
      <c r="W37" s="521"/>
      <c r="X37" s="510" t="s">
        <v>136</v>
      </c>
      <c r="Y37" s="510"/>
      <c r="Z37" s="510"/>
      <c r="AA37" s="510"/>
      <c r="AB37" s="510"/>
      <c r="AC37" s="458"/>
      <c r="AE37" s="516" t="s">
        <v>153</v>
      </c>
      <c r="AF37" s="516"/>
      <c r="AG37" s="516"/>
      <c r="AI37" s="475" t="s">
        <v>139</v>
      </c>
      <c r="AJ37" s="480"/>
      <c r="AK37" s="480"/>
      <c r="AL37" s="480"/>
      <c r="AM37" s="480"/>
      <c r="AN37" s="476"/>
      <c r="AO37" s="516" t="s">
        <v>153</v>
      </c>
      <c r="AP37" s="516"/>
      <c r="AQ37" s="516"/>
    </row>
    <row r="38" spans="1:43" ht="15" customHeight="1">
      <c r="A38" s="492"/>
      <c r="B38" s="522" t="str">
        <f>B5</f>
        <v>jan-jun 2025</v>
      </c>
      <c r="C38" s="497"/>
      <c r="D38" s="498"/>
      <c r="E38" s="523" t="str">
        <f>E5</f>
        <v>jan-jun 26</v>
      </c>
      <c r="F38" s="513"/>
      <c r="G38" s="524"/>
      <c r="H38" s="532" t="str">
        <f>B38</f>
        <v>jan-jun 2025</v>
      </c>
      <c r="I38" s="497"/>
      <c r="J38" s="498"/>
      <c r="K38" s="522" t="str">
        <f>E38</f>
        <v>jan-jun 26</v>
      </c>
      <c r="L38" s="497"/>
      <c r="M38" s="498"/>
      <c r="N38" s="499" t="s">
        <v>137</v>
      </c>
      <c r="O38" s="497"/>
      <c r="P38" s="500"/>
      <c r="R38" s="520" t="str">
        <f>H38</f>
        <v>jan-jun 2025</v>
      </c>
      <c r="S38" s="497"/>
      <c r="T38" s="498"/>
      <c r="U38" s="537" t="str">
        <f>K38</f>
        <v>jan-jun 26</v>
      </c>
      <c r="V38" s="513"/>
      <c r="W38" s="524"/>
      <c r="X38" s="532" t="str">
        <f>R38</f>
        <v>jan-jun 2025</v>
      </c>
      <c r="Y38" s="497"/>
      <c r="Z38" s="498"/>
      <c r="AA38" s="522" t="str">
        <f>U38</f>
        <v>jan-jun 26</v>
      </c>
      <c r="AB38" s="497"/>
      <c r="AC38" s="500"/>
      <c r="AE38" s="496" t="s">
        <v>138</v>
      </c>
      <c r="AF38" s="497"/>
      <c r="AG38" s="500"/>
      <c r="AI38" s="541" t="str">
        <f>X38</f>
        <v>jan-jun 2025</v>
      </c>
      <c r="AJ38" s="528"/>
      <c r="AK38" s="539"/>
      <c r="AL38" s="528" t="str">
        <f>AA38</f>
        <v>jan-jun 26</v>
      </c>
      <c r="AM38" s="528"/>
      <c r="AN38" s="539"/>
      <c r="AO38" s="497" t="s">
        <v>139</v>
      </c>
      <c r="AP38" s="497"/>
      <c r="AQ38" s="500"/>
    </row>
    <row r="39" spans="1:43" ht="18.75" customHeight="1" thickBot="1">
      <c r="A39" s="493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191</v>
      </c>
      <c r="B40" s="39">
        <v>43090.399999999994</v>
      </c>
      <c r="C40" s="370">
        <v>28971.29</v>
      </c>
      <c r="D40" s="375">
        <v>72061.69</v>
      </c>
      <c r="E40" s="39">
        <v>38991.939999999995</v>
      </c>
      <c r="F40" s="379">
        <v>26139.89</v>
      </c>
      <c r="G40" s="377">
        <v>65131.829999999994</v>
      </c>
      <c r="H40" s="345">
        <f>B40/$B$63</f>
        <v>0.29900769779810532</v>
      </c>
      <c r="I40" s="323">
        <f>C40/$C$63</f>
        <v>0.17070835213968114</v>
      </c>
      <c r="J40" s="398">
        <f>D40/$D$63</f>
        <v>0.2296248713528628</v>
      </c>
      <c r="K40" s="323">
        <f>E40/$E$63</f>
        <v>0.30994379636902886</v>
      </c>
      <c r="L40" s="323">
        <f>F40/$F$63</f>
        <v>0.17679053756791063</v>
      </c>
      <c r="M40" s="399">
        <f>G40/$G$63</f>
        <v>0.23800167089799307</v>
      </c>
      <c r="N40" s="392">
        <f t="shared" ref="N40:P63" si="22">(E40-B40)/B40</f>
        <v>-9.5113064626923857E-2</v>
      </c>
      <c r="O40" s="393">
        <f t="shared" si="22"/>
        <v>-9.7731236682936845E-2</v>
      </c>
      <c r="P40" s="382">
        <f t="shared" si="22"/>
        <v>-9.6165660283571028E-2</v>
      </c>
      <c r="R40" s="401">
        <v>9903.2530000000006</v>
      </c>
      <c r="S40" s="369">
        <v>7303.1690000000008</v>
      </c>
      <c r="T40" s="374">
        <v>17206.422000000002</v>
      </c>
      <c r="U40" s="39">
        <v>8577.4269999999997</v>
      </c>
      <c r="V40" s="112">
        <v>6457.2870000000012</v>
      </c>
      <c r="W40" s="380">
        <v>15034.714</v>
      </c>
      <c r="X40" s="345">
        <f>R40/$R$63</f>
        <v>0.28790384146883902</v>
      </c>
      <c r="Y40" s="323">
        <f>S40/$S$63</f>
        <v>0.1632235847191037</v>
      </c>
      <c r="Z40" s="398">
        <f>T40/$T$63</f>
        <v>0.21741442540037717</v>
      </c>
      <c r="AA40" s="323">
        <f>U40/$U$63</f>
        <v>0.28133099507103249</v>
      </c>
      <c r="AB40" s="323">
        <f>V40/$V$63</f>
        <v>0.16952724059855451</v>
      </c>
      <c r="AC40" s="399">
        <f>W40/$W$63</f>
        <v>0.21923298201679364</v>
      </c>
      <c r="AE40" s="392">
        <f t="shared" ref="AE40:AG63" si="23">(U40-R40)/R40</f>
        <v>-0.13387782782081814</v>
      </c>
      <c r="AF40" s="393">
        <f t="shared" si="23"/>
        <v>-0.11582396628093908</v>
      </c>
      <c r="AG40" s="382">
        <f t="shared" si="23"/>
        <v>-0.126214967876529</v>
      </c>
      <c r="AI40" s="27">
        <f t="shared" ref="AI40:AN63" si="24">(R40/B40)*10</f>
        <v>2.2982504223678597</v>
      </c>
      <c r="AJ40" s="28">
        <f t="shared" si="24"/>
        <v>2.5208297593928335</v>
      </c>
      <c r="AK40" s="406">
        <f t="shared" si="24"/>
        <v>2.3877350087126743</v>
      </c>
      <c r="AL40" s="28">
        <f t="shared" si="24"/>
        <v>2.199794880685598</v>
      </c>
      <c r="AM40" s="28">
        <f t="shared" si="24"/>
        <v>2.4702808619317072</v>
      </c>
      <c r="AN40" s="402">
        <f t="shared" si="24"/>
        <v>2.308351231648182</v>
      </c>
      <c r="AO40" s="383">
        <f t="shared" ref="AO40:AQ51" si="25">(AL40-AI40)/AI40</f>
        <v>-4.2839344539671233E-2</v>
      </c>
      <c r="AP40" s="381">
        <f t="shared" si="25"/>
        <v>-2.0052483620830286E-2</v>
      </c>
      <c r="AQ40" s="382">
        <f t="shared" si="25"/>
        <v>-3.3246477006379081E-2</v>
      </c>
    </row>
    <row r="41" spans="1:43" ht="19.5" customHeight="1">
      <c r="A41" s="8" t="s">
        <v>190</v>
      </c>
      <c r="B41" s="19">
        <v>30810.739999999994</v>
      </c>
      <c r="C41" s="371">
        <v>23900.250000000004</v>
      </c>
      <c r="D41" s="375">
        <v>54710.99</v>
      </c>
      <c r="E41" s="19">
        <v>25457.34</v>
      </c>
      <c r="F41" s="369">
        <v>20553.829999999998</v>
      </c>
      <c r="G41" s="377">
        <v>46011.17</v>
      </c>
      <c r="H41" s="345">
        <f t="shared" ref="H41:H62" si="26">B41/$B$63</f>
        <v>0.2137981646690677</v>
      </c>
      <c r="I41" s="323">
        <f t="shared" ref="I41:I62" si="27">C41/$C$63</f>
        <v>0.14082811960483688</v>
      </c>
      <c r="J41" s="399">
        <f t="shared" ref="J41:J62" si="28">D41/$D$63</f>
        <v>0.17433679449285414</v>
      </c>
      <c r="K41" s="323">
        <f t="shared" ref="K41:K62" si="29">E41/$E$63</f>
        <v>0.20235834906027075</v>
      </c>
      <c r="L41" s="323">
        <f t="shared" ref="L41:L62" si="30">F41/$F$63</f>
        <v>0.13901063297433341</v>
      </c>
      <c r="M41" s="399">
        <f t="shared" ref="M41:M62" si="31">G41/$G$63</f>
        <v>0.16813185411758907</v>
      </c>
      <c r="N41" s="394">
        <f t="shared" si="22"/>
        <v>-0.1737511010770918</v>
      </c>
      <c r="O41" s="395">
        <f t="shared" si="22"/>
        <v>-0.1400161086181109</v>
      </c>
      <c r="P41" s="386">
        <f t="shared" si="22"/>
        <v>-0.15901412129446021</v>
      </c>
      <c r="R41" s="401">
        <v>6539.9920000000011</v>
      </c>
      <c r="S41" s="369">
        <v>6766.9489999999987</v>
      </c>
      <c r="T41" s="374">
        <v>13306.940999999999</v>
      </c>
      <c r="U41" s="19">
        <v>5615.527</v>
      </c>
      <c r="V41" s="119">
        <v>6158.2090000000007</v>
      </c>
      <c r="W41" s="375">
        <v>11773.736000000001</v>
      </c>
      <c r="X41" s="345">
        <f t="shared" ref="X41:X62" si="32">R41/$R$63</f>
        <v>0.19012831642042019</v>
      </c>
      <c r="Y41" s="323">
        <f t="shared" ref="Y41:Y62" si="33">S41/$S$63</f>
        <v>0.15123923236493003</v>
      </c>
      <c r="Z41" s="399">
        <f t="shared" ref="Z41:Z62" si="34">T41/$T$63</f>
        <v>0.16814192580838247</v>
      </c>
      <c r="AA41" s="323">
        <f t="shared" ref="AA41:AA62" si="35">U41/$U$63</f>
        <v>0.18418364840158358</v>
      </c>
      <c r="AB41" s="323">
        <f t="shared" ref="AB41:AB62" si="36">V41/$V$63</f>
        <v>0.16167535666281888</v>
      </c>
      <c r="AC41" s="399">
        <f t="shared" ref="AC41:AC62" si="37">W41/$W$63</f>
        <v>0.17168209869229811</v>
      </c>
      <c r="AE41" s="394">
        <f t="shared" si="23"/>
        <v>-0.14135567749929984</v>
      </c>
      <c r="AF41" s="395">
        <f t="shared" si="23"/>
        <v>-8.9957822942067112E-2</v>
      </c>
      <c r="AG41" s="386">
        <f t="shared" si="23"/>
        <v>-0.11521844126309708</v>
      </c>
      <c r="AI41" s="27">
        <f t="shared" si="24"/>
        <v>2.1226338607901019</v>
      </c>
      <c r="AJ41" s="28">
        <f t="shared" si="24"/>
        <v>2.8313297978054615</v>
      </c>
      <c r="AK41" s="402">
        <f t="shared" si="24"/>
        <v>2.4322244945668139</v>
      </c>
      <c r="AL41" s="28">
        <f t="shared" si="24"/>
        <v>2.2058577211916091</v>
      </c>
      <c r="AM41" s="28">
        <f t="shared" si="24"/>
        <v>2.996136973011843</v>
      </c>
      <c r="AN41" s="402">
        <f t="shared" si="24"/>
        <v>2.5588864617004958</v>
      </c>
      <c r="AO41" s="384">
        <f t="shared" si="25"/>
        <v>3.9207826624667631E-2</v>
      </c>
      <c r="AP41" s="385">
        <f t="shared" si="25"/>
        <v>5.8208399224322832E-2</v>
      </c>
      <c r="AQ41" s="386">
        <f t="shared" si="25"/>
        <v>5.207659384099772E-2</v>
      </c>
    </row>
    <row r="42" spans="1:43" ht="19.5" customHeight="1">
      <c r="A42" s="8" t="s">
        <v>195</v>
      </c>
      <c r="B42" s="19">
        <v>8031.5000000000009</v>
      </c>
      <c r="C42" s="371">
        <v>26282.390000000007</v>
      </c>
      <c r="D42" s="375">
        <v>34313.890000000007</v>
      </c>
      <c r="E42" s="19">
        <v>14878.580000000002</v>
      </c>
      <c r="F42" s="369">
        <v>21145.13</v>
      </c>
      <c r="G42" s="377">
        <v>36023.710000000006</v>
      </c>
      <c r="H42" s="345">
        <f t="shared" si="26"/>
        <v>5.5731214490129667E-2</v>
      </c>
      <c r="I42" s="323">
        <f t="shared" si="27"/>
        <v>0.15486447055662469</v>
      </c>
      <c r="J42" s="399">
        <f t="shared" si="28"/>
        <v>0.10934135151238178</v>
      </c>
      <c r="K42" s="323">
        <f t="shared" si="29"/>
        <v>0.1182686362817625</v>
      </c>
      <c r="L42" s="323">
        <f t="shared" si="30"/>
        <v>0.14300974103729414</v>
      </c>
      <c r="M42" s="399">
        <f t="shared" si="31"/>
        <v>0.13163614736365836</v>
      </c>
      <c r="N42" s="394">
        <f t="shared" si="22"/>
        <v>0.85252817032932826</v>
      </c>
      <c r="O42" s="395">
        <f t="shared" si="22"/>
        <v>-0.19546395894741705</v>
      </c>
      <c r="P42" s="386">
        <f t="shared" si="22"/>
        <v>4.9828801106490676E-2</v>
      </c>
      <c r="R42" s="401">
        <v>2225.9569999999999</v>
      </c>
      <c r="S42" s="369">
        <v>6310.4359999999997</v>
      </c>
      <c r="T42" s="374">
        <v>8536.393</v>
      </c>
      <c r="U42" s="19">
        <v>4347.0510000000004</v>
      </c>
      <c r="V42" s="119">
        <v>4818.5809999999992</v>
      </c>
      <c r="W42" s="375">
        <v>9165.6319999999996</v>
      </c>
      <c r="X42" s="345">
        <f t="shared" si="32"/>
        <v>6.4712228521724369E-2</v>
      </c>
      <c r="Y42" s="323">
        <f t="shared" si="33"/>
        <v>0.14103630698680006</v>
      </c>
      <c r="Z42" s="399">
        <f t="shared" si="34"/>
        <v>0.10786292345304571</v>
      </c>
      <c r="AA42" s="323">
        <f t="shared" si="35"/>
        <v>0.14257890897288045</v>
      </c>
      <c r="AB42" s="323">
        <f t="shared" si="36"/>
        <v>0.12650525530778223</v>
      </c>
      <c r="AC42" s="399">
        <f t="shared" si="37"/>
        <v>0.13365128431631945</v>
      </c>
      <c r="AE42" s="394">
        <f t="shared" si="23"/>
        <v>0.95289082403658321</v>
      </c>
      <c r="AF42" s="395">
        <f t="shared" si="23"/>
        <v>-0.23641076464447155</v>
      </c>
      <c r="AG42" s="386">
        <f t="shared" si="23"/>
        <v>7.3712515344595733E-2</v>
      </c>
      <c r="AI42" s="27">
        <f t="shared" si="24"/>
        <v>2.7715333374836577</v>
      </c>
      <c r="AJ42" s="28">
        <f t="shared" si="24"/>
        <v>2.4010129976763901</v>
      </c>
      <c r="AK42" s="402">
        <f t="shared" si="24"/>
        <v>2.4877368902214232</v>
      </c>
      <c r="AL42" s="28">
        <f t="shared" si="24"/>
        <v>2.921684058559352</v>
      </c>
      <c r="AM42" s="28">
        <f t="shared" si="24"/>
        <v>2.2788136086181541</v>
      </c>
      <c r="AN42" s="402">
        <f t="shared" si="24"/>
        <v>2.5443331627975012</v>
      </c>
      <c r="AO42" s="384">
        <f t="shared" si="25"/>
        <v>5.4176047260546305E-2</v>
      </c>
      <c r="AP42" s="385">
        <f t="shared" si="25"/>
        <v>-5.0894930255061505E-2</v>
      </c>
      <c r="AQ42" s="386">
        <f t="shared" si="25"/>
        <v>2.2750103838770755E-2</v>
      </c>
    </row>
    <row r="43" spans="1:43" ht="19.5" customHeight="1">
      <c r="A43" s="8" t="s">
        <v>183</v>
      </c>
      <c r="B43" s="19">
        <v>14516.350000000002</v>
      </c>
      <c r="C43" s="371">
        <v>16890.510000000002</v>
      </c>
      <c r="D43" s="375">
        <v>31406.860000000004</v>
      </c>
      <c r="E43" s="19">
        <v>11673.969999999998</v>
      </c>
      <c r="F43" s="369">
        <v>16437.59</v>
      </c>
      <c r="G43" s="377">
        <v>28111.559999999998</v>
      </c>
      <c r="H43" s="345">
        <f t="shared" si="26"/>
        <v>0.10073010215573601</v>
      </c>
      <c r="I43" s="323">
        <f t="shared" si="27"/>
        <v>9.9524430182391113E-2</v>
      </c>
      <c r="J43" s="399">
        <f t="shared" si="28"/>
        <v>0.10007808846971773</v>
      </c>
      <c r="K43" s="323">
        <f t="shared" si="29"/>
        <v>9.2795449020955392E-2</v>
      </c>
      <c r="L43" s="323">
        <f t="shared" si="30"/>
        <v>0.11117148436435319</v>
      </c>
      <c r="M43" s="399">
        <f t="shared" si="31"/>
        <v>0.10272394083736301</v>
      </c>
      <c r="N43" s="394">
        <f t="shared" si="22"/>
        <v>-0.19580541940639376</v>
      </c>
      <c r="O43" s="395">
        <f t="shared" si="22"/>
        <v>-2.6815057686239305E-2</v>
      </c>
      <c r="P43" s="386">
        <f t="shared" si="22"/>
        <v>-0.10492293721817482</v>
      </c>
      <c r="R43" s="401">
        <v>3769.6620000000003</v>
      </c>
      <c r="S43" s="369">
        <v>3915.2820000000006</v>
      </c>
      <c r="T43" s="374">
        <v>7684.9440000000013</v>
      </c>
      <c r="U43" s="19">
        <v>3050.7109999999993</v>
      </c>
      <c r="V43" s="119">
        <v>3744.4280000000008</v>
      </c>
      <c r="W43" s="375">
        <v>6795.1390000000001</v>
      </c>
      <c r="X43" s="345">
        <f t="shared" si="32"/>
        <v>0.10959027006975451</v>
      </c>
      <c r="Y43" s="323">
        <f t="shared" si="33"/>
        <v>8.7505350516492469E-2</v>
      </c>
      <c r="Z43" s="399">
        <f t="shared" si="34"/>
        <v>9.7104306984571009E-2</v>
      </c>
      <c r="AA43" s="323">
        <f t="shared" si="35"/>
        <v>0.10006025831570987</v>
      </c>
      <c r="AB43" s="323">
        <f t="shared" si="36"/>
        <v>9.8304837071662501E-2</v>
      </c>
      <c r="AC43" s="399">
        <f t="shared" si="37"/>
        <v>9.9085262691968282E-2</v>
      </c>
      <c r="AE43" s="394">
        <f t="shared" si="23"/>
        <v>-0.19072028208364594</v>
      </c>
      <c r="AF43" s="395">
        <f t="shared" si="23"/>
        <v>-4.3637725200892243E-2</v>
      </c>
      <c r="AG43" s="386">
        <f t="shared" si="23"/>
        <v>-0.11578548913303741</v>
      </c>
      <c r="AI43" s="27">
        <f t="shared" si="24"/>
        <v>2.5968387370103363</v>
      </c>
      <c r="AJ43" s="28">
        <f t="shared" si="24"/>
        <v>2.3180365779363679</v>
      </c>
      <c r="AK43" s="402">
        <f t="shared" si="24"/>
        <v>2.446899817428422</v>
      </c>
      <c r="AL43" s="28">
        <f t="shared" si="24"/>
        <v>2.6132592425712931</v>
      </c>
      <c r="AM43" s="28">
        <f t="shared" si="24"/>
        <v>2.2779665388904338</v>
      </c>
      <c r="AN43" s="402">
        <f t="shared" si="24"/>
        <v>2.4172045236906099</v>
      </c>
      <c r="AO43" s="384">
        <f t="shared" si="25"/>
        <v>6.3232673353683863E-3</v>
      </c>
      <c r="AP43" s="385">
        <f t="shared" si="25"/>
        <v>-1.7286197908751917E-2</v>
      </c>
      <c r="AQ43" s="386">
        <f t="shared" si="25"/>
        <v>-1.2135884569651272E-2</v>
      </c>
    </row>
    <row r="44" spans="1:43" ht="19.5" customHeight="1">
      <c r="A44" s="8" t="s">
        <v>188</v>
      </c>
      <c r="B44" s="19">
        <v>6964.08</v>
      </c>
      <c r="C44" s="371">
        <v>12102.140000000001</v>
      </c>
      <c r="D44" s="375">
        <v>19066.22</v>
      </c>
      <c r="E44" s="19">
        <v>7098.1300000000019</v>
      </c>
      <c r="F44" s="369">
        <v>12528.730000000003</v>
      </c>
      <c r="G44" s="377">
        <v>19626.860000000004</v>
      </c>
      <c r="H44" s="345">
        <f t="shared" si="26"/>
        <v>4.8324302584376783E-2</v>
      </c>
      <c r="I44" s="323">
        <f t="shared" si="27"/>
        <v>7.1309782089914564E-2</v>
      </c>
      <c r="J44" s="399">
        <f t="shared" si="28"/>
        <v>6.0754588390660558E-2</v>
      </c>
      <c r="K44" s="323">
        <f t="shared" si="29"/>
        <v>5.6422464727861596E-2</v>
      </c>
      <c r="L44" s="323">
        <f t="shared" si="30"/>
        <v>8.4734897956464605E-2</v>
      </c>
      <c r="M44" s="399">
        <f t="shared" si="31"/>
        <v>7.1719549020517082E-2</v>
      </c>
      <c r="N44" s="394">
        <f t="shared" si="22"/>
        <v>1.9248773707367235E-2</v>
      </c>
      <c r="O44" s="395">
        <f t="shared" si="22"/>
        <v>3.5249137755802025E-2</v>
      </c>
      <c r="P44" s="386">
        <f t="shared" si="22"/>
        <v>2.9404884659885548E-2</v>
      </c>
      <c r="R44" s="401">
        <v>1941.0050000000001</v>
      </c>
      <c r="S44" s="369">
        <v>3369.1890000000008</v>
      </c>
      <c r="T44" s="374">
        <v>5310.1940000000013</v>
      </c>
      <c r="U44" s="19">
        <v>1908.162</v>
      </c>
      <c r="V44" s="119">
        <v>3094.2089999999998</v>
      </c>
      <c r="W44" s="375">
        <v>5002.3710000000001</v>
      </c>
      <c r="X44" s="345">
        <f t="shared" si="32"/>
        <v>5.6428205541171554E-2</v>
      </c>
      <c r="Y44" s="323">
        <f t="shared" si="33"/>
        <v>7.5300339643813843E-2</v>
      </c>
      <c r="Z44" s="399">
        <f t="shared" si="34"/>
        <v>6.7097783448210824E-2</v>
      </c>
      <c r="AA44" s="323">
        <f t="shared" si="35"/>
        <v>6.2585798074029836E-2</v>
      </c>
      <c r="AB44" s="323">
        <f t="shared" si="36"/>
        <v>8.1234226325268277E-2</v>
      </c>
      <c r="AC44" s="399">
        <f t="shared" si="37"/>
        <v>7.2943503380531891E-2</v>
      </c>
      <c r="AE44" s="394">
        <f t="shared" si="23"/>
        <v>-1.6920615866522791E-2</v>
      </c>
      <c r="AF44" s="395">
        <f t="shared" si="23"/>
        <v>-8.1616080308941075E-2</v>
      </c>
      <c r="AG44" s="386">
        <f t="shared" si="23"/>
        <v>-5.7968315281890108E-2</v>
      </c>
      <c r="AI44" s="27">
        <f t="shared" si="24"/>
        <v>2.7871664311725315</v>
      </c>
      <c r="AJ44" s="28">
        <f t="shared" si="24"/>
        <v>2.78396134898456</v>
      </c>
      <c r="AK44" s="402">
        <f t="shared" si="24"/>
        <v>2.7851320293167712</v>
      </c>
      <c r="AL44" s="28">
        <f t="shared" si="24"/>
        <v>2.688260147390932</v>
      </c>
      <c r="AM44" s="28">
        <f t="shared" si="24"/>
        <v>2.4696908625215794</v>
      </c>
      <c r="AN44" s="402">
        <f t="shared" si="24"/>
        <v>2.548737291650319</v>
      </c>
      <c r="AO44" s="384">
        <f t="shared" si="25"/>
        <v>-3.5486321403487432E-2</v>
      </c>
      <c r="AP44" s="385">
        <f t="shared" si="25"/>
        <v>-0.11288608104333404</v>
      </c>
      <c r="AQ44" s="386">
        <f t="shared" si="25"/>
        <v>-8.4877390076348661E-2</v>
      </c>
    </row>
    <row r="45" spans="1:43" ht="19.5" customHeight="1">
      <c r="A45" s="8" t="s">
        <v>202</v>
      </c>
      <c r="B45" s="19">
        <v>4667.3399999999992</v>
      </c>
      <c r="C45" s="371">
        <v>17845.149999999998</v>
      </c>
      <c r="D45" s="375">
        <v>22512.489999999998</v>
      </c>
      <c r="E45" s="19">
        <v>4048.1</v>
      </c>
      <c r="F45" s="369">
        <v>17621.79</v>
      </c>
      <c r="G45" s="377">
        <v>21669.89</v>
      </c>
      <c r="H45" s="345">
        <f t="shared" si="26"/>
        <v>3.2387041852500992E-2</v>
      </c>
      <c r="I45" s="323">
        <f t="shared" si="27"/>
        <v>0.10514948247680481</v>
      </c>
      <c r="J45" s="399">
        <f t="shared" si="28"/>
        <v>7.173614190955846E-2</v>
      </c>
      <c r="K45" s="323">
        <f t="shared" si="29"/>
        <v>3.2178021459857237E-2</v>
      </c>
      <c r="L45" s="323">
        <f t="shared" si="30"/>
        <v>0.11918052168577727</v>
      </c>
      <c r="M45" s="399">
        <f t="shared" si="31"/>
        <v>7.9185093189853728E-2</v>
      </c>
      <c r="N45" s="394">
        <f t="shared" si="22"/>
        <v>-0.13267514258656954</v>
      </c>
      <c r="O45" s="395">
        <f t="shared" si="22"/>
        <v>-1.2516566125809925E-2</v>
      </c>
      <c r="P45" s="386">
        <f t="shared" si="22"/>
        <v>-3.7428112127978676E-2</v>
      </c>
      <c r="R45" s="401">
        <v>905.60900000000015</v>
      </c>
      <c r="S45" s="369">
        <v>3937.4930000000004</v>
      </c>
      <c r="T45" s="374">
        <v>4843.1020000000008</v>
      </c>
      <c r="U45" s="19">
        <v>791.43100000000004</v>
      </c>
      <c r="V45" s="119">
        <v>3540.0800000000004</v>
      </c>
      <c r="W45" s="375">
        <v>4331.5110000000004</v>
      </c>
      <c r="X45" s="345">
        <f t="shared" si="32"/>
        <v>2.6327542068121844E-2</v>
      </c>
      <c r="Y45" s="323">
        <f t="shared" si="33"/>
        <v>8.8001759546626646E-2</v>
      </c>
      <c r="Z45" s="399">
        <f t="shared" si="34"/>
        <v>6.1195769723968035E-2</v>
      </c>
      <c r="AA45" s="323">
        <f t="shared" si="35"/>
        <v>2.5958142314713061E-2</v>
      </c>
      <c r="AB45" s="323">
        <f t="shared" si="36"/>
        <v>9.2939959753706294E-2</v>
      </c>
      <c r="AC45" s="399">
        <f t="shared" si="37"/>
        <v>6.3161166429141519E-2</v>
      </c>
      <c r="AE45" s="394">
        <f t="shared" si="23"/>
        <v>-0.12607869400591215</v>
      </c>
      <c r="AF45" s="395">
        <f t="shared" si="23"/>
        <v>-0.10093046514622374</v>
      </c>
      <c r="AG45" s="386">
        <f t="shared" si="23"/>
        <v>-0.10563291873679313</v>
      </c>
      <c r="AI45" s="27">
        <f t="shared" si="24"/>
        <v>1.9403107551624701</v>
      </c>
      <c r="AJ45" s="28">
        <f t="shared" si="24"/>
        <v>2.2064779505916179</v>
      </c>
      <c r="AK45" s="402">
        <f t="shared" si="24"/>
        <v>2.1512955697037519</v>
      </c>
      <c r="AL45" s="28">
        <f t="shared" si="24"/>
        <v>1.9550678095896843</v>
      </c>
      <c r="AM45" s="28">
        <f t="shared" si="24"/>
        <v>2.008921908614278</v>
      </c>
      <c r="AN45" s="402">
        <f t="shared" si="24"/>
        <v>1.9988615539811234</v>
      </c>
      <c r="AO45" s="384">
        <f t="shared" si="25"/>
        <v>7.6055108120959376E-3</v>
      </c>
      <c r="AP45" s="385">
        <f t="shared" si="25"/>
        <v>-8.9534564315210868E-2</v>
      </c>
      <c r="AQ45" s="386">
        <f t="shared" si="25"/>
        <v>-7.0856844530953825E-2</v>
      </c>
    </row>
    <row r="46" spans="1:43" ht="19.5" customHeight="1">
      <c r="A46" s="8" t="s">
        <v>196</v>
      </c>
      <c r="B46" s="19">
        <v>14093.949999999999</v>
      </c>
      <c r="C46" s="371">
        <v>11402.579999999996</v>
      </c>
      <c r="D46" s="375">
        <v>25496.529999999995</v>
      </c>
      <c r="E46" s="19">
        <v>4746.2699999999995</v>
      </c>
      <c r="F46" s="369">
        <v>8631.0399999999991</v>
      </c>
      <c r="G46" s="377">
        <v>13377.309999999998</v>
      </c>
      <c r="H46" s="345">
        <f t="shared" si="26"/>
        <v>9.7799035107160912E-2</v>
      </c>
      <c r="I46" s="323">
        <f t="shared" si="27"/>
        <v>6.7187744899895194E-2</v>
      </c>
      <c r="J46" s="399">
        <f t="shared" si="28"/>
        <v>8.1244797633727509E-2</v>
      </c>
      <c r="K46" s="323">
        <f t="shared" si="29"/>
        <v>3.7727718661662656E-2</v>
      </c>
      <c r="L46" s="323">
        <f t="shared" si="30"/>
        <v>5.8373857019679093E-2</v>
      </c>
      <c r="M46" s="399">
        <f t="shared" si="31"/>
        <v>4.8882737244146698E-2</v>
      </c>
      <c r="N46" s="394">
        <f t="shared" si="22"/>
        <v>-0.66324061033280246</v>
      </c>
      <c r="O46" s="395">
        <f t="shared" si="22"/>
        <v>-0.2430625349701557</v>
      </c>
      <c r="P46" s="386">
        <f t="shared" si="22"/>
        <v>-0.47532821132914949</v>
      </c>
      <c r="R46" s="401">
        <v>3420.887999999999</v>
      </c>
      <c r="S46" s="369">
        <v>3390.6110000000003</v>
      </c>
      <c r="T46" s="374">
        <v>6811.4989999999998</v>
      </c>
      <c r="U46" s="19">
        <v>1154.163</v>
      </c>
      <c r="V46" s="119">
        <v>2761.4430000000002</v>
      </c>
      <c r="W46" s="375">
        <v>3915.6060000000002</v>
      </c>
      <c r="X46" s="345">
        <f t="shared" si="32"/>
        <v>9.9450836652830471E-2</v>
      </c>
      <c r="Y46" s="323">
        <f t="shared" si="33"/>
        <v>7.5779114766209701E-2</v>
      </c>
      <c r="Z46" s="399">
        <f t="shared" si="34"/>
        <v>8.6067756631811279E-2</v>
      </c>
      <c r="AA46" s="323">
        <f t="shared" si="35"/>
        <v>3.7855387782859365E-2</v>
      </c>
      <c r="AB46" s="323">
        <f t="shared" si="36"/>
        <v>7.2497910013941472E-2</v>
      </c>
      <c r="AC46" s="399">
        <f t="shared" si="37"/>
        <v>5.7096528725644489E-2</v>
      </c>
      <c r="AE46" s="394">
        <f t="shared" si="23"/>
        <v>-0.66261304082448758</v>
      </c>
      <c r="AF46" s="395">
        <f t="shared" si="23"/>
        <v>-0.18556183531522785</v>
      </c>
      <c r="AG46" s="386">
        <f t="shared" si="23"/>
        <v>-0.42514768041513323</v>
      </c>
      <c r="AI46" s="27">
        <f t="shared" si="24"/>
        <v>2.4272031616402776</v>
      </c>
      <c r="AJ46" s="28">
        <f t="shared" si="24"/>
        <v>2.9735472147531539</v>
      </c>
      <c r="AK46" s="402">
        <f t="shared" si="24"/>
        <v>2.671539617351852</v>
      </c>
      <c r="AL46" s="28">
        <f t="shared" si="24"/>
        <v>2.4317263872472492</v>
      </c>
      <c r="AM46" s="28">
        <f t="shared" si="24"/>
        <v>3.1994325133471757</v>
      </c>
      <c r="AN46" s="402">
        <f t="shared" si="24"/>
        <v>2.9270503561627867</v>
      </c>
      <c r="AO46" s="384">
        <f t="shared" si="25"/>
        <v>1.863554595864508E-3</v>
      </c>
      <c r="AP46" s="385">
        <f t="shared" si="25"/>
        <v>7.5964927502512686E-2</v>
      </c>
      <c r="AQ46" s="386">
        <f t="shared" si="25"/>
        <v>9.5641755469907011E-2</v>
      </c>
    </row>
    <row r="47" spans="1:43" ht="19.5" customHeight="1">
      <c r="A47" s="8" t="s">
        <v>192</v>
      </c>
      <c r="B47" s="19">
        <v>4868.59</v>
      </c>
      <c r="C47" s="371">
        <v>10929.010000000002</v>
      </c>
      <c r="D47" s="375">
        <v>15797.600000000002</v>
      </c>
      <c r="E47" s="19">
        <v>5057.58</v>
      </c>
      <c r="F47" s="369">
        <v>7011.9399999999987</v>
      </c>
      <c r="G47" s="377">
        <v>12069.519999999999</v>
      </c>
      <c r="H47" s="345">
        <f t="shared" si="26"/>
        <v>3.3783531538878211E-2</v>
      </c>
      <c r="I47" s="323">
        <f t="shared" si="27"/>
        <v>6.4397314983837342E-2</v>
      </c>
      <c r="J47" s="399">
        <f t="shared" si="28"/>
        <v>5.0339117326890136E-2</v>
      </c>
      <c r="K47" s="323">
        <f t="shared" si="29"/>
        <v>4.0202296824422515E-2</v>
      </c>
      <c r="L47" s="323">
        <f t="shared" si="30"/>
        <v>4.7423483495681699E-2</v>
      </c>
      <c r="M47" s="399">
        <f t="shared" si="31"/>
        <v>4.4103872514203044E-2</v>
      </c>
      <c r="N47" s="394">
        <f t="shared" si="22"/>
        <v>3.8818220470403092E-2</v>
      </c>
      <c r="O47" s="395">
        <f t="shared" si="22"/>
        <v>-0.35841032261842587</v>
      </c>
      <c r="P47" s="386">
        <f t="shared" si="22"/>
        <v>-0.23599027700410208</v>
      </c>
      <c r="R47" s="401">
        <v>1294.2979999999998</v>
      </c>
      <c r="S47" s="369">
        <v>3125.6940000000004</v>
      </c>
      <c r="T47" s="374">
        <v>4419.9920000000002</v>
      </c>
      <c r="U47" s="19">
        <v>1142.58</v>
      </c>
      <c r="V47" s="119">
        <v>2079.3429999999998</v>
      </c>
      <c r="W47" s="375">
        <v>3221.9229999999998</v>
      </c>
      <c r="X47" s="345">
        <f t="shared" si="32"/>
        <v>3.7627370138421719E-2</v>
      </c>
      <c r="Y47" s="323">
        <f t="shared" si="33"/>
        <v>6.9858301158715358E-2</v>
      </c>
      <c r="Z47" s="399">
        <f t="shared" si="34"/>
        <v>5.5849497411737538E-2</v>
      </c>
      <c r="AA47" s="323">
        <f t="shared" si="35"/>
        <v>3.7475477010560428E-2</v>
      </c>
      <c r="AB47" s="323">
        <f t="shared" si="36"/>
        <v>5.4590307206094459E-2</v>
      </c>
      <c r="AC47" s="399">
        <f t="shared" si="37"/>
        <v>4.6981391672531569E-2</v>
      </c>
      <c r="AE47" s="394">
        <f t="shared" si="23"/>
        <v>-0.11722030011635641</v>
      </c>
      <c r="AF47" s="395">
        <f t="shared" si="23"/>
        <v>-0.33475797694847942</v>
      </c>
      <c r="AG47" s="386">
        <f t="shared" si="23"/>
        <v>-0.2710568254422181</v>
      </c>
      <c r="AI47" s="27">
        <f t="shared" si="24"/>
        <v>2.6584657981058162</v>
      </c>
      <c r="AJ47" s="28">
        <f t="shared" si="24"/>
        <v>2.859997383111553</v>
      </c>
      <c r="AK47" s="402">
        <f t="shared" si="24"/>
        <v>2.7978882868283788</v>
      </c>
      <c r="AL47" s="28">
        <f t="shared" si="24"/>
        <v>2.259143701137698</v>
      </c>
      <c r="AM47" s="28">
        <f t="shared" si="24"/>
        <v>2.9654318205803247</v>
      </c>
      <c r="AN47" s="402">
        <f t="shared" si="24"/>
        <v>2.6694706997461375</v>
      </c>
      <c r="AO47" s="384">
        <f t="shared" si="25"/>
        <v>-0.15020772403866892</v>
      </c>
      <c r="AP47" s="385">
        <f t="shared" si="25"/>
        <v>3.6865221657672843E-2</v>
      </c>
      <c r="AQ47" s="386">
        <f t="shared" si="25"/>
        <v>-4.589803949170982E-2</v>
      </c>
    </row>
    <row r="48" spans="1:43" ht="19.5" customHeight="1">
      <c r="A48" s="8" t="s">
        <v>201</v>
      </c>
      <c r="B48" s="19">
        <v>1721.5199999999998</v>
      </c>
      <c r="C48" s="371">
        <v>5955.9699999999993</v>
      </c>
      <c r="D48" s="375">
        <v>7677.4899999999989</v>
      </c>
      <c r="E48" s="19">
        <v>2096.5099999999998</v>
      </c>
      <c r="F48" s="369">
        <v>6322.09</v>
      </c>
      <c r="G48" s="377">
        <v>8418.6</v>
      </c>
      <c r="H48" s="345">
        <f t="shared" si="26"/>
        <v>1.1945763601948328E-2</v>
      </c>
      <c r="I48" s="323">
        <f t="shared" si="27"/>
        <v>3.5094530623019426E-2</v>
      </c>
      <c r="J48" s="399">
        <f t="shared" si="28"/>
        <v>2.4464353438878414E-2</v>
      </c>
      <c r="K48" s="323">
        <f t="shared" si="29"/>
        <v>1.6664989444629651E-2</v>
      </c>
      <c r="L48" s="323">
        <f t="shared" si="30"/>
        <v>4.2757857422227569E-2</v>
      </c>
      <c r="M48" s="399">
        <f t="shared" si="31"/>
        <v>3.0762852304654184E-2</v>
      </c>
      <c r="N48" s="394">
        <f t="shared" si="22"/>
        <v>0.21782494539709099</v>
      </c>
      <c r="O48" s="395">
        <f t="shared" si="22"/>
        <v>6.1471095388324799E-2</v>
      </c>
      <c r="P48" s="386">
        <f t="shared" si="22"/>
        <v>9.6530246213280851E-2</v>
      </c>
      <c r="R48" s="401">
        <v>621.9140000000001</v>
      </c>
      <c r="S48" s="369">
        <v>2144.8509999999997</v>
      </c>
      <c r="T48" s="374">
        <v>2766.7649999999999</v>
      </c>
      <c r="U48" s="19">
        <v>687.45600000000002</v>
      </c>
      <c r="V48" s="119">
        <v>2103.8779999999997</v>
      </c>
      <c r="W48" s="375">
        <v>2791.3339999999998</v>
      </c>
      <c r="X48" s="345">
        <f t="shared" si="32"/>
        <v>1.8080062143545315E-2</v>
      </c>
      <c r="Y48" s="323">
        <f t="shared" si="33"/>
        <v>4.7936761275598878E-2</v>
      </c>
      <c r="Z48" s="399">
        <f t="shared" si="34"/>
        <v>3.4959890132467662E-2</v>
      </c>
      <c r="AA48" s="323">
        <f t="shared" si="35"/>
        <v>2.2547866690972911E-2</v>
      </c>
      <c r="AB48" s="323">
        <f t="shared" si="36"/>
        <v>5.5234440082345043E-2</v>
      </c>
      <c r="AC48" s="399">
        <f t="shared" si="37"/>
        <v>4.0702635023510569E-2</v>
      </c>
      <c r="AE48" s="394">
        <f t="shared" si="23"/>
        <v>0.10538756162427587</v>
      </c>
      <c r="AF48" s="395">
        <f t="shared" si="23"/>
        <v>-1.9102958667058908E-2</v>
      </c>
      <c r="AG48" s="386">
        <f t="shared" si="23"/>
        <v>8.8800458296963997E-3</v>
      </c>
      <c r="AI48" s="27">
        <f t="shared" si="24"/>
        <v>3.6125865514196769</v>
      </c>
      <c r="AJ48" s="28">
        <f t="shared" si="24"/>
        <v>3.6011783135240769</v>
      </c>
      <c r="AK48" s="402">
        <f t="shared" si="24"/>
        <v>3.603736377383755</v>
      </c>
      <c r="AL48" s="28">
        <f t="shared" si="24"/>
        <v>3.2790494679252671</v>
      </c>
      <c r="AM48" s="28">
        <f t="shared" si="24"/>
        <v>3.3278203885107609</v>
      </c>
      <c r="AN48" s="402">
        <f t="shared" si="24"/>
        <v>3.3156748152899529</v>
      </c>
      <c r="AO48" s="384">
        <f t="shared" si="25"/>
        <v>-9.232639239143936E-2</v>
      </c>
      <c r="AP48" s="385">
        <f t="shared" si="25"/>
        <v>-7.5907911581809651E-2</v>
      </c>
      <c r="AQ48" s="386">
        <f t="shared" si="25"/>
        <v>-7.9934138329765772E-2</v>
      </c>
    </row>
    <row r="49" spans="1:43" ht="19.5" customHeight="1">
      <c r="A49" s="8" t="s">
        <v>207</v>
      </c>
      <c r="B49" s="19">
        <v>2212.3199999999997</v>
      </c>
      <c r="C49" s="371">
        <v>4118.74</v>
      </c>
      <c r="D49" s="375">
        <v>6331.0599999999995</v>
      </c>
      <c r="E49" s="19">
        <v>1206.7199999999998</v>
      </c>
      <c r="F49" s="369">
        <v>4441.3100000000013</v>
      </c>
      <c r="G49" s="377">
        <v>5648.0300000000007</v>
      </c>
      <c r="H49" s="345">
        <f t="shared" si="26"/>
        <v>1.5351463666911988E-2</v>
      </c>
      <c r="I49" s="323">
        <f t="shared" si="27"/>
        <v>2.4268968288667512E-2</v>
      </c>
      <c r="J49" s="399">
        <f t="shared" si="28"/>
        <v>2.0173948710157302E-2</v>
      </c>
      <c r="K49" s="323">
        <f t="shared" si="29"/>
        <v>9.5921202677895605E-3</v>
      </c>
      <c r="L49" s="323">
        <f t="shared" si="30"/>
        <v>3.0037677373766204E-2</v>
      </c>
      <c r="M49" s="399">
        <f t="shared" si="31"/>
        <v>2.0638765673895422E-2</v>
      </c>
      <c r="N49" s="394">
        <f t="shared" si="22"/>
        <v>-0.45454545454545459</v>
      </c>
      <c r="O49" s="395">
        <f t="shared" si="22"/>
        <v>7.8317640831905275E-2</v>
      </c>
      <c r="P49" s="386">
        <f t="shared" si="22"/>
        <v>-0.10788556734575236</v>
      </c>
      <c r="R49" s="401">
        <v>626.79099999999983</v>
      </c>
      <c r="S49" s="369">
        <v>1318.999</v>
      </c>
      <c r="T49" s="374">
        <v>1945.79</v>
      </c>
      <c r="U49" s="19">
        <v>413.41699999999997</v>
      </c>
      <c r="V49" s="119">
        <v>1348.4540000000002</v>
      </c>
      <c r="W49" s="375">
        <v>1761.8710000000001</v>
      </c>
      <c r="X49" s="345">
        <f t="shared" si="32"/>
        <v>1.8221844549270328E-2</v>
      </c>
      <c r="Y49" s="323">
        <f t="shared" si="33"/>
        <v>2.9479222652647505E-2</v>
      </c>
      <c r="Z49" s="399">
        <f t="shared" si="34"/>
        <v>2.4586332637883682E-2</v>
      </c>
      <c r="AA49" s="323">
        <f t="shared" si="35"/>
        <v>1.3559662587542981E-2</v>
      </c>
      <c r="AB49" s="323">
        <f t="shared" si="36"/>
        <v>3.5401815916511564E-2</v>
      </c>
      <c r="AC49" s="399">
        <f t="shared" si="37"/>
        <v>2.5691225869604851E-2</v>
      </c>
      <c r="AE49" s="394">
        <f t="shared" si="23"/>
        <v>-0.34042288418308481</v>
      </c>
      <c r="AF49" s="395">
        <f t="shared" si="23"/>
        <v>2.2331328530196121E-2</v>
      </c>
      <c r="AG49" s="386">
        <f t="shared" si="23"/>
        <v>-9.4521505403974665E-2</v>
      </c>
      <c r="AI49" s="27">
        <f t="shared" si="24"/>
        <v>2.8331841686555288</v>
      </c>
      <c r="AJ49" s="28">
        <f t="shared" si="24"/>
        <v>3.202433268426752</v>
      </c>
      <c r="AK49" s="402">
        <f t="shared" si="24"/>
        <v>3.0734031899871428</v>
      </c>
      <c r="AL49" s="28">
        <f t="shared" si="24"/>
        <v>3.4259563113232567</v>
      </c>
      <c r="AM49" s="28">
        <f t="shared" si="24"/>
        <v>3.0361627537821043</v>
      </c>
      <c r="AN49" s="402">
        <f t="shared" si="24"/>
        <v>3.1194434165540903</v>
      </c>
      <c r="AO49" s="384">
        <f t="shared" si="25"/>
        <v>0.20922471233101114</v>
      </c>
      <c r="AP49" s="385">
        <f t="shared" si="25"/>
        <v>-5.192005600364339E-2</v>
      </c>
      <c r="AQ49" s="386">
        <f t="shared" si="25"/>
        <v>1.4980210444546362E-2</v>
      </c>
    </row>
    <row r="50" spans="1:43" ht="19.5" customHeight="1">
      <c r="A50" s="8" t="s">
        <v>197</v>
      </c>
      <c r="B50" s="19">
        <v>1637.39</v>
      </c>
      <c r="C50" s="371">
        <v>3486.5500000000006</v>
      </c>
      <c r="D50" s="375">
        <v>5123.9400000000005</v>
      </c>
      <c r="E50" s="19">
        <v>1474.2500000000002</v>
      </c>
      <c r="F50" s="369">
        <v>2715.53</v>
      </c>
      <c r="G50" s="377">
        <v>4189.7800000000007</v>
      </c>
      <c r="H50" s="345">
        <f t="shared" si="26"/>
        <v>1.1361978869948752E-2</v>
      </c>
      <c r="I50" s="323">
        <f t="shared" si="27"/>
        <v>2.0543897256649787E-2</v>
      </c>
      <c r="J50" s="399">
        <f t="shared" si="28"/>
        <v>1.6327455868989305E-2</v>
      </c>
      <c r="K50" s="323">
        <f t="shared" si="29"/>
        <v>1.171869473016836E-2</v>
      </c>
      <c r="L50" s="323">
        <f t="shared" si="30"/>
        <v>1.8365800639627346E-2</v>
      </c>
      <c r="M50" s="399">
        <f t="shared" si="31"/>
        <v>1.5310097086094366E-2</v>
      </c>
      <c r="N50" s="394">
        <f t="shared" si="22"/>
        <v>-9.9634173898704562E-2</v>
      </c>
      <c r="O50" s="395">
        <f t="shared" si="22"/>
        <v>-0.22114124277580999</v>
      </c>
      <c r="P50" s="386">
        <f t="shared" si="22"/>
        <v>-0.18231282958036193</v>
      </c>
      <c r="R50" s="401">
        <v>440.11700000000002</v>
      </c>
      <c r="S50" s="369">
        <v>1092.7440000000001</v>
      </c>
      <c r="T50" s="374">
        <v>1532.8610000000001</v>
      </c>
      <c r="U50" s="19">
        <v>566.66300000000001</v>
      </c>
      <c r="V50" s="119">
        <v>699.44499999999982</v>
      </c>
      <c r="W50" s="375">
        <v>1266.1079999999997</v>
      </c>
      <c r="X50" s="345">
        <f t="shared" si="32"/>
        <v>1.2794924556177754E-2</v>
      </c>
      <c r="Y50" s="323">
        <f t="shared" si="33"/>
        <v>2.4422492874023899E-2</v>
      </c>
      <c r="Z50" s="399">
        <f t="shared" si="34"/>
        <v>1.9368703937032786E-2</v>
      </c>
      <c r="AA50" s="323">
        <f t="shared" si="35"/>
        <v>1.8585977550136711E-2</v>
      </c>
      <c r="AB50" s="323">
        <f t="shared" si="36"/>
        <v>1.8362972065583568E-2</v>
      </c>
      <c r="AC50" s="399">
        <f t="shared" si="37"/>
        <v>1.8462115900263785E-2</v>
      </c>
      <c r="AE50" s="394">
        <f t="shared" si="23"/>
        <v>0.2875280891217562</v>
      </c>
      <c r="AF50" s="395">
        <f t="shared" si="23"/>
        <v>-0.35991870007979937</v>
      </c>
      <c r="AG50" s="386">
        <f t="shared" si="23"/>
        <v>-0.17402295446227697</v>
      </c>
      <c r="AI50" s="27">
        <f t="shared" si="24"/>
        <v>2.6879179670084707</v>
      </c>
      <c r="AJ50" s="28">
        <f t="shared" si="24"/>
        <v>3.1341698814013852</v>
      </c>
      <c r="AK50" s="402">
        <f t="shared" si="24"/>
        <v>2.9915670363040943</v>
      </c>
      <c r="AL50" s="28">
        <f t="shared" si="24"/>
        <v>3.8437374936408335</v>
      </c>
      <c r="AM50" s="28">
        <f t="shared" si="24"/>
        <v>2.5757218664496424</v>
      </c>
      <c r="AN50" s="402">
        <f t="shared" si="24"/>
        <v>3.0218961377447013</v>
      </c>
      <c r="AO50" s="384">
        <f t="shared" si="25"/>
        <v>0.43000550642501073</v>
      </c>
      <c r="AP50" s="385">
        <f t="shared" si="25"/>
        <v>-0.17818051863290935</v>
      </c>
      <c r="AQ50" s="386">
        <f t="shared" si="25"/>
        <v>1.0138198834439928E-2</v>
      </c>
    </row>
    <row r="51" spans="1:43" ht="19.5" customHeight="1">
      <c r="A51" s="8" t="s">
        <v>208</v>
      </c>
      <c r="B51" s="19">
        <v>4691.170000000001</v>
      </c>
      <c r="C51" s="371">
        <v>3378.8500000000004</v>
      </c>
      <c r="D51" s="375">
        <v>8070.0200000000013</v>
      </c>
      <c r="E51" s="19">
        <v>4020.8300000000004</v>
      </c>
      <c r="F51" s="369">
        <v>1115.45</v>
      </c>
      <c r="G51" s="377">
        <v>5136.2800000000007</v>
      </c>
      <c r="H51" s="345">
        <f t="shared" si="26"/>
        <v>3.2552400109526439E-2</v>
      </c>
      <c r="I51" s="323">
        <f t="shared" si="27"/>
        <v>1.9909293498051404E-2</v>
      </c>
      <c r="J51" s="399">
        <f t="shared" si="28"/>
        <v>2.5715151897145766E-2</v>
      </c>
      <c r="K51" s="323">
        <f t="shared" si="29"/>
        <v>3.19612544221827E-2</v>
      </c>
      <c r="L51" s="323">
        <f t="shared" si="30"/>
        <v>7.5440640771681109E-3</v>
      </c>
      <c r="M51" s="399">
        <f t="shared" si="31"/>
        <v>1.8768752884725397E-2</v>
      </c>
      <c r="N51" s="394">
        <f t="shared" si="22"/>
        <v>-0.14289399019860727</v>
      </c>
      <c r="O51" s="395">
        <f t="shared" si="22"/>
        <v>-0.66987288574515003</v>
      </c>
      <c r="P51" s="386">
        <f t="shared" si="22"/>
        <v>-0.36353565418673067</v>
      </c>
      <c r="R51" s="401">
        <v>1061.6760000000004</v>
      </c>
      <c r="S51" s="369">
        <v>881.15699999999981</v>
      </c>
      <c r="T51" s="374">
        <v>1942.8330000000001</v>
      </c>
      <c r="U51" s="19">
        <v>908.39499999999998</v>
      </c>
      <c r="V51" s="119">
        <v>295.42900000000003</v>
      </c>
      <c r="W51" s="375">
        <v>1203.8240000000001</v>
      </c>
      <c r="X51" s="345">
        <f t="shared" si="32"/>
        <v>3.0864666266253241E-2</v>
      </c>
      <c r="Y51" s="323">
        <f t="shared" si="33"/>
        <v>1.9693588391605236E-2</v>
      </c>
      <c r="Z51" s="399">
        <f t="shared" si="34"/>
        <v>2.4548969003776087E-2</v>
      </c>
      <c r="AA51" s="323">
        <f t="shared" si="35"/>
        <v>2.979444409932612E-2</v>
      </c>
      <c r="AB51" s="323">
        <f t="shared" si="36"/>
        <v>7.7560844303173077E-3</v>
      </c>
      <c r="AC51" s="399">
        <f t="shared" si="37"/>
        <v>1.7553903941464041E-2</v>
      </c>
      <c r="AE51" s="394">
        <f t="shared" si="23"/>
        <v>-0.14437643876286207</v>
      </c>
      <c r="AF51" s="395">
        <f t="shared" si="23"/>
        <v>-0.66472603633631688</v>
      </c>
      <c r="AG51" s="386">
        <f t="shared" si="23"/>
        <v>-0.38037700615544412</v>
      </c>
      <c r="AI51" s="27">
        <f t="shared" si="24"/>
        <v>2.2631369146716067</v>
      </c>
      <c r="AJ51" s="28">
        <f t="shared" si="24"/>
        <v>2.6078606626514929</v>
      </c>
      <c r="AK51" s="402">
        <f t="shared" si="24"/>
        <v>2.4074698699631472</v>
      </c>
      <c r="AL51" s="28">
        <f t="shared" si="24"/>
        <v>2.2592225983192522</v>
      </c>
      <c r="AM51" s="28">
        <f t="shared" si="24"/>
        <v>2.6485185351203548</v>
      </c>
      <c r="AN51" s="402">
        <f t="shared" si="24"/>
        <v>2.3437663055752411</v>
      </c>
      <c r="AO51" s="384">
        <f t="shared" si="25"/>
        <v>-1.7295976778861813E-3</v>
      </c>
      <c r="AP51" s="385">
        <f t="shared" si="25"/>
        <v>1.5590507978874863E-2</v>
      </c>
      <c r="AQ51" s="386">
        <f t="shared" si="25"/>
        <v>-2.6460794040542315E-2</v>
      </c>
    </row>
    <row r="52" spans="1:43" ht="19.5" customHeight="1">
      <c r="A52" s="8" t="s">
        <v>212</v>
      </c>
      <c r="B52" s="19">
        <v>576.79000000000008</v>
      </c>
      <c r="C52" s="371">
        <v>501.78</v>
      </c>
      <c r="D52" s="375">
        <v>1078.5700000000002</v>
      </c>
      <c r="E52" s="19">
        <v>1380.29</v>
      </c>
      <c r="F52" s="369">
        <v>550.30999999999995</v>
      </c>
      <c r="G52" s="377">
        <v>1930.6</v>
      </c>
      <c r="H52" s="345">
        <f t="shared" si="26"/>
        <v>4.0023914842509979E-3</v>
      </c>
      <c r="I52" s="323">
        <f t="shared" si="27"/>
        <v>2.9566524975811982E-3</v>
      </c>
      <c r="J52" s="399">
        <f t="shared" si="28"/>
        <v>3.4368677378376396E-3</v>
      </c>
      <c r="K52" s="323">
        <f t="shared" si="29"/>
        <v>1.0971814243923407E-2</v>
      </c>
      <c r="L52" s="323">
        <f t="shared" si="30"/>
        <v>3.7218825606763033E-3</v>
      </c>
      <c r="M52" s="399">
        <f t="shared" si="31"/>
        <v>7.0547077494316594E-3</v>
      </c>
      <c r="N52" s="394">
        <f t="shared" si="22"/>
        <v>1.3930546646093029</v>
      </c>
      <c r="O52" s="395">
        <f t="shared" si="22"/>
        <v>9.6715692135995804E-2</v>
      </c>
      <c r="P52" s="386">
        <f t="shared" si="22"/>
        <v>0.7899626357120999</v>
      </c>
      <c r="R52" s="401">
        <v>142.24100000000001</v>
      </c>
      <c r="S52" s="369">
        <v>153.553</v>
      </c>
      <c r="T52" s="374">
        <v>295.79399999999998</v>
      </c>
      <c r="U52" s="19">
        <v>322.125</v>
      </c>
      <c r="V52" s="119">
        <v>169.80500000000001</v>
      </c>
      <c r="W52" s="375">
        <v>491.93</v>
      </c>
      <c r="X52" s="345">
        <f t="shared" si="32"/>
        <v>4.1351796540358135E-3</v>
      </c>
      <c r="Y52" s="323">
        <f t="shared" si="33"/>
        <v>3.4318624017015799E-3</v>
      </c>
      <c r="Z52" s="399">
        <f t="shared" si="34"/>
        <v>3.737551162401989E-3</v>
      </c>
      <c r="AA52" s="323">
        <f t="shared" si="35"/>
        <v>1.0565376631856655E-2</v>
      </c>
      <c r="AB52" s="323">
        <f t="shared" si="36"/>
        <v>4.4579980864777333E-3</v>
      </c>
      <c r="AC52" s="399">
        <f t="shared" si="37"/>
        <v>7.1732179836291729E-3</v>
      </c>
      <c r="AE52" s="394">
        <f t="shared" si="23"/>
        <v>1.2646424026827705</v>
      </c>
      <c r="AF52" s="395">
        <f t="shared" si="23"/>
        <v>0.10583967750548677</v>
      </c>
      <c r="AG52" s="386">
        <f t="shared" si="23"/>
        <v>0.66308309161105372</v>
      </c>
      <c r="AI52" s="27">
        <f t="shared" si="24"/>
        <v>2.466079509006744</v>
      </c>
      <c r="AJ52" s="28">
        <f t="shared" si="24"/>
        <v>3.060165809717406</v>
      </c>
      <c r="AK52" s="402">
        <f t="shared" si="24"/>
        <v>2.7424645595557076</v>
      </c>
      <c r="AL52" s="28">
        <f t="shared" si="24"/>
        <v>2.3337487049822863</v>
      </c>
      <c r="AM52" s="28">
        <f t="shared" si="24"/>
        <v>3.0856244662099548</v>
      </c>
      <c r="AN52" s="402">
        <f t="shared" si="24"/>
        <v>2.5480679581477261</v>
      </c>
      <c r="AO52" s="384">
        <f>(AL52-AI52)/AI52</f>
        <v>-5.3660396406990239E-2</v>
      </c>
      <c r="AP52" s="385">
        <f>(AM52-AJ52)/AJ52</f>
        <v>8.3193715882015403E-3</v>
      </c>
      <c r="AQ52" s="386">
        <f>(AN52-AK52)/AK52</f>
        <v>-7.0883906495941965E-2</v>
      </c>
    </row>
    <row r="53" spans="1:43" ht="19.5" customHeight="1">
      <c r="A53" s="8" t="s">
        <v>213</v>
      </c>
      <c r="B53" s="19">
        <v>1361.78</v>
      </c>
      <c r="C53" s="371">
        <v>1160.3400000000004</v>
      </c>
      <c r="D53" s="375">
        <v>2522.1200000000003</v>
      </c>
      <c r="E53" s="19">
        <v>1146.5100000000002</v>
      </c>
      <c r="F53" s="369">
        <v>824.91</v>
      </c>
      <c r="G53" s="377">
        <v>1971.42</v>
      </c>
      <c r="H53" s="345">
        <f t="shared" si="26"/>
        <v>9.4494992552286335E-3</v>
      </c>
      <c r="I53" s="323">
        <f t="shared" si="27"/>
        <v>6.837104227038481E-3</v>
      </c>
      <c r="J53" s="399">
        <f t="shared" si="28"/>
        <v>8.0367457457142955E-3</v>
      </c>
      <c r="K53" s="323">
        <f t="shared" si="29"/>
        <v>9.1135158182705286E-3</v>
      </c>
      <c r="L53" s="323">
        <f t="shared" si="30"/>
        <v>5.5790702388244622E-3</v>
      </c>
      <c r="M53" s="399">
        <f t="shared" si="31"/>
        <v>7.2038702742072734E-3</v>
      </c>
      <c r="N53" s="394">
        <f t="shared" si="22"/>
        <v>-0.15807986605765964</v>
      </c>
      <c r="O53" s="395">
        <f t="shared" si="22"/>
        <v>-0.28907906303324915</v>
      </c>
      <c r="P53" s="386">
        <f t="shared" si="22"/>
        <v>-0.21834805639699942</v>
      </c>
      <c r="R53" s="401">
        <v>344.101</v>
      </c>
      <c r="S53" s="369">
        <v>247.07499999999996</v>
      </c>
      <c r="T53" s="374">
        <v>591.17599999999993</v>
      </c>
      <c r="U53" s="19">
        <v>296.66899999999998</v>
      </c>
      <c r="V53" s="119">
        <v>186.78399999999996</v>
      </c>
      <c r="W53" s="375">
        <v>483.45299999999997</v>
      </c>
      <c r="X53" s="345">
        <f t="shared" si="32"/>
        <v>1.0003581626488687E-2</v>
      </c>
      <c r="Y53" s="323">
        <f t="shared" si="33"/>
        <v>5.5220503858629776E-3</v>
      </c>
      <c r="Z53" s="399">
        <f t="shared" si="34"/>
        <v>7.4698964346273352E-3</v>
      </c>
      <c r="AA53" s="323">
        <f t="shared" si="35"/>
        <v>9.7304453860963345E-3</v>
      </c>
      <c r="AB53" s="323">
        <f t="shared" si="36"/>
        <v>4.9037585146765811E-3</v>
      </c>
      <c r="AC53" s="399">
        <f t="shared" si="37"/>
        <v>7.0496081837649145E-3</v>
      </c>
      <c r="AE53" s="394">
        <f t="shared" si="23"/>
        <v>-0.13784324951104476</v>
      </c>
      <c r="AF53" s="395">
        <f t="shared" si="23"/>
        <v>-0.24401902256399882</v>
      </c>
      <c r="AG53" s="386">
        <f t="shared" si="23"/>
        <v>-0.18221815499952632</v>
      </c>
      <c r="AI53" s="27">
        <f t="shared" si="24"/>
        <v>2.5268472146749108</v>
      </c>
      <c r="AJ53" s="28">
        <f t="shared" si="24"/>
        <v>2.1293327817708594</v>
      </c>
      <c r="AK53" s="402">
        <f t="shared" si="24"/>
        <v>2.3439646012085067</v>
      </c>
      <c r="AL53" s="28">
        <f t="shared" si="24"/>
        <v>2.587583187237791</v>
      </c>
      <c r="AM53" s="28">
        <f t="shared" si="24"/>
        <v>2.2642954989029103</v>
      </c>
      <c r="AN53" s="402">
        <f t="shared" si="24"/>
        <v>2.452308488297775</v>
      </c>
      <c r="AO53" s="384">
        <f t="shared" ref="AO53:AQ63" si="38">(AL53-AI53)/AI53</f>
        <v>2.4036266304567268E-2</v>
      </c>
      <c r="AP53" s="385">
        <f t="shared" si="38"/>
        <v>6.3382632478803602E-2</v>
      </c>
      <c r="AQ53" s="386">
        <f t="shared" si="38"/>
        <v>4.6222492879546113E-2</v>
      </c>
    </row>
    <row r="54" spans="1:43" ht="19.5" customHeight="1">
      <c r="A54" s="8" t="s">
        <v>210</v>
      </c>
      <c r="B54" s="19">
        <v>197.38</v>
      </c>
      <c r="C54" s="371">
        <v>157.99</v>
      </c>
      <c r="D54" s="375">
        <v>355.37</v>
      </c>
      <c r="E54" s="19">
        <v>409.60999999999996</v>
      </c>
      <c r="F54" s="369">
        <v>615.2299999999999</v>
      </c>
      <c r="G54" s="377">
        <v>1024.8399999999999</v>
      </c>
      <c r="H54" s="345">
        <f t="shared" si="26"/>
        <v>1.3696354499236497E-3</v>
      </c>
      <c r="I54" s="323">
        <f t="shared" si="27"/>
        <v>9.3092894912681569E-4</v>
      </c>
      <c r="J54" s="399">
        <f t="shared" si="28"/>
        <v>1.1323879655426739E-3</v>
      </c>
      <c r="K54" s="323">
        <f t="shared" si="29"/>
        <v>3.2559569600978536E-3</v>
      </c>
      <c r="L54" s="323">
        <f t="shared" si="30"/>
        <v>4.1609525681977101E-3</v>
      </c>
      <c r="M54" s="399">
        <f t="shared" si="31"/>
        <v>3.7449221433375848E-3</v>
      </c>
      <c r="N54" s="394">
        <f t="shared" si="22"/>
        <v>1.075235586178944</v>
      </c>
      <c r="O54" s="395">
        <f t="shared" si="22"/>
        <v>2.8941072219760735</v>
      </c>
      <c r="P54" s="386">
        <f t="shared" si="22"/>
        <v>1.8838675183611444</v>
      </c>
      <c r="R54" s="401">
        <v>63.358000000000011</v>
      </c>
      <c r="S54" s="369">
        <v>94.700999999999993</v>
      </c>
      <c r="T54" s="374">
        <v>158.059</v>
      </c>
      <c r="U54" s="19">
        <v>124.97300000000001</v>
      </c>
      <c r="V54" s="119">
        <v>248.601</v>
      </c>
      <c r="W54" s="375">
        <v>373.57400000000001</v>
      </c>
      <c r="X54" s="345">
        <f t="shared" si="32"/>
        <v>1.8419211937514576E-3</v>
      </c>
      <c r="Y54" s="323">
        <f t="shared" si="33"/>
        <v>2.1165382721506014E-3</v>
      </c>
      <c r="Z54" s="399">
        <f t="shared" si="34"/>
        <v>1.997179115120983E-3</v>
      </c>
      <c r="AA54" s="323">
        <f t="shared" si="35"/>
        <v>4.0989889447047637E-3</v>
      </c>
      <c r="AB54" s="323">
        <f t="shared" si="36"/>
        <v>6.5266793221427583E-3</v>
      </c>
      <c r="AC54" s="399">
        <f t="shared" si="37"/>
        <v>5.4473761206193664E-3</v>
      </c>
      <c r="AE54" s="394">
        <f t="shared" si="23"/>
        <v>0.97248966192114639</v>
      </c>
      <c r="AF54" s="395">
        <f t="shared" si="23"/>
        <v>1.6251148351126177</v>
      </c>
      <c r="AG54" s="386">
        <f t="shared" si="23"/>
        <v>1.3635098286083047</v>
      </c>
      <c r="AI54" s="27">
        <f t="shared" si="24"/>
        <v>3.2099503495794917</v>
      </c>
      <c r="AJ54" s="28">
        <f t="shared" si="24"/>
        <v>5.9941135514905994</v>
      </c>
      <c r="AK54" s="402">
        <f t="shared" si="24"/>
        <v>4.4477305343726252</v>
      </c>
      <c r="AL54" s="28">
        <f t="shared" si="24"/>
        <v>3.0510241449183377</v>
      </c>
      <c r="AM54" s="28">
        <f t="shared" si="24"/>
        <v>4.0407814963509585</v>
      </c>
      <c r="AN54" s="402">
        <f t="shared" si="24"/>
        <v>3.6451933960423095</v>
      </c>
      <c r="AO54" s="384">
        <f t="shared" si="38"/>
        <v>-4.9510486877771646E-2</v>
      </c>
      <c r="AP54" s="385">
        <f t="shared" si="38"/>
        <v>-0.32587505030729552</v>
      </c>
      <c r="AQ54" s="386">
        <f t="shared" si="38"/>
        <v>-0.18043744604764317</v>
      </c>
    </row>
    <row r="55" spans="1:43" ht="19.5" customHeight="1">
      <c r="A55" s="8" t="s">
        <v>211</v>
      </c>
      <c r="B55" s="19">
        <v>254.65</v>
      </c>
      <c r="C55" s="371">
        <v>430.01</v>
      </c>
      <c r="D55" s="375">
        <v>684.66</v>
      </c>
      <c r="E55" s="19">
        <v>712.34999999999991</v>
      </c>
      <c r="F55" s="369">
        <v>378.5</v>
      </c>
      <c r="G55" s="377">
        <v>1090.8499999999999</v>
      </c>
      <c r="H55" s="345">
        <f t="shared" si="26"/>
        <v>1.7670365149612796E-3</v>
      </c>
      <c r="I55" s="323">
        <f t="shared" si="27"/>
        <v>2.5337600950314705E-3</v>
      </c>
      <c r="J55" s="399">
        <f t="shared" si="28"/>
        <v>2.1816719038986044E-3</v>
      </c>
      <c r="K55" s="323">
        <f t="shared" si="29"/>
        <v>5.662412881828339E-3</v>
      </c>
      <c r="L55" s="323">
        <f t="shared" si="30"/>
        <v>2.5598890611037068E-3</v>
      </c>
      <c r="M55" s="399">
        <f t="shared" si="31"/>
        <v>3.9861327817608642E-3</v>
      </c>
      <c r="N55" s="394">
        <f t="shared" si="22"/>
        <v>1.7973689377577065</v>
      </c>
      <c r="O55" s="395">
        <f t="shared" si="22"/>
        <v>-0.11978791190902535</v>
      </c>
      <c r="P55" s="386">
        <f t="shared" si="22"/>
        <v>0.59327257324803551</v>
      </c>
      <c r="R55" s="401">
        <v>76.281999999999996</v>
      </c>
      <c r="S55" s="369">
        <v>133.649</v>
      </c>
      <c r="T55" s="374">
        <v>209.93099999999998</v>
      </c>
      <c r="U55" s="19">
        <v>178.54400000000001</v>
      </c>
      <c r="V55" s="119">
        <v>129.517</v>
      </c>
      <c r="W55" s="375">
        <v>308.06100000000004</v>
      </c>
      <c r="X55" s="345">
        <f t="shared" si="32"/>
        <v>2.217643115340583E-3</v>
      </c>
      <c r="Y55" s="323">
        <f t="shared" si="33"/>
        <v>2.9870141132053067E-3</v>
      </c>
      <c r="Z55" s="399">
        <f t="shared" si="34"/>
        <v>2.6526158511471225E-3</v>
      </c>
      <c r="AA55" s="323">
        <f t="shared" si="35"/>
        <v>5.8560639669638023E-3</v>
      </c>
      <c r="AB55" s="323">
        <f t="shared" si="36"/>
        <v>3.4002917356163636E-3</v>
      </c>
      <c r="AC55" s="399">
        <f t="shared" si="37"/>
        <v>4.4920795748476143E-3</v>
      </c>
      <c r="AE55" s="394">
        <f t="shared" si="23"/>
        <v>1.34057838022076</v>
      </c>
      <c r="AF55" s="395">
        <f t="shared" si="23"/>
        <v>-3.0916804465428136E-2</v>
      </c>
      <c r="AG55" s="386">
        <f t="shared" si="23"/>
        <v>0.46743930148477386</v>
      </c>
      <c r="AI55" s="27">
        <f t="shared" si="24"/>
        <v>2.9955625368152368</v>
      </c>
      <c r="AJ55" s="28">
        <f t="shared" si="24"/>
        <v>3.1080439989767683</v>
      </c>
      <c r="AK55" s="402">
        <f t="shared" si="24"/>
        <v>3.0662080448689859</v>
      </c>
      <c r="AL55" s="28">
        <f t="shared" si="24"/>
        <v>2.5064083666736865</v>
      </c>
      <c r="AM55" s="28">
        <f t="shared" si="24"/>
        <v>3.4218494055482163</v>
      </c>
      <c r="AN55" s="402">
        <f t="shared" si="24"/>
        <v>2.8240454691295787</v>
      </c>
      <c r="AO55" s="384">
        <f t="shared" si="38"/>
        <v>-0.16329292549558974</v>
      </c>
      <c r="AP55" s="385">
        <f t="shared" si="38"/>
        <v>0.10096556119371512</v>
      </c>
      <c r="AQ55" s="386">
        <f t="shared" si="38"/>
        <v>-7.89778684928584E-2</v>
      </c>
    </row>
    <row r="56" spans="1:43" ht="19.5" customHeight="1">
      <c r="A56" s="8" t="s">
        <v>215</v>
      </c>
      <c r="B56" s="19">
        <v>376.04999999999995</v>
      </c>
      <c r="C56" s="371">
        <v>354.76999999999992</v>
      </c>
      <c r="D56" s="375">
        <v>730.81999999999994</v>
      </c>
      <c r="E56" s="19">
        <v>385.73</v>
      </c>
      <c r="F56" s="369">
        <v>308.36</v>
      </c>
      <c r="G56" s="377">
        <v>694.09</v>
      </c>
      <c r="H56" s="345">
        <f t="shared" si="26"/>
        <v>2.6094407282591368E-3</v>
      </c>
      <c r="I56" s="323">
        <f t="shared" si="27"/>
        <v>2.0904213132585626E-3</v>
      </c>
      <c r="J56" s="399">
        <f t="shared" si="28"/>
        <v>2.328760933612564E-3</v>
      </c>
      <c r="K56" s="323">
        <f t="shared" si="29"/>
        <v>3.0661367598900061E-3</v>
      </c>
      <c r="L56" s="323">
        <f t="shared" si="30"/>
        <v>2.0855149032547927E-3</v>
      </c>
      <c r="M56" s="399">
        <f t="shared" si="31"/>
        <v>2.5363110441329229E-3</v>
      </c>
      <c r="N56" s="394">
        <f t="shared" si="22"/>
        <v>2.5741257811461415E-2</v>
      </c>
      <c r="O56" s="395">
        <f t="shared" si="22"/>
        <v>-0.13081714913887849</v>
      </c>
      <c r="P56" s="386">
        <f t="shared" si="22"/>
        <v>-5.0258613612106824E-2</v>
      </c>
      <c r="R56" s="401">
        <v>100.17099999999999</v>
      </c>
      <c r="S56" s="369">
        <v>104.31500000000001</v>
      </c>
      <c r="T56" s="374">
        <v>204.48599999999999</v>
      </c>
      <c r="U56" s="19">
        <v>85.555000000000007</v>
      </c>
      <c r="V56" s="119">
        <v>74.286000000000001</v>
      </c>
      <c r="W56" s="375">
        <v>159.84100000000001</v>
      </c>
      <c r="X56" s="345">
        <f t="shared" si="32"/>
        <v>2.9121356087514947E-3</v>
      </c>
      <c r="Y56" s="323">
        <f t="shared" si="33"/>
        <v>2.3314082201813077E-3</v>
      </c>
      <c r="Z56" s="399">
        <f t="shared" si="34"/>
        <v>2.5838147054873767E-3</v>
      </c>
      <c r="AA56" s="323">
        <f t="shared" si="35"/>
        <v>2.8061181148265309E-3</v>
      </c>
      <c r="AB56" s="323">
        <f t="shared" si="36"/>
        <v>1.9502773525637343E-3</v>
      </c>
      <c r="AC56" s="399">
        <f t="shared" si="37"/>
        <v>2.3307672549372281E-3</v>
      </c>
      <c r="AE56" s="394">
        <f t="shared" si="23"/>
        <v>-0.14591049305687262</v>
      </c>
      <c r="AF56" s="395">
        <f t="shared" si="23"/>
        <v>-0.28786847529118542</v>
      </c>
      <c r="AG56" s="386">
        <f t="shared" si="23"/>
        <v>-0.21832790508885686</v>
      </c>
      <c r="AI56" s="27">
        <f t="shared" si="24"/>
        <v>2.663768115942029</v>
      </c>
      <c r="AJ56" s="28">
        <f t="shared" si="24"/>
        <v>2.9403557234264461</v>
      </c>
      <c r="AK56" s="402">
        <f t="shared" si="24"/>
        <v>2.7980350838783834</v>
      </c>
      <c r="AL56" s="28">
        <f t="shared" si="24"/>
        <v>2.2180022295387967</v>
      </c>
      <c r="AM56" s="28">
        <f t="shared" si="24"/>
        <v>2.4090673239071214</v>
      </c>
      <c r="AN56" s="402">
        <f t="shared" si="24"/>
        <v>2.3028857929087008</v>
      </c>
      <c r="AO56" s="384">
        <f t="shared" si="38"/>
        <v>-0.16734410316552248</v>
      </c>
      <c r="AP56" s="385">
        <f t="shared" si="38"/>
        <v>-0.18068847768534801</v>
      </c>
      <c r="AQ56" s="386">
        <f t="shared" si="38"/>
        <v>-0.17696321744591972</v>
      </c>
    </row>
    <row r="57" spans="1:43" ht="19.5" customHeight="1">
      <c r="A57" s="8" t="s">
        <v>214</v>
      </c>
      <c r="B57" s="19">
        <v>2656.57</v>
      </c>
      <c r="C57" s="371">
        <v>1108.4200000000003</v>
      </c>
      <c r="D57" s="375">
        <v>3764.9900000000007</v>
      </c>
      <c r="E57" s="19">
        <v>377.78999999999996</v>
      </c>
      <c r="F57" s="369">
        <v>101.47000000000001</v>
      </c>
      <c r="G57" s="377">
        <v>479.26</v>
      </c>
      <c r="H57" s="345">
        <f t="shared" si="26"/>
        <v>1.8434149595722312E-2</v>
      </c>
      <c r="I57" s="323">
        <f t="shared" si="27"/>
        <v>6.5311745413706261E-3</v>
      </c>
      <c r="J57" s="399">
        <f t="shared" si="28"/>
        <v>1.1997156108811979E-2</v>
      </c>
      <c r="K57" s="323">
        <f t="shared" si="29"/>
        <v>3.0030223382128567E-3</v>
      </c>
      <c r="L57" s="323">
        <f t="shared" si="30"/>
        <v>6.8626669228584718E-4</v>
      </c>
      <c r="M57" s="399">
        <f t="shared" si="31"/>
        <v>1.7512893587447514E-3</v>
      </c>
      <c r="N57" s="394">
        <f t="shared" si="22"/>
        <v>-0.85779030855576932</v>
      </c>
      <c r="O57" s="395">
        <f t="shared" si="22"/>
        <v>-0.908455278684975</v>
      </c>
      <c r="P57" s="386">
        <f t="shared" si="22"/>
        <v>-0.87270616920629263</v>
      </c>
      <c r="R57" s="401">
        <v>522.1</v>
      </c>
      <c r="S57" s="369">
        <v>148.55500000000001</v>
      </c>
      <c r="T57" s="374">
        <v>670.65499999999997</v>
      </c>
      <c r="U57" s="19">
        <v>93.711000000000013</v>
      </c>
      <c r="V57" s="119">
        <v>36.907000000000004</v>
      </c>
      <c r="W57" s="375">
        <v>130.61800000000002</v>
      </c>
      <c r="X57" s="345">
        <f t="shared" si="32"/>
        <v>1.5178305111550805E-2</v>
      </c>
      <c r="Y57" s="323">
        <f t="shared" si="33"/>
        <v>3.3201586363325905E-3</v>
      </c>
      <c r="Z57" s="399">
        <f t="shared" si="34"/>
        <v>8.4741657194557906E-3</v>
      </c>
      <c r="AA57" s="323">
        <f t="shared" si="35"/>
        <v>3.0736267273509328E-3</v>
      </c>
      <c r="AB57" s="323">
        <f t="shared" si="36"/>
        <v>9.6894281898432749E-4</v>
      </c>
      <c r="AC57" s="399">
        <f t="shared" si="37"/>
        <v>1.9046437228582836E-3</v>
      </c>
      <c r="AE57" s="394">
        <f t="shared" si="23"/>
        <v>-0.82051139628423675</v>
      </c>
      <c r="AF57" s="395">
        <f t="shared" si="23"/>
        <v>-0.75156002827235702</v>
      </c>
      <c r="AG57" s="386">
        <f t="shared" si="23"/>
        <v>-0.80523816269169679</v>
      </c>
      <c r="AI57" s="27">
        <f t="shared" si="24"/>
        <v>1.9653161783803927</v>
      </c>
      <c r="AJ57" s="28">
        <f t="shared" si="24"/>
        <v>1.3402410638566606</v>
      </c>
      <c r="AK57" s="402">
        <f t="shared" si="24"/>
        <v>1.7812929118005623</v>
      </c>
      <c r="AL57" s="28">
        <f t="shared" si="24"/>
        <v>2.4805050424839203</v>
      </c>
      <c r="AM57" s="28">
        <f t="shared" si="24"/>
        <v>3.6372326796097365</v>
      </c>
      <c r="AN57" s="402">
        <f t="shared" si="24"/>
        <v>2.7254100070942711</v>
      </c>
      <c r="AO57" s="384">
        <f t="shared" si="38"/>
        <v>0.26214044832628008</v>
      </c>
      <c r="AP57" s="385">
        <f t="shared" si="38"/>
        <v>1.7138645260900169</v>
      </c>
      <c r="AQ57" s="386">
        <f t="shared" si="38"/>
        <v>0.53001788141590855</v>
      </c>
    </row>
    <row r="58" spans="1:43" ht="19.5" customHeight="1">
      <c r="A58" s="8" t="s">
        <v>209</v>
      </c>
      <c r="B58" s="19">
        <v>244.57999999999998</v>
      </c>
      <c r="C58" s="371">
        <v>351.99000000000007</v>
      </c>
      <c r="D58" s="375">
        <v>596.57000000000005</v>
      </c>
      <c r="E58" s="19">
        <v>229.04999999999995</v>
      </c>
      <c r="F58" s="369">
        <v>175.33</v>
      </c>
      <c r="G58" s="377">
        <v>404.38</v>
      </c>
      <c r="H58" s="345">
        <f t="shared" si="26"/>
        <v>1.6971599875485167E-3</v>
      </c>
      <c r="I58" s="323">
        <f t="shared" si="27"/>
        <v>2.0740406405667946E-3</v>
      </c>
      <c r="J58" s="399">
        <f t="shared" si="28"/>
        <v>1.9009727568556521E-3</v>
      </c>
      <c r="K58" s="323">
        <f t="shared" si="29"/>
        <v>1.8207000359132183E-3</v>
      </c>
      <c r="L58" s="323">
        <f t="shared" si="30"/>
        <v>1.185800129678502E-3</v>
      </c>
      <c r="M58" s="399">
        <f t="shared" si="31"/>
        <v>1.4776663833601857E-3</v>
      </c>
      <c r="N58" s="394">
        <f t="shared" si="22"/>
        <v>-6.3496606427344962E-2</v>
      </c>
      <c r="O58" s="395">
        <f t="shared" si="22"/>
        <v>-0.50188925821756303</v>
      </c>
      <c r="P58" s="386">
        <f t="shared" si="22"/>
        <v>-0.3221583385017685</v>
      </c>
      <c r="R58" s="401">
        <v>64.904000000000011</v>
      </c>
      <c r="S58" s="369">
        <v>133.17700000000002</v>
      </c>
      <c r="T58" s="374">
        <v>198.08100000000002</v>
      </c>
      <c r="U58" s="19">
        <v>69.760999999999996</v>
      </c>
      <c r="V58" s="119">
        <v>36.19700000000001</v>
      </c>
      <c r="W58" s="375">
        <v>105.958</v>
      </c>
      <c r="X58" s="345">
        <f t="shared" si="32"/>
        <v>1.8868659547214969E-3</v>
      </c>
      <c r="Y58" s="323">
        <f t="shared" si="33"/>
        <v>2.9764650581324457E-3</v>
      </c>
      <c r="Z58" s="399">
        <f t="shared" si="34"/>
        <v>2.502883330289825E-3</v>
      </c>
      <c r="AA58" s="323">
        <f t="shared" si="35"/>
        <v>2.288090769778664E-3</v>
      </c>
      <c r="AB58" s="323">
        <f t="shared" si="36"/>
        <v>9.503027398264748E-4</v>
      </c>
      <c r="AC58" s="399">
        <f t="shared" si="37"/>
        <v>1.5450568802662572E-3</v>
      </c>
      <c r="AE58" s="394">
        <f t="shared" si="23"/>
        <v>7.4833600394428448E-2</v>
      </c>
      <c r="AF58" s="395">
        <f t="shared" si="23"/>
        <v>-0.72820381897775144</v>
      </c>
      <c r="AG58" s="386">
        <f t="shared" si="23"/>
        <v>-0.46507741782402157</v>
      </c>
      <c r="AI58" s="27">
        <f t="shared" si="24"/>
        <v>2.653692043503149</v>
      </c>
      <c r="AJ58" s="28">
        <f t="shared" si="24"/>
        <v>3.7835449870734958</v>
      </c>
      <c r="AK58" s="402">
        <f t="shared" si="24"/>
        <v>3.3203312268468075</v>
      </c>
      <c r="AL58" s="28">
        <f t="shared" si="24"/>
        <v>3.0456668849596165</v>
      </c>
      <c r="AM58" s="28">
        <f t="shared" si="24"/>
        <v>2.0645069297895402</v>
      </c>
      <c r="AN58" s="402">
        <f t="shared" si="24"/>
        <v>2.6202581730055892</v>
      </c>
      <c r="AO58" s="384">
        <f t="shared" si="38"/>
        <v>0.14770924245566186</v>
      </c>
      <c r="AP58" s="385">
        <f t="shared" si="38"/>
        <v>-0.45434587487582662</v>
      </c>
      <c r="AQ58" s="386">
        <f t="shared" si="38"/>
        <v>-0.21084434232968111</v>
      </c>
    </row>
    <row r="59" spans="1:43" ht="19.5" customHeight="1">
      <c r="A59" s="8" t="s">
        <v>200</v>
      </c>
      <c r="B59" s="19">
        <v>229.27000000000004</v>
      </c>
      <c r="C59" s="371">
        <v>98.59</v>
      </c>
      <c r="D59" s="375">
        <v>327.86</v>
      </c>
      <c r="E59" s="19">
        <v>57</v>
      </c>
      <c r="F59" s="369">
        <v>110.44000000000001</v>
      </c>
      <c r="G59" s="377">
        <v>167.44</v>
      </c>
      <c r="H59" s="345">
        <f t="shared" si="26"/>
        <v>1.5909226851960443E-3</v>
      </c>
      <c r="I59" s="323">
        <f t="shared" si="27"/>
        <v>5.809246477271521E-4</v>
      </c>
      <c r="J59" s="399">
        <f t="shared" si="28"/>
        <v>1.0447272374787436E-3</v>
      </c>
      <c r="K59" s="323">
        <f t="shared" si="29"/>
        <v>4.5308841758154756E-4</v>
      </c>
      <c r="L59" s="323">
        <f t="shared" si="30"/>
        <v>7.4693301957276992E-4</v>
      </c>
      <c r="M59" s="399">
        <f t="shared" si="31"/>
        <v>6.1185137551270953E-4</v>
      </c>
      <c r="N59" s="394">
        <f t="shared" si="22"/>
        <v>-0.75138483011296731</v>
      </c>
      <c r="O59" s="395">
        <f t="shared" si="22"/>
        <v>0.12019474591743592</v>
      </c>
      <c r="P59" s="386">
        <f t="shared" si="22"/>
        <v>-0.48929421094369552</v>
      </c>
      <c r="R59" s="401">
        <v>100.15199999999997</v>
      </c>
      <c r="S59" s="369">
        <v>45.08</v>
      </c>
      <c r="T59" s="374">
        <v>145.23199999999997</v>
      </c>
      <c r="U59" s="19">
        <v>36.858999999999995</v>
      </c>
      <c r="V59" s="119">
        <v>48.593000000000004</v>
      </c>
      <c r="W59" s="375">
        <v>85.451999999999998</v>
      </c>
      <c r="X59" s="345">
        <f t="shared" si="32"/>
        <v>2.9115832475235313E-3</v>
      </c>
      <c r="Y59" s="323">
        <f t="shared" si="33"/>
        <v>1.0075241582301045E-3</v>
      </c>
      <c r="Z59" s="399">
        <f t="shared" si="34"/>
        <v>1.8351015585778129E-3</v>
      </c>
      <c r="AA59" s="323">
        <f t="shared" si="35"/>
        <v>1.2089381987539136E-3</v>
      </c>
      <c r="AB59" s="323">
        <f t="shared" si="36"/>
        <v>1.2757427697430142E-3</v>
      </c>
      <c r="AC59" s="399">
        <f t="shared" si="37"/>
        <v>1.2460427766899356E-3</v>
      </c>
      <c r="AE59" s="394">
        <f t="shared" si="23"/>
        <v>-0.63196940650211675</v>
      </c>
      <c r="AF59" s="395">
        <f t="shared" si="23"/>
        <v>7.7928127772848382E-2</v>
      </c>
      <c r="AG59" s="386">
        <f t="shared" si="23"/>
        <v>-0.41161727442987761</v>
      </c>
      <c r="AI59" s="27">
        <f t="shared" si="24"/>
        <v>4.3682993850045779</v>
      </c>
      <c r="AJ59" s="28">
        <f t="shared" si="24"/>
        <v>4.5724718531291204</v>
      </c>
      <c r="AK59" s="402">
        <f t="shared" si="24"/>
        <v>4.4296956017812477</v>
      </c>
      <c r="AL59" s="28">
        <f t="shared" si="24"/>
        <v>6.4664912280701747</v>
      </c>
      <c r="AM59" s="28">
        <f t="shared" si="24"/>
        <v>4.3999456718580223</v>
      </c>
      <c r="AN59" s="402">
        <f t="shared" si="24"/>
        <v>5.1034400382226464</v>
      </c>
      <c r="AO59" s="384">
        <f t="shared" si="38"/>
        <v>0.48032235388174932</v>
      </c>
      <c r="AP59" s="385">
        <f t="shared" si="38"/>
        <v>-3.7731491152434696E-2</v>
      </c>
      <c r="AQ59" s="386">
        <f t="shared" si="38"/>
        <v>0.1520972312793854</v>
      </c>
    </row>
    <row r="60" spans="1:43" ht="19.5" customHeight="1">
      <c r="A60" s="8" t="s">
        <v>217</v>
      </c>
      <c r="B60" s="19">
        <v>116.28999999999999</v>
      </c>
      <c r="C60" s="371">
        <v>62.379999999999995</v>
      </c>
      <c r="D60" s="375">
        <v>178.67</v>
      </c>
      <c r="E60" s="19">
        <v>184.17</v>
      </c>
      <c r="F60" s="369">
        <v>52.650000000000006</v>
      </c>
      <c r="G60" s="377">
        <v>236.82</v>
      </c>
      <c r="H60" s="345">
        <f t="shared" si="26"/>
        <v>8.0694551865245312E-4</v>
      </c>
      <c r="I60" s="323">
        <f t="shared" si="27"/>
        <v>3.6756343975271065E-4</v>
      </c>
      <c r="J60" s="399">
        <f t="shared" si="28"/>
        <v>5.6933268931960929E-4</v>
      </c>
      <c r="K60" s="323">
        <f t="shared" si="29"/>
        <v>1.4639525239648001E-3</v>
      </c>
      <c r="L60" s="323">
        <f t="shared" si="30"/>
        <v>3.5608496451019865E-4</v>
      </c>
      <c r="M60" s="399">
        <f t="shared" si="31"/>
        <v>8.6537650948948798E-4</v>
      </c>
      <c r="N60" s="394">
        <f t="shared" si="22"/>
        <v>0.58371313096568922</v>
      </c>
      <c r="O60" s="395">
        <f t="shared" si="22"/>
        <v>-0.15597948060275715</v>
      </c>
      <c r="P60" s="386">
        <f t="shared" si="22"/>
        <v>0.3254603458890693</v>
      </c>
      <c r="R60" s="401">
        <v>32.312999999999995</v>
      </c>
      <c r="S60" s="369">
        <v>21.431000000000001</v>
      </c>
      <c r="T60" s="374">
        <v>53.744</v>
      </c>
      <c r="U60" s="19">
        <v>44.573</v>
      </c>
      <c r="V60" s="119">
        <v>18.725000000000001</v>
      </c>
      <c r="W60" s="375">
        <v>63.298000000000002</v>
      </c>
      <c r="X60" s="345">
        <f t="shared" si="32"/>
        <v>9.3939201890354544E-4</v>
      </c>
      <c r="Y60" s="323">
        <f t="shared" si="33"/>
        <v>4.7897626963241724E-4</v>
      </c>
      <c r="Z60" s="399">
        <f t="shared" si="34"/>
        <v>6.7909068362486226E-4</v>
      </c>
      <c r="AA60" s="323">
        <f t="shared" si="35"/>
        <v>1.4619496549840799E-3</v>
      </c>
      <c r="AB60" s="323">
        <f t="shared" si="36"/>
        <v>4.9159927074759612E-4</v>
      </c>
      <c r="AC60" s="399">
        <f t="shared" si="37"/>
        <v>9.2299788979683978E-4</v>
      </c>
      <c r="AE60" s="394">
        <f t="shared" si="23"/>
        <v>0.37941385819948648</v>
      </c>
      <c r="AF60" s="395">
        <f t="shared" si="23"/>
        <v>-0.12626568988847928</v>
      </c>
      <c r="AG60" s="386">
        <f t="shared" si="23"/>
        <v>0.17776868115510572</v>
      </c>
      <c r="AI60" s="27">
        <f t="shared" si="24"/>
        <v>2.7786568062602113</v>
      </c>
      <c r="AJ60" s="28">
        <f t="shared" si="24"/>
        <v>3.435556268034627</v>
      </c>
      <c r="AK60" s="402">
        <f t="shared" si="24"/>
        <v>3.0080035820227238</v>
      </c>
      <c r="AL60" s="28">
        <f t="shared" si="24"/>
        <v>2.4202095889667157</v>
      </c>
      <c r="AM60" s="28">
        <f t="shared" si="24"/>
        <v>3.5565052231718894</v>
      </c>
      <c r="AN60" s="402">
        <f t="shared" si="24"/>
        <v>2.6728316865129638</v>
      </c>
      <c r="AO60" s="384">
        <f t="shared" si="38"/>
        <v>-0.12900017608721137</v>
      </c>
      <c r="AP60" s="385">
        <f t="shared" si="38"/>
        <v>3.5205057260335168E-2</v>
      </c>
      <c r="AQ60" s="386">
        <f t="shared" si="38"/>
        <v>-0.11142669427420515</v>
      </c>
    </row>
    <row r="61" spans="1:43" ht="19.5" customHeight="1">
      <c r="A61" s="8" t="s">
        <v>216</v>
      </c>
      <c r="B61" s="19">
        <v>158.68</v>
      </c>
      <c r="C61" s="371">
        <v>155.55000000000001</v>
      </c>
      <c r="D61" s="375">
        <v>314.23</v>
      </c>
      <c r="E61" s="19">
        <v>84.300000000000011</v>
      </c>
      <c r="F61" s="369">
        <v>12.530000000000003</v>
      </c>
      <c r="G61" s="377">
        <v>96.830000000000013</v>
      </c>
      <c r="H61" s="345">
        <f t="shared" si="26"/>
        <v>1.1010930853880066E-3</v>
      </c>
      <c r="I61" s="323">
        <f t="shared" si="27"/>
        <v>9.1655166805922007E-4</v>
      </c>
      <c r="J61" s="399">
        <f t="shared" si="28"/>
        <v>1.0012951864605184E-3</v>
      </c>
      <c r="K61" s="323">
        <f t="shared" si="29"/>
        <v>6.700939228442888E-4</v>
      </c>
      <c r="L61" s="323">
        <f t="shared" si="30"/>
        <v>8.4743487280394865E-5</v>
      </c>
      <c r="M61" s="399">
        <f t="shared" si="31"/>
        <v>3.5383163336655325E-4</v>
      </c>
      <c r="N61" s="394">
        <f t="shared" si="22"/>
        <v>-0.46874212251071334</v>
      </c>
      <c r="O61" s="395">
        <f t="shared" si="22"/>
        <v>-0.91944712311153964</v>
      </c>
      <c r="P61" s="386">
        <f t="shared" si="22"/>
        <v>-0.69184991884925051</v>
      </c>
      <c r="R61" s="401">
        <v>34.301000000000002</v>
      </c>
      <c r="S61" s="369">
        <v>65.064999999999998</v>
      </c>
      <c r="T61" s="374">
        <v>99.366</v>
      </c>
      <c r="U61" s="19">
        <v>33.585000000000001</v>
      </c>
      <c r="V61" s="119">
        <v>9.5490000000000013</v>
      </c>
      <c r="W61" s="375">
        <v>43.134</v>
      </c>
      <c r="X61" s="345">
        <f t="shared" si="32"/>
        <v>9.971864463346183E-4</v>
      </c>
      <c r="Y61" s="323">
        <f t="shared" si="33"/>
        <v>1.4541827718554069E-3</v>
      </c>
      <c r="Z61" s="399">
        <f t="shared" si="34"/>
        <v>1.2555545710975749E-3</v>
      </c>
      <c r="AA61" s="323">
        <f t="shared" si="35"/>
        <v>1.1015542853889198E-3</v>
      </c>
      <c r="AB61" s="323">
        <f t="shared" si="36"/>
        <v>2.5069593785681152E-4</v>
      </c>
      <c r="AC61" s="399">
        <f t="shared" si="37"/>
        <v>6.2897075703018872E-4</v>
      </c>
      <c r="AE61" s="394">
        <f t="shared" si="23"/>
        <v>-2.0874026996297514E-2</v>
      </c>
      <c r="AF61" s="395">
        <f t="shared" si="23"/>
        <v>-0.85323906862368404</v>
      </c>
      <c r="AG61" s="386">
        <f t="shared" si="23"/>
        <v>-0.56590785580580882</v>
      </c>
      <c r="AI61" s="27">
        <f t="shared" si="24"/>
        <v>2.1616460801613311</v>
      </c>
      <c r="AJ61" s="28">
        <f t="shared" si="24"/>
        <v>4.1828993892639019</v>
      </c>
      <c r="AK61" s="402">
        <f t="shared" si="24"/>
        <v>3.1622060274321355</v>
      </c>
      <c r="AL61" s="28">
        <f t="shared" si="24"/>
        <v>3.9839857651245545</v>
      </c>
      <c r="AM61" s="28">
        <f t="shared" si="24"/>
        <v>7.620909816440542</v>
      </c>
      <c r="AN61" s="402">
        <f t="shared" si="24"/>
        <v>4.4546111742228645</v>
      </c>
      <c r="AO61" s="384">
        <f t="shared" si="38"/>
        <v>0.84303332617114446</v>
      </c>
      <c r="AP61" s="385">
        <f t="shared" si="38"/>
        <v>0.82192042103638885</v>
      </c>
      <c r="AQ61" s="386">
        <f t="shared" si="38"/>
        <v>0.40870365041971174</v>
      </c>
    </row>
    <row r="62" spans="1:43" ht="19.5" customHeight="1" thickBot="1">
      <c r="A62" s="8" t="s">
        <v>17</v>
      </c>
      <c r="B62" s="19">
        <f t="shared" ref="B62:G62" si="39">B63-SUM(B40:B61)</f>
        <v>633.94999999998254</v>
      </c>
      <c r="C62" s="371">
        <f t="shared" si="39"/>
        <v>66.950000000040745</v>
      </c>
      <c r="D62" s="376">
        <f t="shared" si="39"/>
        <v>700.90000000008149</v>
      </c>
      <c r="E62" s="21">
        <f t="shared" si="39"/>
        <v>86.240000000005239</v>
      </c>
      <c r="F62" s="119">
        <f t="shared" si="39"/>
        <v>63.919999999954598</v>
      </c>
      <c r="G62" s="375">
        <f t="shared" si="39"/>
        <v>150.15999999997439</v>
      </c>
      <c r="H62" s="345">
        <f t="shared" si="26"/>
        <v>4.39902925057794E-3</v>
      </c>
      <c r="I62" s="323">
        <f t="shared" si="27"/>
        <v>3.9449138011316058E-4</v>
      </c>
      <c r="J62" s="399">
        <f t="shared" si="28"/>
        <v>2.2334207306439835E-3</v>
      </c>
      <c r="K62" s="323">
        <f t="shared" si="29"/>
        <v>6.8551482688131637E-4</v>
      </c>
      <c r="L62" s="323">
        <f t="shared" si="30"/>
        <v>4.3230676033192267E-4</v>
      </c>
      <c r="M62" s="399">
        <f t="shared" si="31"/>
        <v>5.4870761196233156E-4</v>
      </c>
      <c r="N62" s="396">
        <f t="shared" si="22"/>
        <v>-0.86396403501852259</v>
      </c>
      <c r="O62" s="397">
        <f t="shared" si="22"/>
        <v>-4.5257654967652029E-2</v>
      </c>
      <c r="P62" s="388">
        <f t="shared" si="22"/>
        <v>-0.7857611642174962</v>
      </c>
      <c r="R62" s="19">
        <f t="shared" ref="R62:W62" si="40">R63-SUM(R40:R61)</f>
        <v>166.69499999999243</v>
      </c>
      <c r="S62" s="119">
        <f t="shared" si="40"/>
        <v>40.169000000001688</v>
      </c>
      <c r="T62" s="375">
        <f t="shared" si="40"/>
        <v>206.8640000000014</v>
      </c>
      <c r="U62" s="119">
        <f t="shared" si="40"/>
        <v>39.399999999990541</v>
      </c>
      <c r="V62" s="123">
        <f t="shared" si="40"/>
        <v>30.217000000004191</v>
      </c>
      <c r="W62" s="376">
        <f t="shared" si="40"/>
        <v>69.617000000027474</v>
      </c>
      <c r="X62" s="345">
        <f t="shared" si="32"/>
        <v>4.8460976260675092E-3</v>
      </c>
      <c r="Y62" s="323">
        <f t="shared" si="33"/>
        <v>8.9776481614788745E-4</v>
      </c>
      <c r="Z62" s="399">
        <f t="shared" si="34"/>
        <v>2.6138622949050025E-3</v>
      </c>
      <c r="AA62" s="323">
        <f t="shared" si="35"/>
        <v>1.2922804479473878E-3</v>
      </c>
      <c r="AB62" s="323">
        <f t="shared" si="36"/>
        <v>7.9330601677875419E-4</v>
      </c>
      <c r="AC62" s="399">
        <f t="shared" si="37"/>
        <v>1.015140195488198E-3</v>
      </c>
      <c r="AE62" s="396">
        <f t="shared" si="23"/>
        <v>-0.76364018116924726</v>
      </c>
      <c r="AF62" s="397">
        <f t="shared" si="23"/>
        <v>-0.24775324255015257</v>
      </c>
      <c r="AG62" s="388">
        <f t="shared" si="23"/>
        <v>-0.66346488514179847</v>
      </c>
      <c r="AI62" s="27">
        <f t="shared" si="24"/>
        <v>2.6294660462181092</v>
      </c>
      <c r="AJ62" s="28">
        <f t="shared" si="24"/>
        <v>5.9998506347986913</v>
      </c>
      <c r="AK62" s="402">
        <f t="shared" si="24"/>
        <v>2.9514053359962529</v>
      </c>
      <c r="AL62" s="28">
        <f t="shared" si="24"/>
        <v>4.5686456400728375</v>
      </c>
      <c r="AM62" s="28">
        <f t="shared" si="24"/>
        <v>4.7273153942468173</v>
      </c>
      <c r="AN62" s="402">
        <f t="shared" si="24"/>
        <v>4.6361880660654871</v>
      </c>
      <c r="AO62" s="387">
        <f t="shared" si="38"/>
        <v>0.73748037045155934</v>
      </c>
      <c r="AP62" s="385">
        <f t="shared" si="38"/>
        <v>-0.21209448668126227</v>
      </c>
      <c r="AQ62" s="386">
        <f t="shared" si="38"/>
        <v>0.57084084978810012</v>
      </c>
    </row>
    <row r="63" spans="1:43" ht="25.5" customHeight="1" thickBot="1">
      <c r="A63" s="12" t="s">
        <v>18</v>
      </c>
      <c r="B63" s="17">
        <v>144111.33999999997</v>
      </c>
      <c r="C63" s="372">
        <v>169712.20000000004</v>
      </c>
      <c r="D63" s="18">
        <v>313823.54000000004</v>
      </c>
      <c r="E63" s="17">
        <v>125803.26000000001</v>
      </c>
      <c r="F63" s="373">
        <v>147857.96999999997</v>
      </c>
      <c r="G63" s="378">
        <v>273661.23000000004</v>
      </c>
      <c r="H63" s="334">
        <f t="shared" ref="H63:M63" si="41">SUM(H40:H62)</f>
        <v>0.99999999999999967</v>
      </c>
      <c r="I63" s="338">
        <f t="shared" si="41"/>
        <v>1</v>
      </c>
      <c r="J63" s="335">
        <f t="shared" si="41"/>
        <v>1.0000000000000004</v>
      </c>
      <c r="K63" s="338">
        <f t="shared" si="41"/>
        <v>1.0000000000000002</v>
      </c>
      <c r="L63" s="338">
        <f t="shared" si="41"/>
        <v>0.99999999999999989</v>
      </c>
      <c r="M63" s="335">
        <f t="shared" si="41"/>
        <v>0.99999999999999956</v>
      </c>
      <c r="N63" s="389">
        <f t="shared" si="22"/>
        <v>-0.12704121688133607</v>
      </c>
      <c r="O63" s="390">
        <f t="shared" si="22"/>
        <v>-0.12877229804339382</v>
      </c>
      <c r="P63" s="391">
        <f t="shared" si="22"/>
        <v>-0.12797736587892672</v>
      </c>
      <c r="R63" s="17">
        <v>34397.78</v>
      </c>
      <c r="S63" s="372">
        <v>44743.344000000005</v>
      </c>
      <c r="T63" s="18">
        <v>79141.124000000011</v>
      </c>
      <c r="U63" s="17">
        <v>30488.737999999998</v>
      </c>
      <c r="V63" s="373">
        <v>38089.966999999997</v>
      </c>
      <c r="W63" s="378">
        <v>68578.705000000016</v>
      </c>
      <c r="X63" s="334">
        <f t="shared" ref="X63:AC63" si="42">SUM(X40:X62)</f>
        <v>0.99999999999999989</v>
      </c>
      <c r="Y63" s="338">
        <f t="shared" si="42"/>
        <v>1</v>
      </c>
      <c r="Z63" s="335">
        <f t="shared" si="42"/>
        <v>1</v>
      </c>
      <c r="AA63" s="338">
        <f t="shared" si="42"/>
        <v>0.99999999999999944</v>
      </c>
      <c r="AB63" s="338">
        <f t="shared" si="42"/>
        <v>1</v>
      </c>
      <c r="AC63" s="335">
        <f t="shared" si="42"/>
        <v>1.0000000000000002</v>
      </c>
      <c r="AE63" s="389">
        <f t="shared" si="23"/>
        <v>-0.11364227575151656</v>
      </c>
      <c r="AF63" s="390">
        <f t="shared" si="23"/>
        <v>-0.14870093303710172</v>
      </c>
      <c r="AG63" s="391">
        <f t="shared" si="23"/>
        <v>-0.13346309056717456</v>
      </c>
      <c r="AI63" s="403">
        <f t="shared" si="24"/>
        <v>2.3868891927588769</v>
      </c>
      <c r="AJ63" s="404">
        <f t="shared" si="24"/>
        <v>2.636424723738187</v>
      </c>
      <c r="AK63" s="405">
        <f t="shared" si="24"/>
        <v>2.5218351688977823</v>
      </c>
      <c r="AL63" s="404">
        <f t="shared" si="24"/>
        <v>2.4235252727155081</v>
      </c>
      <c r="AM63" s="404">
        <f t="shared" si="24"/>
        <v>2.5761186224861605</v>
      </c>
      <c r="AN63" s="405">
        <f t="shared" si="24"/>
        <v>2.5059707946207799</v>
      </c>
      <c r="AO63" s="389">
        <f t="shared" si="38"/>
        <v>1.534888174439532E-2</v>
      </c>
      <c r="AP63" s="390">
        <f t="shared" si="38"/>
        <v>-2.2874198041398459E-2</v>
      </c>
      <c r="AQ63" s="391">
        <f t="shared" si="38"/>
        <v>-6.2908053915102695E-3</v>
      </c>
    </row>
    <row r="64" spans="1:43" ht="20.100000000000001" customHeight="1"/>
    <row r="65" spans="1:43" ht="20.100000000000001" customHeight="1" thickBot="1"/>
    <row r="66" spans="1:43" ht="15" customHeight="1">
      <c r="A66" s="491" t="s">
        <v>15</v>
      </c>
      <c r="B66" s="457" t="s">
        <v>133</v>
      </c>
      <c r="C66" s="510"/>
      <c r="D66" s="510"/>
      <c r="E66" s="510"/>
      <c r="F66" s="510"/>
      <c r="G66" s="521"/>
      <c r="H66" s="510" t="s">
        <v>135</v>
      </c>
      <c r="I66" s="510"/>
      <c r="J66" s="510"/>
      <c r="K66" s="510"/>
      <c r="L66" s="510"/>
      <c r="M66" s="521"/>
      <c r="N66" s="525" t="s">
        <v>153</v>
      </c>
      <c r="O66" s="516"/>
      <c r="P66" s="526"/>
      <c r="R66" s="511" t="s">
        <v>134</v>
      </c>
      <c r="S66" s="510"/>
      <c r="T66" s="510"/>
      <c r="U66" s="510"/>
      <c r="V66" s="510"/>
      <c r="W66" s="521"/>
      <c r="X66" s="510" t="s">
        <v>136</v>
      </c>
      <c r="Y66" s="510"/>
      <c r="Z66" s="510"/>
      <c r="AA66" s="510"/>
      <c r="AB66" s="510"/>
      <c r="AC66" s="458"/>
      <c r="AE66" s="516" t="s">
        <v>153</v>
      </c>
      <c r="AF66" s="516"/>
      <c r="AG66" s="516"/>
      <c r="AI66" s="475" t="s">
        <v>154</v>
      </c>
      <c r="AJ66" s="480"/>
      <c r="AK66" s="480"/>
      <c r="AL66" s="480"/>
      <c r="AM66" s="480"/>
      <c r="AN66" s="476"/>
      <c r="AO66" s="516" t="s">
        <v>153</v>
      </c>
      <c r="AP66" s="516"/>
      <c r="AQ66" s="516"/>
    </row>
    <row r="67" spans="1:43" ht="15" customHeight="1">
      <c r="A67" s="492"/>
      <c r="B67" s="522" t="str">
        <f>B5</f>
        <v>jan-jun 2025</v>
      </c>
      <c r="C67" s="497"/>
      <c r="D67" s="498"/>
      <c r="E67" s="523" t="str">
        <f>E5</f>
        <v>jan-jun 26</v>
      </c>
      <c r="F67" s="513"/>
      <c r="G67" s="524"/>
      <c r="H67" s="532" t="str">
        <f>B67</f>
        <v>jan-jun 2025</v>
      </c>
      <c r="I67" s="497"/>
      <c r="J67" s="498"/>
      <c r="K67" s="522" t="str">
        <f>E67</f>
        <v>jan-jun 26</v>
      </c>
      <c r="L67" s="497"/>
      <c r="M67" s="498"/>
      <c r="N67" s="499" t="s">
        <v>137</v>
      </c>
      <c r="O67" s="497"/>
      <c r="P67" s="500"/>
      <c r="R67" s="520" t="str">
        <f>H67</f>
        <v>jan-jun 2025</v>
      </c>
      <c r="S67" s="497"/>
      <c r="T67" s="498"/>
      <c r="U67" s="537" t="str">
        <f>K67</f>
        <v>jan-jun 26</v>
      </c>
      <c r="V67" s="513"/>
      <c r="W67" s="524"/>
      <c r="X67" s="532" t="str">
        <f>R67</f>
        <v>jan-jun 2025</v>
      </c>
      <c r="Y67" s="497"/>
      <c r="Z67" s="498"/>
      <c r="AA67" s="522" t="str">
        <f>U67</f>
        <v>jan-jun 26</v>
      </c>
      <c r="AB67" s="497"/>
      <c r="AC67" s="500"/>
      <c r="AE67" s="496" t="s">
        <v>138</v>
      </c>
      <c r="AF67" s="497"/>
      <c r="AG67" s="500"/>
      <c r="AI67" s="527" t="str">
        <f>X67</f>
        <v>jan-jun 2025</v>
      </c>
      <c r="AJ67" s="528"/>
      <c r="AK67" s="539"/>
      <c r="AL67" s="538" t="str">
        <f>AA67</f>
        <v>jan-jun 26</v>
      </c>
      <c r="AM67" s="528"/>
      <c r="AN67" s="539"/>
      <c r="AO67" s="497" t="s">
        <v>139</v>
      </c>
      <c r="AP67" s="497"/>
      <c r="AQ67" s="500"/>
    </row>
    <row r="68" spans="1:43" ht="19.5" customHeight="1" thickBot="1">
      <c r="A68" s="493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185</v>
      </c>
      <c r="B69" s="39">
        <v>36598.620000000003</v>
      </c>
      <c r="C69" s="370">
        <v>57081.7</v>
      </c>
      <c r="D69" s="375">
        <v>93680.320000000007</v>
      </c>
      <c r="E69" s="39">
        <v>34354.68</v>
      </c>
      <c r="F69" s="379">
        <v>62422.250000000007</v>
      </c>
      <c r="G69" s="377">
        <v>96776.930000000008</v>
      </c>
      <c r="H69" s="345">
        <f t="shared" ref="H69:H96" si="43">B69/$B$97</f>
        <v>0.18024025454429415</v>
      </c>
      <c r="I69" s="323">
        <f t="shared" ref="I69:I96" si="44">C69/$C$97</f>
        <v>0.20902113936124328</v>
      </c>
      <c r="J69" s="398">
        <f t="shared" ref="J69:J96" si="45">D69/$D$97</f>
        <v>0.1967473787407707</v>
      </c>
      <c r="K69" s="323">
        <f t="shared" ref="K69:K96" si="46">E69/$E$97</f>
        <v>0.17448470917158182</v>
      </c>
      <c r="L69" s="323">
        <f t="shared" ref="L69:L96" si="47">F69/$F$97</f>
        <v>0.22043089826943982</v>
      </c>
      <c r="M69" s="399">
        <f t="shared" ref="M69:M96" si="48">G69/$G$97</f>
        <v>0.20158708098687736</v>
      </c>
      <c r="N69" s="392">
        <f t="shared" ref="N69:P97" si="49">(E69-B69)/B69</f>
        <v>-6.1312147835082369E-2</v>
      </c>
      <c r="O69" s="393">
        <f t="shared" si="49"/>
        <v>9.3559757330282919E-2</v>
      </c>
      <c r="P69" s="382">
        <f t="shared" si="49"/>
        <v>3.3055074961315253E-2</v>
      </c>
      <c r="R69" s="401">
        <v>10846.614000000001</v>
      </c>
      <c r="S69" s="369">
        <v>20314.730999999992</v>
      </c>
      <c r="T69" s="374">
        <v>31161.344999999994</v>
      </c>
      <c r="U69" s="39">
        <v>10016.683000000003</v>
      </c>
      <c r="V69" s="112">
        <v>21754.707999999995</v>
      </c>
      <c r="W69" s="380">
        <v>31771.390999999996</v>
      </c>
      <c r="X69" s="345">
        <f t="shared" ref="X69:X96" si="50">R69/$R$97</f>
        <v>0.18380831575904905</v>
      </c>
      <c r="Y69" s="323">
        <f t="shared" ref="Y69:Y96" si="51">S69/$S$97</f>
        <v>0.21782356008678389</v>
      </c>
      <c r="Z69" s="398">
        <f t="shared" ref="Z69:Z96" si="52">T69/$T$97</f>
        <v>0.20464158973225854</v>
      </c>
      <c r="AA69" s="323">
        <f t="shared" ref="AA69:AA96" si="53">U69/$U$97</f>
        <v>0.17532073490504935</v>
      </c>
      <c r="AB69" s="323">
        <f t="shared" ref="AB69:AB96" si="54">V69/$V$97</f>
        <v>0.23696410347036215</v>
      </c>
      <c r="AC69" s="399">
        <f t="shared" ref="AC69:AC96" si="55">W69/$W$97</f>
        <v>0.21331757363488185</v>
      </c>
      <c r="AE69" s="392">
        <f t="shared" ref="AE69:AG97" si="56">(U69-R69)/R69</f>
        <v>-7.6515214794220437E-2</v>
      </c>
      <c r="AF69" s="393">
        <f t="shared" si="56"/>
        <v>7.0883389989264592E-2</v>
      </c>
      <c r="AG69" s="382">
        <f t="shared" si="56"/>
        <v>1.9577011197687462E-2</v>
      </c>
      <c r="AI69" s="125">
        <f t="shared" ref="AI69:AN97" si="57">(R69/B69)*10</f>
        <v>2.963667482544424</v>
      </c>
      <c r="AJ69" s="364">
        <f t="shared" si="57"/>
        <v>3.5588868236229816</v>
      </c>
      <c r="AK69" s="366">
        <f t="shared" si="57"/>
        <v>3.3263491200713222</v>
      </c>
      <c r="AL69" s="364">
        <f t="shared" si="57"/>
        <v>2.9156676761361195</v>
      </c>
      <c r="AM69" s="364">
        <f t="shared" si="57"/>
        <v>3.4850887303805922</v>
      </c>
      <c r="AN69" s="363">
        <f t="shared" si="57"/>
        <v>3.2829509057582209</v>
      </c>
      <c r="AO69" s="383">
        <f t="shared" ref="AO69:AQ82" si="58">(AL69-AI69)/AI69</f>
        <v>-1.6196083633206643E-2</v>
      </c>
      <c r="AP69" s="381">
        <f t="shared" si="58"/>
        <v>-2.0736285501560911E-2</v>
      </c>
      <c r="AQ69" s="382">
        <f t="shared" si="58"/>
        <v>-1.3046800785652585E-2</v>
      </c>
    </row>
    <row r="70" spans="1:43" ht="19.5" customHeight="1">
      <c r="A70" s="8" t="s">
        <v>184</v>
      </c>
      <c r="B70" s="19">
        <v>43179.4</v>
      </c>
      <c r="C70" s="371">
        <v>43028.460000000006</v>
      </c>
      <c r="D70" s="375">
        <v>86207.860000000015</v>
      </c>
      <c r="E70" s="19">
        <v>46936.76</v>
      </c>
      <c r="F70" s="369">
        <v>38913.570000000007</v>
      </c>
      <c r="G70" s="377">
        <v>85850.330000000016</v>
      </c>
      <c r="H70" s="345">
        <f t="shared" si="43"/>
        <v>0.21264916674644824</v>
      </c>
      <c r="I70" s="323">
        <f t="shared" si="44"/>
        <v>0.15756114015804862</v>
      </c>
      <c r="J70" s="399">
        <f t="shared" si="45"/>
        <v>0.18105372058775354</v>
      </c>
      <c r="K70" s="323">
        <f t="shared" si="46"/>
        <v>0.23838810077859363</v>
      </c>
      <c r="L70" s="323">
        <f t="shared" si="47"/>
        <v>0.13741499529367696</v>
      </c>
      <c r="M70" s="399">
        <f t="shared" si="48"/>
        <v>0.17882689011172548</v>
      </c>
      <c r="N70" s="394">
        <f t="shared" si="49"/>
        <v>8.7017420343960331E-2</v>
      </c>
      <c r="O70" s="395">
        <f t="shared" si="49"/>
        <v>-9.5631821357306274E-2</v>
      </c>
      <c r="P70" s="386">
        <f t="shared" si="49"/>
        <v>-4.1473016497567483E-3</v>
      </c>
      <c r="R70" s="401">
        <v>12846.672</v>
      </c>
      <c r="S70" s="369">
        <v>13272.973999999997</v>
      </c>
      <c r="T70" s="374">
        <v>26119.645999999997</v>
      </c>
      <c r="U70" s="19">
        <v>13397.625999999998</v>
      </c>
      <c r="V70" s="119">
        <v>11482.939999999999</v>
      </c>
      <c r="W70" s="375">
        <v>24880.565999999999</v>
      </c>
      <c r="X70" s="345">
        <f t="shared" si="50"/>
        <v>0.21770159272091122</v>
      </c>
      <c r="Y70" s="323">
        <f t="shared" si="51"/>
        <v>0.1423187168768969</v>
      </c>
      <c r="Z70" s="399">
        <f t="shared" si="52"/>
        <v>0.17153193742708564</v>
      </c>
      <c r="AA70" s="323">
        <f t="shared" si="53"/>
        <v>0.23449695236466961</v>
      </c>
      <c r="AB70" s="323">
        <f t="shared" si="54"/>
        <v>0.12507842359014704</v>
      </c>
      <c r="AC70" s="399">
        <f t="shared" si="55"/>
        <v>0.16705160846695502</v>
      </c>
      <c r="AE70" s="394">
        <f t="shared" si="56"/>
        <v>4.2886904873106271E-2</v>
      </c>
      <c r="AF70" s="395">
        <f t="shared" si="56"/>
        <v>-0.13486306836734543</v>
      </c>
      <c r="AG70" s="386">
        <f t="shared" si="56"/>
        <v>-4.7438621488208467E-2</v>
      </c>
      <c r="AI70" s="125">
        <f t="shared" si="57"/>
        <v>2.9751853893291709</v>
      </c>
      <c r="AJ70" s="364">
        <f t="shared" si="57"/>
        <v>3.0846965008740712</v>
      </c>
      <c r="AK70" s="363">
        <f t="shared" si="57"/>
        <v>3.0298450744514471</v>
      </c>
      <c r="AL70" s="364">
        <f t="shared" si="57"/>
        <v>2.8543994089067928</v>
      </c>
      <c r="AM70" s="364">
        <f t="shared" si="57"/>
        <v>2.9508832008988115</v>
      </c>
      <c r="AN70" s="363">
        <f t="shared" si="57"/>
        <v>2.8981328318714668</v>
      </c>
      <c r="AO70" s="384">
        <f t="shared" si="58"/>
        <v>-4.0597799671775167E-2</v>
      </c>
      <c r="AP70" s="385">
        <f t="shared" si="58"/>
        <v>-4.3379729557621871E-2</v>
      </c>
      <c r="AQ70" s="386">
        <f t="shared" si="58"/>
        <v>-4.3471609717149265E-2</v>
      </c>
    </row>
    <row r="71" spans="1:43" ht="19.5" customHeight="1">
      <c r="A71" s="8" t="s">
        <v>186</v>
      </c>
      <c r="B71" s="19">
        <v>20792.419999999998</v>
      </c>
      <c r="C71" s="371">
        <v>41283.64</v>
      </c>
      <c r="D71" s="375">
        <v>62076.06</v>
      </c>
      <c r="E71" s="19">
        <v>23225.149999999998</v>
      </c>
      <c r="F71" s="369">
        <v>53654.510000000031</v>
      </c>
      <c r="G71" s="377">
        <v>76879.660000000033</v>
      </c>
      <c r="H71" s="345">
        <f t="shared" si="43"/>
        <v>0.10239815253667686</v>
      </c>
      <c r="I71" s="323">
        <f t="shared" si="44"/>
        <v>0.15117197753009104</v>
      </c>
      <c r="J71" s="399">
        <f t="shared" si="45"/>
        <v>0.13037212178133897</v>
      </c>
      <c r="K71" s="323">
        <f t="shared" si="46"/>
        <v>0.11795870440989009</v>
      </c>
      <c r="L71" s="323">
        <f t="shared" si="47"/>
        <v>0.18946948941293604</v>
      </c>
      <c r="M71" s="399">
        <f t="shared" si="48"/>
        <v>0.16014091629754737</v>
      </c>
      <c r="N71" s="394">
        <f t="shared" si="49"/>
        <v>0.11700081087242369</v>
      </c>
      <c r="O71" s="395">
        <f t="shared" si="49"/>
        <v>0.29965550518316775</v>
      </c>
      <c r="P71" s="386">
        <f t="shared" si="49"/>
        <v>0.2384751867306017</v>
      </c>
      <c r="R71" s="401">
        <v>6599.7500000000027</v>
      </c>
      <c r="S71" s="369">
        <v>12239.955000000004</v>
      </c>
      <c r="T71" s="374">
        <v>18839.705000000005</v>
      </c>
      <c r="U71" s="19">
        <v>7201.9169999999995</v>
      </c>
      <c r="V71" s="119">
        <v>14839.913000000002</v>
      </c>
      <c r="W71" s="375">
        <v>22041.83</v>
      </c>
      <c r="X71" s="345">
        <f t="shared" si="50"/>
        <v>0.11184033394484069</v>
      </c>
      <c r="Y71" s="323">
        <f t="shared" si="51"/>
        <v>0.13124222877487438</v>
      </c>
      <c r="Z71" s="399">
        <f t="shared" si="52"/>
        <v>0.12372338810429337</v>
      </c>
      <c r="AA71" s="323">
        <f t="shared" si="53"/>
        <v>0.12605424182488034</v>
      </c>
      <c r="AB71" s="323">
        <f t="shared" si="54"/>
        <v>0.16164439805963721</v>
      </c>
      <c r="AC71" s="399">
        <f t="shared" si="55"/>
        <v>0.14799193696217294</v>
      </c>
      <c r="AE71" s="394">
        <f t="shared" si="56"/>
        <v>9.124088033637584E-2</v>
      </c>
      <c r="AF71" s="395">
        <f t="shared" si="56"/>
        <v>0.21241565022093611</v>
      </c>
      <c r="AG71" s="386">
        <f t="shared" si="56"/>
        <v>0.1699668333447894</v>
      </c>
      <c r="AI71" s="125">
        <f t="shared" si="57"/>
        <v>3.1741134509595339</v>
      </c>
      <c r="AJ71" s="364">
        <f t="shared" si="57"/>
        <v>2.9648439430244049</v>
      </c>
      <c r="AK71" s="363">
        <f t="shared" si="57"/>
        <v>3.0349389120379104</v>
      </c>
      <c r="AL71" s="364">
        <f t="shared" si="57"/>
        <v>3.1009130188610188</v>
      </c>
      <c r="AM71" s="364">
        <f t="shared" si="57"/>
        <v>2.7658277002250125</v>
      </c>
      <c r="AN71" s="363">
        <f t="shared" si="57"/>
        <v>2.8670561238174042</v>
      </c>
      <c r="AO71" s="384">
        <f t="shared" si="58"/>
        <v>-2.306169367587874E-2</v>
      </c>
      <c r="AP71" s="385">
        <f t="shared" si="58"/>
        <v>-6.7125368695250168E-2</v>
      </c>
      <c r="AQ71" s="386">
        <f t="shared" si="58"/>
        <v>-5.5316694367260201E-2</v>
      </c>
    </row>
    <row r="72" spans="1:43" ht="19.5" customHeight="1">
      <c r="A72" s="8" t="s">
        <v>189</v>
      </c>
      <c r="B72" s="19">
        <v>19331.440000000002</v>
      </c>
      <c r="C72" s="371">
        <v>30255.889999999996</v>
      </c>
      <c r="D72" s="375">
        <v>49587.33</v>
      </c>
      <c r="E72" s="19">
        <v>17157.04</v>
      </c>
      <c r="F72" s="369">
        <v>29501.039999999997</v>
      </c>
      <c r="G72" s="377">
        <v>46658.080000000002</v>
      </c>
      <c r="H72" s="345">
        <f t="shared" si="43"/>
        <v>9.5203143350971978E-2</v>
      </c>
      <c r="I72" s="323">
        <f t="shared" si="44"/>
        <v>0.11079068423309829</v>
      </c>
      <c r="J72" s="399">
        <f t="shared" si="45"/>
        <v>0.10414329494448334</v>
      </c>
      <c r="K72" s="323">
        <f t="shared" si="46"/>
        <v>8.7139252487439742E-2</v>
      </c>
      <c r="L72" s="323">
        <f t="shared" si="47"/>
        <v>0.10417664770306539</v>
      </c>
      <c r="M72" s="399">
        <f t="shared" si="48"/>
        <v>9.7189135382287933E-2</v>
      </c>
      <c r="N72" s="394">
        <f t="shared" si="49"/>
        <v>-0.11247998079811961</v>
      </c>
      <c r="O72" s="395">
        <f t="shared" si="49"/>
        <v>-2.4948861196943756E-2</v>
      </c>
      <c r="P72" s="386">
        <f t="shared" si="49"/>
        <v>-5.9072549379045006E-2</v>
      </c>
      <c r="R72" s="401">
        <v>6901.7110000000011</v>
      </c>
      <c r="S72" s="369">
        <v>11340.103000000003</v>
      </c>
      <c r="T72" s="374">
        <v>18241.814000000006</v>
      </c>
      <c r="U72" s="19">
        <v>6045.9179999999997</v>
      </c>
      <c r="V72" s="119">
        <v>10816.360999999999</v>
      </c>
      <c r="W72" s="375">
        <v>16862.278999999999</v>
      </c>
      <c r="X72" s="345">
        <f t="shared" si="50"/>
        <v>0.11695740945199139</v>
      </c>
      <c r="Y72" s="323">
        <f t="shared" si="51"/>
        <v>0.12159361633736719</v>
      </c>
      <c r="Z72" s="399">
        <f t="shared" si="52"/>
        <v>0.11979694126040362</v>
      </c>
      <c r="AA72" s="323">
        <f t="shared" si="53"/>
        <v>0.10582093762332959</v>
      </c>
      <c r="AB72" s="323">
        <f t="shared" si="54"/>
        <v>0.11781768282878309</v>
      </c>
      <c r="AC72" s="399">
        <f t="shared" si="55"/>
        <v>0.11321570535688608</v>
      </c>
      <c r="AE72" s="394">
        <f t="shared" ref="AE72:AE74" si="59">(U72-R72)/R72</f>
        <v>-0.12399722329723764</v>
      </c>
      <c r="AF72" s="395">
        <f t="shared" ref="AF72:AF74" si="60">(V72-S72)/S72</f>
        <v>-4.6184942059168572E-2</v>
      </c>
      <c r="AG72" s="386">
        <f t="shared" ref="AG72:AG74" si="61">(W72-T72)/T72</f>
        <v>-7.5624880288769888E-2</v>
      </c>
      <c r="AI72" s="125">
        <f t="shared" ref="AI72:AI74" si="62">(R72/B72)*10</f>
        <v>3.5702001506354417</v>
      </c>
      <c r="AJ72" s="364">
        <f t="shared" ref="AJ72:AJ74" si="63">(S72/C72)*10</f>
        <v>3.7480645917208202</v>
      </c>
      <c r="AK72" s="363">
        <f t="shared" ref="AK72:AK74" si="64">(T72/D72)*10</f>
        <v>3.6787247871583335</v>
      </c>
      <c r="AL72" s="364">
        <f t="shared" ref="AL72:AL74" si="65">(U72/E72)*10</f>
        <v>3.5238700848164948</v>
      </c>
      <c r="AM72" s="364">
        <f t="shared" ref="AM72:AM74" si="66">(V72/F72)*10</f>
        <v>3.6664337935204996</v>
      </c>
      <c r="AN72" s="363">
        <f t="shared" ref="AN72:AN74" si="67">(W72/G72)*10</f>
        <v>3.6140104779279381</v>
      </c>
      <c r="AO72" s="384">
        <f t="shared" ref="AO72:AO74" si="68">(AL72-AI72)/AI72</f>
        <v>-1.2976881929350904E-2</v>
      </c>
      <c r="AP72" s="385">
        <f t="shared" ref="AP72:AP74" si="69">(AM72-AJ72)/AJ72</f>
        <v>-2.177945342261086E-2</v>
      </c>
      <c r="AQ72" s="386">
        <f t="shared" ref="AQ72:AQ74" si="70">(AN72-AK72)/AK72</f>
        <v>-1.7591506017601455E-2</v>
      </c>
    </row>
    <row r="73" spans="1:43" ht="19.5" customHeight="1">
      <c r="A73" s="8" t="s">
        <v>194</v>
      </c>
      <c r="B73" s="19">
        <v>42850.289999999994</v>
      </c>
      <c r="C73" s="371">
        <v>14476.560000000007</v>
      </c>
      <c r="D73" s="375">
        <v>57326.85</v>
      </c>
      <c r="E73" s="19">
        <v>30425.07</v>
      </c>
      <c r="F73" s="369">
        <v>15770.369999999995</v>
      </c>
      <c r="G73" s="377">
        <v>46195.439999999995</v>
      </c>
      <c r="H73" s="345">
        <f t="shared" si="43"/>
        <v>0.21102837147676118</v>
      </c>
      <c r="I73" s="323">
        <f t="shared" si="44"/>
        <v>5.3010107709325439E-2</v>
      </c>
      <c r="J73" s="399">
        <f t="shared" si="45"/>
        <v>0.12039783242590707</v>
      </c>
      <c r="K73" s="323">
        <f t="shared" si="46"/>
        <v>0.154526530023712</v>
      </c>
      <c r="L73" s="323">
        <f t="shared" si="47"/>
        <v>5.5689707198017122E-2</v>
      </c>
      <c r="M73" s="399">
        <f t="shared" si="48"/>
        <v>9.6225452744827022E-2</v>
      </c>
      <c r="N73" s="394">
        <f t="shared" si="49"/>
        <v>-0.28996816590972885</v>
      </c>
      <c r="O73" s="395">
        <f t="shared" si="49"/>
        <v>8.937275153765728E-2</v>
      </c>
      <c r="P73" s="386">
        <f t="shared" si="49"/>
        <v>-0.19417445751859738</v>
      </c>
      <c r="R73" s="401">
        <v>8388.6550000000007</v>
      </c>
      <c r="S73" s="369">
        <v>3538.6949999999997</v>
      </c>
      <c r="T73" s="374">
        <v>11927.35</v>
      </c>
      <c r="U73" s="19">
        <v>6305.6380000000008</v>
      </c>
      <c r="V73" s="119">
        <v>3793.6120000000001</v>
      </c>
      <c r="W73" s="375">
        <v>10099.25</v>
      </c>
      <c r="X73" s="345">
        <f t="shared" si="50"/>
        <v>0.14215538112020262</v>
      </c>
      <c r="Y73" s="323">
        <f t="shared" si="51"/>
        <v>3.7943458023702206E-2</v>
      </c>
      <c r="Z73" s="399">
        <f t="shared" si="52"/>
        <v>7.8328835462431246E-2</v>
      </c>
      <c r="AA73" s="323">
        <f t="shared" si="53"/>
        <v>0.11036678391491529</v>
      </c>
      <c r="AB73" s="323">
        <f t="shared" si="54"/>
        <v>4.1322083775815685E-2</v>
      </c>
      <c r="AC73" s="399">
        <f t="shared" si="55"/>
        <v>6.7807780450408375E-2</v>
      </c>
      <c r="AE73" s="394">
        <f t="shared" si="59"/>
        <v>-0.24831358543175272</v>
      </c>
      <c r="AF73" s="395">
        <f t="shared" si="60"/>
        <v>7.2037007993059704E-2</v>
      </c>
      <c r="AG73" s="386">
        <f t="shared" si="61"/>
        <v>-0.15326958628697912</v>
      </c>
      <c r="AI73" s="125">
        <f t="shared" si="62"/>
        <v>1.957665864105004</v>
      </c>
      <c r="AJ73" s="364">
        <f t="shared" si="63"/>
        <v>2.4444308592649069</v>
      </c>
      <c r="AK73" s="363">
        <f t="shared" si="64"/>
        <v>2.0805870198693981</v>
      </c>
      <c r="AL73" s="364">
        <f t="shared" si="65"/>
        <v>2.0725138841093877</v>
      </c>
      <c r="AM73" s="364">
        <f t="shared" si="66"/>
        <v>2.4055313857569613</v>
      </c>
      <c r="AN73" s="363">
        <f t="shared" si="67"/>
        <v>2.1862006293261849</v>
      </c>
      <c r="AO73" s="384">
        <f t="shared" si="68"/>
        <v>5.8665792825114929E-2</v>
      </c>
      <c r="AP73" s="385">
        <f t="shared" si="69"/>
        <v>-1.5913509421020582E-2</v>
      </c>
      <c r="AQ73" s="386">
        <f t="shared" si="70"/>
        <v>5.0761447826112228E-2</v>
      </c>
    </row>
    <row r="74" spans="1:43" ht="19.5" customHeight="1">
      <c r="A74" s="8" t="s">
        <v>193</v>
      </c>
      <c r="B74" s="19">
        <v>5235.57</v>
      </c>
      <c r="C74" s="371">
        <v>17517.119999999995</v>
      </c>
      <c r="D74" s="375">
        <v>22752.689999999995</v>
      </c>
      <c r="E74" s="19">
        <v>5132.74</v>
      </c>
      <c r="F74" s="369">
        <v>15007.790000000003</v>
      </c>
      <c r="G74" s="377">
        <v>20140.530000000002</v>
      </c>
      <c r="H74" s="345">
        <f t="shared" si="43"/>
        <v>2.5784045122042035E-2</v>
      </c>
      <c r="I74" s="323">
        <f t="shared" si="44"/>
        <v>6.4143996775282125E-2</v>
      </c>
      <c r="J74" s="399">
        <f t="shared" si="45"/>
        <v>4.778519241609492E-2</v>
      </c>
      <c r="K74" s="323">
        <f t="shared" si="46"/>
        <v>2.6068781492167726E-2</v>
      </c>
      <c r="L74" s="323">
        <f t="shared" si="47"/>
        <v>5.2996818133584041E-2</v>
      </c>
      <c r="M74" s="399">
        <f t="shared" si="48"/>
        <v>4.1952877118840548E-2</v>
      </c>
      <c r="N74" s="394">
        <f t="shared" si="49"/>
        <v>-1.9640650397186921E-2</v>
      </c>
      <c r="O74" s="395">
        <f t="shared" si="49"/>
        <v>-0.14325014614274453</v>
      </c>
      <c r="P74" s="386">
        <f t="shared" si="49"/>
        <v>-0.11480664484067568</v>
      </c>
      <c r="R74" s="401">
        <v>1991.8020000000001</v>
      </c>
      <c r="S74" s="369">
        <v>8146.4619999999977</v>
      </c>
      <c r="T74" s="374">
        <v>10138.263999999997</v>
      </c>
      <c r="U74" s="19">
        <v>1928.0610000000004</v>
      </c>
      <c r="V74" s="119">
        <v>6192.27</v>
      </c>
      <c r="W74" s="375">
        <v>8120.331000000001</v>
      </c>
      <c r="X74" s="345">
        <f t="shared" si="50"/>
        <v>3.3753369571877946E-2</v>
      </c>
      <c r="Y74" s="323">
        <f t="shared" si="51"/>
        <v>8.7349980413311976E-2</v>
      </c>
      <c r="Z74" s="399">
        <f t="shared" si="52"/>
        <v>6.6579618501233701E-2</v>
      </c>
      <c r="AA74" s="323">
        <f t="shared" si="53"/>
        <v>3.3746607680582921E-2</v>
      </c>
      <c r="AB74" s="323">
        <f t="shared" si="54"/>
        <v>6.7449570410065718E-2</v>
      </c>
      <c r="AC74" s="399">
        <f t="shared" si="55"/>
        <v>5.4521040832997025E-2</v>
      </c>
      <c r="AE74" s="394">
        <f t="shared" si="59"/>
        <v>-3.2001674865272632E-2</v>
      </c>
      <c r="AF74" s="395">
        <f t="shared" si="60"/>
        <v>-0.23988229491526478</v>
      </c>
      <c r="AG74" s="386">
        <f t="shared" si="61"/>
        <v>-0.199041275705584</v>
      </c>
      <c r="AI74" s="125">
        <f t="shared" si="62"/>
        <v>3.8043651407583132</v>
      </c>
      <c r="AJ74" s="364">
        <f t="shared" si="63"/>
        <v>4.6505715551414841</v>
      </c>
      <c r="AK74" s="363">
        <f t="shared" si="64"/>
        <v>4.455852912336959</v>
      </c>
      <c r="AL74" s="364">
        <f t="shared" si="65"/>
        <v>3.7563971679843524</v>
      </c>
      <c r="AM74" s="364">
        <f t="shared" si="66"/>
        <v>4.1260372113415764</v>
      </c>
      <c r="AN74" s="363">
        <f t="shared" si="67"/>
        <v>4.0318358057111698</v>
      </c>
      <c r="AO74" s="384">
        <f t="shared" si="68"/>
        <v>-1.2608666886375552E-2</v>
      </c>
      <c r="AP74" s="385">
        <f t="shared" si="69"/>
        <v>-0.1127892211915337</v>
      </c>
      <c r="AQ74" s="386">
        <f t="shared" si="70"/>
        <v>-9.5159583354246124E-2</v>
      </c>
    </row>
    <row r="75" spans="1:43" ht="19.5" customHeight="1">
      <c r="A75" s="8" t="s">
        <v>187</v>
      </c>
      <c r="B75" s="19">
        <v>2687.17</v>
      </c>
      <c r="C75" s="371">
        <v>15242.300000000003</v>
      </c>
      <c r="D75" s="375">
        <v>17929.47</v>
      </c>
      <c r="E75" s="19">
        <v>2196.7800000000002</v>
      </c>
      <c r="F75" s="369">
        <v>13917.89</v>
      </c>
      <c r="G75" s="377">
        <v>16114.67</v>
      </c>
      <c r="H75" s="345">
        <f t="shared" si="43"/>
        <v>1.3233728616100579E-2</v>
      </c>
      <c r="I75" s="323">
        <f t="shared" si="44"/>
        <v>5.5814085994038011E-2</v>
      </c>
      <c r="J75" s="399">
        <f t="shared" si="45"/>
        <v>3.7655467281829162E-2</v>
      </c>
      <c r="K75" s="323">
        <f t="shared" si="46"/>
        <v>1.1157272296349363E-2</v>
      </c>
      <c r="L75" s="323">
        <f t="shared" si="47"/>
        <v>4.9148068112175598E-2</v>
      </c>
      <c r="M75" s="399">
        <f t="shared" si="48"/>
        <v>3.3566980130148812E-2</v>
      </c>
      <c r="N75" s="394">
        <f t="shared" si="49"/>
        <v>-0.18249310613024106</v>
      </c>
      <c r="O75" s="395">
        <f t="shared" si="49"/>
        <v>-8.6890429921993612E-2</v>
      </c>
      <c r="P75" s="386">
        <f t="shared" si="49"/>
        <v>-0.10121883134303473</v>
      </c>
      <c r="R75" s="401">
        <v>951.47200000000021</v>
      </c>
      <c r="S75" s="369">
        <v>6036.1580000000022</v>
      </c>
      <c r="T75" s="374">
        <v>6987.6300000000028</v>
      </c>
      <c r="U75" s="19">
        <v>676.29000000000008</v>
      </c>
      <c r="V75" s="119">
        <v>5021.0700000000006</v>
      </c>
      <c r="W75" s="375">
        <v>5697.3600000000006</v>
      </c>
      <c r="X75" s="345">
        <f t="shared" si="50"/>
        <v>1.6123784418980332E-2</v>
      </c>
      <c r="Y75" s="323">
        <f t="shared" si="51"/>
        <v>6.4722364515007472E-2</v>
      </c>
      <c r="Z75" s="399">
        <f t="shared" si="52"/>
        <v>4.5888895734790096E-2</v>
      </c>
      <c r="AA75" s="323">
        <f t="shared" si="53"/>
        <v>1.1837018283291565E-2</v>
      </c>
      <c r="AB75" s="323">
        <f t="shared" si="54"/>
        <v>5.4692223449376187E-2</v>
      </c>
      <c r="AC75" s="399">
        <f t="shared" si="55"/>
        <v>3.8252873829931797E-2</v>
      </c>
      <c r="AE75" s="394">
        <f t="shared" si="56"/>
        <v>-0.2892171288277533</v>
      </c>
      <c r="AF75" s="395">
        <f t="shared" si="56"/>
        <v>-0.16816789752687078</v>
      </c>
      <c r="AG75" s="386">
        <f t="shared" si="56"/>
        <v>-0.18465058968491488</v>
      </c>
      <c r="AI75" s="125">
        <f t="shared" si="57"/>
        <v>3.5407957070077449</v>
      </c>
      <c r="AJ75" s="364">
        <f t="shared" si="57"/>
        <v>3.9601359374897491</v>
      </c>
      <c r="AK75" s="363">
        <f t="shared" si="57"/>
        <v>3.8972875383377215</v>
      </c>
      <c r="AL75" s="364">
        <f t="shared" si="57"/>
        <v>3.0785513342255482</v>
      </c>
      <c r="AM75" s="364">
        <f t="shared" si="57"/>
        <v>3.6076373645717856</v>
      </c>
      <c r="AN75" s="363">
        <f t="shared" si="57"/>
        <v>3.5355114315093021</v>
      </c>
      <c r="AO75" s="384">
        <f t="shared" si="58"/>
        <v>-0.13054816234309946</v>
      </c>
      <c r="AP75" s="385">
        <f t="shared" si="58"/>
        <v>-8.9011735577290627E-2</v>
      </c>
      <c r="AQ75" s="386">
        <f t="shared" si="58"/>
        <v>-9.282766623443052E-2</v>
      </c>
    </row>
    <row r="76" spans="1:43" ht="19.5" customHeight="1">
      <c r="A76" s="8" t="s">
        <v>199</v>
      </c>
      <c r="B76" s="19">
        <v>5102.9200000000019</v>
      </c>
      <c r="C76" s="371">
        <v>10899.53</v>
      </c>
      <c r="D76" s="375">
        <v>16002.450000000003</v>
      </c>
      <c r="E76" s="19">
        <v>6037.68</v>
      </c>
      <c r="F76" s="369">
        <v>10202.569999999998</v>
      </c>
      <c r="G76" s="377">
        <v>16240.249999999998</v>
      </c>
      <c r="H76" s="345">
        <f t="shared" si="43"/>
        <v>2.5130772682663168E-2</v>
      </c>
      <c r="I76" s="323">
        <f t="shared" si="44"/>
        <v>3.9911778715456134E-2</v>
      </c>
      <c r="J76" s="399">
        <f t="shared" si="45"/>
        <v>3.3608340481012945E-2</v>
      </c>
      <c r="K76" s="323">
        <f t="shared" si="46"/>
        <v>3.0664900353345632E-2</v>
      </c>
      <c r="L76" s="323">
        <f t="shared" si="47"/>
        <v>3.6028205804129743E-2</v>
      </c>
      <c r="M76" s="399">
        <f t="shared" si="48"/>
        <v>3.3828564224935992E-2</v>
      </c>
      <c r="N76" s="394">
        <f t="shared" si="49"/>
        <v>0.18318139418215415</v>
      </c>
      <c r="O76" s="395">
        <f t="shared" si="49"/>
        <v>-6.3944041623813383E-2</v>
      </c>
      <c r="P76" s="386">
        <f t="shared" si="49"/>
        <v>1.4860224528118856E-2</v>
      </c>
      <c r="R76" s="401">
        <v>2173.3799999999997</v>
      </c>
      <c r="S76" s="369">
        <v>3195.8079999999995</v>
      </c>
      <c r="T76" s="374">
        <v>5369.1879999999992</v>
      </c>
      <c r="U76" s="19">
        <v>2521.7049999999999</v>
      </c>
      <c r="V76" s="119">
        <v>2883.9349999999999</v>
      </c>
      <c r="W76" s="375">
        <v>5405.6399999999994</v>
      </c>
      <c r="X76" s="345">
        <f t="shared" si="50"/>
        <v>3.6830417059591308E-2</v>
      </c>
      <c r="Y76" s="323">
        <f t="shared" si="51"/>
        <v>3.4266871459623302E-2</v>
      </c>
      <c r="Z76" s="399">
        <f t="shared" si="52"/>
        <v>3.5260325505569984E-2</v>
      </c>
      <c r="AA76" s="323">
        <f t="shared" si="53"/>
        <v>4.4137083484995718E-2</v>
      </c>
      <c r="AB76" s="323">
        <f t="shared" si="54"/>
        <v>3.14133874718888E-2</v>
      </c>
      <c r="AC76" s="399">
        <f t="shared" si="55"/>
        <v>3.6294224849760678E-2</v>
      </c>
      <c r="AE76" s="394">
        <f t="shared" si="56"/>
        <v>0.1602687979092475</v>
      </c>
      <c r="AF76" s="395">
        <f t="shared" si="56"/>
        <v>-9.7588152980404214E-2</v>
      </c>
      <c r="AG76" s="386">
        <f t="shared" si="56"/>
        <v>6.7891085206925571E-3</v>
      </c>
      <c r="AI76" s="125">
        <f t="shared" si="57"/>
        <v>4.2590908734606829</v>
      </c>
      <c r="AJ76" s="364">
        <f t="shared" si="57"/>
        <v>2.9320603732454513</v>
      </c>
      <c r="AK76" s="363">
        <f t="shared" si="57"/>
        <v>3.3552287306006257</v>
      </c>
      <c r="AL76" s="364">
        <f t="shared" si="57"/>
        <v>4.1766125399159932</v>
      </c>
      <c r="AM76" s="364">
        <f t="shared" si="57"/>
        <v>2.8266750436409653</v>
      </c>
      <c r="AN76" s="363">
        <f t="shared" si="57"/>
        <v>3.3285448191992115</v>
      </c>
      <c r="AO76" s="384">
        <f t="shared" si="58"/>
        <v>-1.9365243897149519E-2</v>
      </c>
      <c r="AP76" s="385">
        <f t="shared" si="58"/>
        <v>-3.594241461264204E-2</v>
      </c>
      <c r="AQ76" s="386">
        <f t="shared" si="58"/>
        <v>-7.9529336280562291E-3</v>
      </c>
    </row>
    <row r="77" spans="1:43" ht="19.5" customHeight="1">
      <c r="A77" s="8" t="s">
        <v>203</v>
      </c>
      <c r="B77" s="19">
        <v>4657.3</v>
      </c>
      <c r="C77" s="371">
        <v>1941.1300000000003</v>
      </c>
      <c r="D77" s="375">
        <v>6598.43</v>
      </c>
      <c r="E77" s="19">
        <v>5263.4600000000009</v>
      </c>
      <c r="F77" s="369">
        <v>2390.25</v>
      </c>
      <c r="G77" s="377">
        <v>7653.7100000000009</v>
      </c>
      <c r="H77" s="345">
        <f t="shared" si="43"/>
        <v>2.2936190968105934E-2</v>
      </c>
      <c r="I77" s="323">
        <f t="shared" si="44"/>
        <v>7.108008420356967E-3</v>
      </c>
      <c r="J77" s="399">
        <f t="shared" si="45"/>
        <v>1.385802062060061E-2</v>
      </c>
      <c r="K77" s="323">
        <f t="shared" si="46"/>
        <v>2.6732698058496082E-2</v>
      </c>
      <c r="L77" s="323">
        <f t="shared" si="47"/>
        <v>8.4406594537769549E-3</v>
      </c>
      <c r="M77" s="399">
        <f t="shared" si="48"/>
        <v>1.5942736121305701E-2</v>
      </c>
      <c r="N77" s="394">
        <f t="shared" si="49"/>
        <v>0.13015266356043217</v>
      </c>
      <c r="O77" s="395">
        <f t="shared" si="49"/>
        <v>0.23137038735169699</v>
      </c>
      <c r="P77" s="386">
        <f t="shared" si="49"/>
        <v>0.15992895279634711</v>
      </c>
      <c r="R77" s="401">
        <v>1548.7290000000005</v>
      </c>
      <c r="S77" s="369">
        <v>856.61999999999978</v>
      </c>
      <c r="T77" s="374">
        <v>2405.3490000000002</v>
      </c>
      <c r="U77" s="19">
        <v>1595.797</v>
      </c>
      <c r="V77" s="119">
        <v>819.68100000000004</v>
      </c>
      <c r="W77" s="375">
        <v>2415.4780000000001</v>
      </c>
      <c r="X77" s="345">
        <f t="shared" si="50"/>
        <v>2.6244989363242419E-2</v>
      </c>
      <c r="Y77" s="323">
        <f t="shared" si="51"/>
        <v>9.1850597500671219E-3</v>
      </c>
      <c r="Z77" s="399">
        <f t="shared" si="52"/>
        <v>1.5796315698853772E-2</v>
      </c>
      <c r="AA77" s="323">
        <f t="shared" si="53"/>
        <v>2.7931032937677371E-2</v>
      </c>
      <c r="AB77" s="323">
        <f t="shared" si="54"/>
        <v>8.9284109580643409E-3</v>
      </c>
      <c r="AC77" s="399">
        <f t="shared" si="55"/>
        <v>1.6217857950520241E-2</v>
      </c>
      <c r="AE77" s="394">
        <f t="shared" si="56"/>
        <v>3.0391372538384389E-2</v>
      </c>
      <c r="AF77" s="395">
        <f t="shared" si="56"/>
        <v>-4.3121804300623082E-2</v>
      </c>
      <c r="AG77" s="386">
        <f t="shared" si="56"/>
        <v>4.2110313305885778E-3</v>
      </c>
      <c r="AI77" s="125">
        <f t="shared" si="57"/>
        <v>3.3253795117342677</v>
      </c>
      <c r="AJ77" s="364">
        <f t="shared" si="57"/>
        <v>4.4129965535538558</v>
      </c>
      <c r="AK77" s="363">
        <f t="shared" si="57"/>
        <v>3.6453353297678386</v>
      </c>
      <c r="AL77" s="364">
        <f t="shared" si="57"/>
        <v>3.031840272368366</v>
      </c>
      <c r="AM77" s="364">
        <f t="shared" si="57"/>
        <v>3.4292689049262632</v>
      </c>
      <c r="AN77" s="363">
        <f t="shared" si="57"/>
        <v>3.1559570456680479</v>
      </c>
      <c r="AO77" s="384">
        <f t="shared" si="58"/>
        <v>-8.8272402692712137E-2</v>
      </c>
      <c r="AP77" s="385">
        <f t="shared" si="58"/>
        <v>-0.22291602467610838</v>
      </c>
      <c r="AQ77" s="386">
        <f t="shared" si="58"/>
        <v>-0.13424780982520965</v>
      </c>
    </row>
    <row r="78" spans="1:43" ht="19.5" customHeight="1">
      <c r="A78" s="8" t="s">
        <v>198</v>
      </c>
      <c r="B78" s="19">
        <v>435.03000000000003</v>
      </c>
      <c r="C78" s="371">
        <v>807.75999999999988</v>
      </c>
      <c r="D78" s="375">
        <v>1242.79</v>
      </c>
      <c r="E78" s="19">
        <v>383.30000000000007</v>
      </c>
      <c r="F78" s="369">
        <v>758.22</v>
      </c>
      <c r="G78" s="377">
        <v>1141.52</v>
      </c>
      <c r="H78" s="345">
        <f t="shared" si="43"/>
        <v>2.142428264628674E-3</v>
      </c>
      <c r="I78" s="323">
        <f t="shared" si="44"/>
        <v>2.9578466571674963E-3</v>
      </c>
      <c r="J78" s="399">
        <f t="shared" si="45"/>
        <v>2.6101071689896278E-3</v>
      </c>
      <c r="K78" s="323">
        <f t="shared" si="46"/>
        <v>1.9467504580298032E-3</v>
      </c>
      <c r="L78" s="323">
        <f t="shared" si="47"/>
        <v>2.6774926518325541E-3</v>
      </c>
      <c r="M78" s="399">
        <f t="shared" si="48"/>
        <v>2.3777948389987181E-3</v>
      </c>
      <c r="N78" s="394">
        <f t="shared" si="49"/>
        <v>-0.11891133944785408</v>
      </c>
      <c r="O78" s="395">
        <f t="shared" si="49"/>
        <v>-6.1330098048925245E-2</v>
      </c>
      <c r="P78" s="386">
        <f t="shared" si="49"/>
        <v>-8.1486011313254836E-2</v>
      </c>
      <c r="R78" s="401">
        <v>673.69599999999991</v>
      </c>
      <c r="S78" s="369">
        <v>1903.2710000000002</v>
      </c>
      <c r="T78" s="374">
        <v>2576.9670000000001</v>
      </c>
      <c r="U78" s="19">
        <v>612.30900000000008</v>
      </c>
      <c r="V78" s="119">
        <v>1758.2070000000003</v>
      </c>
      <c r="W78" s="375">
        <v>2370.5160000000005</v>
      </c>
      <c r="X78" s="345">
        <f t="shared" si="50"/>
        <v>1.1416551478056494E-2</v>
      </c>
      <c r="Y78" s="323">
        <f t="shared" si="51"/>
        <v>2.0407716205050091E-2</v>
      </c>
      <c r="Z78" s="399">
        <f t="shared" si="52"/>
        <v>1.6923358846274741E-2</v>
      </c>
      <c r="AA78" s="323">
        <f t="shared" si="53"/>
        <v>1.0717166937296093E-2</v>
      </c>
      <c r="AB78" s="323">
        <f t="shared" si="54"/>
        <v>1.9151346249755005E-2</v>
      </c>
      <c r="AC78" s="399">
        <f t="shared" si="55"/>
        <v>1.5915976778689538E-2</v>
      </c>
      <c r="AE78" s="394">
        <f t="shared" si="56"/>
        <v>-9.1119733529662988E-2</v>
      </c>
      <c r="AF78" s="395">
        <f t="shared" si="56"/>
        <v>-7.6218257935942821E-2</v>
      </c>
      <c r="AG78" s="386">
        <f t="shared" si="56"/>
        <v>-8.0113947908529506E-2</v>
      </c>
      <c r="AI78" s="125">
        <f t="shared" si="57"/>
        <v>15.486196354274416</v>
      </c>
      <c r="AJ78" s="364">
        <f t="shared" si="57"/>
        <v>23.562332871149852</v>
      </c>
      <c r="AK78" s="363">
        <f t="shared" si="57"/>
        <v>20.735337426274754</v>
      </c>
      <c r="AL78" s="364">
        <f t="shared" si="57"/>
        <v>15.974667362379336</v>
      </c>
      <c r="AM78" s="364">
        <f t="shared" si="57"/>
        <v>23.188612803671763</v>
      </c>
      <c r="AN78" s="363">
        <f t="shared" si="57"/>
        <v>20.766311584553932</v>
      </c>
      <c r="AO78" s="384">
        <f t="shared" si="58"/>
        <v>3.1542348871877429E-2</v>
      </c>
      <c r="AP78" s="385">
        <f t="shared" si="58"/>
        <v>-1.5860911121227686E-2</v>
      </c>
      <c r="AQ78" s="386">
        <f t="shared" si="58"/>
        <v>1.4937860736198992E-3</v>
      </c>
    </row>
    <row r="79" spans="1:43" ht="19.5" customHeight="1">
      <c r="A79" s="8" t="s">
        <v>206</v>
      </c>
      <c r="B79" s="19">
        <v>6492.75</v>
      </c>
      <c r="C79" s="371">
        <v>4188.3</v>
      </c>
      <c r="D79" s="375">
        <v>10681.05</v>
      </c>
      <c r="E79" s="19">
        <v>6402.1</v>
      </c>
      <c r="F79" s="369">
        <v>2785.2200000000003</v>
      </c>
      <c r="G79" s="377">
        <v>9187.32</v>
      </c>
      <c r="H79" s="345">
        <f t="shared" si="43"/>
        <v>3.1975383571633736E-2</v>
      </c>
      <c r="I79" s="323">
        <f t="shared" si="44"/>
        <v>1.5336670736623041E-2</v>
      </c>
      <c r="J79" s="399">
        <f t="shared" si="45"/>
        <v>2.2432337866684367E-2</v>
      </c>
      <c r="K79" s="323">
        <f t="shared" si="46"/>
        <v>3.2515760780987744E-2</v>
      </c>
      <c r="L79" s="323">
        <f t="shared" si="47"/>
        <v>9.8354119961713837E-3</v>
      </c>
      <c r="M79" s="399">
        <f t="shared" si="48"/>
        <v>1.9137257411372295E-2</v>
      </c>
      <c r="N79" s="394">
        <f t="shared" si="49"/>
        <v>-1.3961726541141988E-2</v>
      </c>
      <c r="O79" s="395">
        <f t="shared" si="49"/>
        <v>-0.33499988061982183</v>
      </c>
      <c r="P79" s="386">
        <f t="shared" si="49"/>
        <v>-0.13984861038942797</v>
      </c>
      <c r="R79" s="401">
        <v>1319.7029999999997</v>
      </c>
      <c r="S79" s="369">
        <v>985.37899999999991</v>
      </c>
      <c r="T79" s="374">
        <v>2305.0819999999994</v>
      </c>
      <c r="U79" s="19">
        <v>1268.0640000000001</v>
      </c>
      <c r="V79" s="119">
        <v>637.76</v>
      </c>
      <c r="W79" s="375">
        <v>1905.8240000000001</v>
      </c>
      <c r="X79" s="345">
        <f t="shared" si="50"/>
        <v>2.2363881090648585E-2</v>
      </c>
      <c r="Y79" s="323">
        <f t="shared" si="51"/>
        <v>1.0565670882610017E-2</v>
      </c>
      <c r="Z79" s="399">
        <f t="shared" si="52"/>
        <v>1.5137846102060547E-2</v>
      </c>
      <c r="AA79" s="323">
        <f t="shared" si="53"/>
        <v>2.2194763714358981E-2</v>
      </c>
      <c r="AB79" s="323">
        <f t="shared" si="54"/>
        <v>6.9468285499055286E-3</v>
      </c>
      <c r="AC79" s="399">
        <f t="shared" si="55"/>
        <v>1.2795969539235003E-2</v>
      </c>
      <c r="AE79" s="394">
        <f t="shared" si="56"/>
        <v>-3.9129258628645747E-2</v>
      </c>
      <c r="AF79" s="395">
        <f t="shared" si="56"/>
        <v>-0.35277695181244978</v>
      </c>
      <c r="AG79" s="386">
        <f t="shared" si="56"/>
        <v>-0.17320772102684392</v>
      </c>
      <c r="AI79" s="125">
        <f t="shared" si="57"/>
        <v>2.0325794155019055</v>
      </c>
      <c r="AJ79" s="364">
        <f t="shared" si="57"/>
        <v>2.3526944106200602</v>
      </c>
      <c r="AK79" s="363">
        <f t="shared" si="57"/>
        <v>2.1581043062245748</v>
      </c>
      <c r="AL79" s="364">
        <f t="shared" si="57"/>
        <v>1.980700082785336</v>
      </c>
      <c r="AM79" s="364">
        <f t="shared" si="57"/>
        <v>2.2898011647194831</v>
      </c>
      <c r="AN79" s="363">
        <f t="shared" si="57"/>
        <v>2.0744068999447065</v>
      </c>
      <c r="AO79" s="384">
        <f t="shared" si="58"/>
        <v>-2.5523889655134992E-2</v>
      </c>
      <c r="AP79" s="385">
        <f t="shared" si="58"/>
        <v>-2.6732433084669667E-2</v>
      </c>
      <c r="AQ79" s="386">
        <f t="shared" si="58"/>
        <v>-3.8782836417341669E-2</v>
      </c>
    </row>
    <row r="80" spans="1:43" ht="19.5" customHeight="1">
      <c r="A80" s="8" t="s">
        <v>222</v>
      </c>
      <c r="B80" s="19">
        <v>1758.16</v>
      </c>
      <c r="C80" s="371">
        <v>3977.14</v>
      </c>
      <c r="D80" s="375">
        <v>5735.3</v>
      </c>
      <c r="E80" s="19">
        <v>2052.21</v>
      </c>
      <c r="F80" s="369">
        <v>6693.09</v>
      </c>
      <c r="G80" s="377">
        <v>8745.2999999999993</v>
      </c>
      <c r="H80" s="345">
        <f t="shared" si="43"/>
        <v>8.6585561403571022E-3</v>
      </c>
      <c r="I80" s="323">
        <f t="shared" si="44"/>
        <v>1.4563447378041914E-2</v>
      </c>
      <c r="J80" s="399">
        <f t="shared" si="45"/>
        <v>1.2045275264772176E-2</v>
      </c>
      <c r="K80" s="323">
        <f t="shared" si="46"/>
        <v>1.0423012672771568E-2</v>
      </c>
      <c r="L80" s="323">
        <f t="shared" si="47"/>
        <v>2.3635223672620016E-2</v>
      </c>
      <c r="M80" s="399">
        <f t="shared" si="48"/>
        <v>1.8216526390685654E-2</v>
      </c>
      <c r="N80" s="394">
        <f t="shared" si="49"/>
        <v>0.16724871456522725</v>
      </c>
      <c r="O80" s="395">
        <f t="shared" si="49"/>
        <v>0.68289021759354718</v>
      </c>
      <c r="P80" s="386">
        <f t="shared" si="49"/>
        <v>0.52481997454361573</v>
      </c>
      <c r="R80" s="401">
        <v>460.44699999999995</v>
      </c>
      <c r="S80" s="369">
        <v>828.505</v>
      </c>
      <c r="T80" s="374">
        <v>1288.952</v>
      </c>
      <c r="U80" s="19">
        <v>539.37199999999996</v>
      </c>
      <c r="V80" s="119">
        <v>1270.3120000000001</v>
      </c>
      <c r="W80" s="375">
        <v>1809.6840000000002</v>
      </c>
      <c r="X80" s="345">
        <f t="shared" si="50"/>
        <v>7.8028025673548291E-3</v>
      </c>
      <c r="Y80" s="323">
        <f t="shared" si="51"/>
        <v>8.8835982445300866E-3</v>
      </c>
      <c r="Z80" s="399">
        <f t="shared" si="52"/>
        <v>8.4647561383686797E-3</v>
      </c>
      <c r="AA80" s="323">
        <f t="shared" si="53"/>
        <v>9.4405598567116732E-3</v>
      </c>
      <c r="AB80" s="323">
        <f t="shared" si="54"/>
        <v>1.3836928733203075E-2</v>
      </c>
      <c r="AC80" s="399">
        <f t="shared" si="55"/>
        <v>1.2150472100068505E-2</v>
      </c>
      <c r="AE80" s="394">
        <f t="shared" si="56"/>
        <v>0.1714095216170374</v>
      </c>
      <c r="AF80" s="395">
        <f t="shared" si="56"/>
        <v>0.53325809741643093</v>
      </c>
      <c r="AG80" s="386">
        <f t="shared" si="56"/>
        <v>0.40399642500263794</v>
      </c>
      <c r="AI80" s="125">
        <f t="shared" si="57"/>
        <v>2.6189140920052778</v>
      </c>
      <c r="AJ80" s="364">
        <f t="shared" si="57"/>
        <v>2.0831678039998591</v>
      </c>
      <c r="AK80" s="363">
        <f t="shared" si="57"/>
        <v>2.2474011821526334</v>
      </c>
      <c r="AL80" s="364">
        <f t="shared" si="57"/>
        <v>2.628249545611804</v>
      </c>
      <c r="AM80" s="364">
        <f t="shared" si="57"/>
        <v>1.8979454930383426</v>
      </c>
      <c r="AN80" s="363">
        <f t="shared" si="57"/>
        <v>2.0693218071421224</v>
      </c>
      <c r="AO80" s="384">
        <f t="shared" si="58"/>
        <v>3.5646276580909696E-3</v>
      </c>
      <c r="AP80" s="385">
        <f t="shared" si="58"/>
        <v>-8.8913773823632428E-2</v>
      </c>
      <c r="AQ80" s="386">
        <f t="shared" si="58"/>
        <v>-7.9237911070217021E-2</v>
      </c>
    </row>
    <row r="81" spans="1:43" ht="19.5" customHeight="1">
      <c r="A81" s="8" t="s">
        <v>220</v>
      </c>
      <c r="B81" s="19">
        <v>1762.71</v>
      </c>
      <c r="C81" s="371">
        <v>3725.2999999999997</v>
      </c>
      <c r="D81" s="375">
        <v>5488.01</v>
      </c>
      <c r="E81" s="19">
        <v>2283.9</v>
      </c>
      <c r="F81" s="369">
        <v>3193.1</v>
      </c>
      <c r="G81" s="377">
        <v>5477</v>
      </c>
      <c r="H81" s="345">
        <f t="shared" si="43"/>
        <v>8.6809639021299921E-3</v>
      </c>
      <c r="I81" s="323">
        <f t="shared" si="44"/>
        <v>1.3641262444223624E-2</v>
      </c>
      <c r="J81" s="399">
        <f t="shared" si="45"/>
        <v>1.152591688417735E-2</v>
      </c>
      <c r="K81" s="323">
        <f t="shared" si="46"/>
        <v>1.1599747902672233E-2</v>
      </c>
      <c r="L81" s="323">
        <f t="shared" si="47"/>
        <v>1.1275753457527536E-2</v>
      </c>
      <c r="M81" s="399">
        <f t="shared" si="48"/>
        <v>1.1408632641737314E-2</v>
      </c>
      <c r="N81" s="394">
        <f t="shared" si="49"/>
        <v>0.29567540888745175</v>
      </c>
      <c r="O81" s="395">
        <f t="shared" si="49"/>
        <v>-0.14286097763938471</v>
      </c>
      <c r="P81" s="386">
        <f t="shared" si="49"/>
        <v>-2.0061916796799235E-3</v>
      </c>
      <c r="R81" s="401">
        <v>556.20999999999981</v>
      </c>
      <c r="S81" s="369">
        <v>1107.211</v>
      </c>
      <c r="T81" s="374">
        <v>1663.4209999999998</v>
      </c>
      <c r="U81" s="19">
        <v>766.87400000000002</v>
      </c>
      <c r="V81" s="119">
        <v>961.44200000000001</v>
      </c>
      <c r="W81" s="375">
        <v>1728.316</v>
      </c>
      <c r="X81" s="345">
        <f t="shared" si="50"/>
        <v>9.4256164466017343E-3</v>
      </c>
      <c r="Y81" s="323">
        <f t="shared" si="51"/>
        <v>1.1872007647418425E-2</v>
      </c>
      <c r="Z81" s="399">
        <f t="shared" si="52"/>
        <v>1.0923954592910647E-2</v>
      </c>
      <c r="AA81" s="323">
        <f t="shared" si="53"/>
        <v>1.3422498571590495E-2</v>
      </c>
      <c r="AB81" s="323">
        <f t="shared" si="54"/>
        <v>1.04725488188006E-2</v>
      </c>
      <c r="AC81" s="399">
        <f t="shared" si="55"/>
        <v>1.1604155939988417E-2</v>
      </c>
      <c r="AE81" s="394">
        <f t="shared" si="56"/>
        <v>0.37874903363837453</v>
      </c>
      <c r="AF81" s="395">
        <f t="shared" si="56"/>
        <v>-0.13165421947578196</v>
      </c>
      <c r="AG81" s="386">
        <f t="shared" si="56"/>
        <v>3.9012973865305424E-2</v>
      </c>
      <c r="AI81" s="125">
        <f t="shared" si="57"/>
        <v>3.1554254528538435</v>
      </c>
      <c r="AJ81" s="364">
        <f t="shared" si="57"/>
        <v>2.9721391565779944</v>
      </c>
      <c r="AK81" s="363">
        <f t="shared" si="57"/>
        <v>3.0310094187146159</v>
      </c>
      <c r="AL81" s="364">
        <f t="shared" si="57"/>
        <v>3.3577389552957659</v>
      </c>
      <c r="AM81" s="364">
        <f t="shared" si="57"/>
        <v>3.0109987159813349</v>
      </c>
      <c r="AN81" s="363">
        <f t="shared" si="57"/>
        <v>3.1555888259996352</v>
      </c>
      <c r="AO81" s="384">
        <f t="shared" si="58"/>
        <v>6.4116077360961019E-2</v>
      </c>
      <c r="AP81" s="385">
        <f t="shared" si="58"/>
        <v>1.3074609685530977E-2</v>
      </c>
      <c r="AQ81" s="386">
        <f t="shared" si="58"/>
        <v>4.1101623279630267E-2</v>
      </c>
    </row>
    <row r="82" spans="1:43" ht="19.5" customHeight="1">
      <c r="A82" s="8" t="s">
        <v>218</v>
      </c>
      <c r="B82" s="19">
        <v>936.37000000000012</v>
      </c>
      <c r="C82" s="371">
        <v>3495.78</v>
      </c>
      <c r="D82" s="375">
        <v>4432.1500000000005</v>
      </c>
      <c r="E82" s="19">
        <v>1210.32</v>
      </c>
      <c r="F82" s="369">
        <v>2389.31</v>
      </c>
      <c r="G82" s="377">
        <v>3599.63</v>
      </c>
      <c r="H82" s="345">
        <f t="shared" si="43"/>
        <v>4.6114188772046795E-3</v>
      </c>
      <c r="I82" s="323">
        <f t="shared" si="44"/>
        <v>1.2800808640181479E-2</v>
      </c>
      <c r="J82" s="399">
        <f t="shared" si="45"/>
        <v>9.3084000426760603E-3</v>
      </c>
      <c r="K82" s="323">
        <f t="shared" si="46"/>
        <v>6.1471197870144297E-3</v>
      </c>
      <c r="L82" s="323">
        <f t="shared" si="47"/>
        <v>8.4373400437208722E-3</v>
      </c>
      <c r="M82" s="399">
        <f t="shared" si="48"/>
        <v>7.4980566580567631E-3</v>
      </c>
      <c r="N82" s="394">
        <f t="shared" si="49"/>
        <v>0.29256597285261143</v>
      </c>
      <c r="O82" s="395">
        <f t="shared" si="49"/>
        <v>-0.31651591347281582</v>
      </c>
      <c r="P82" s="386">
        <f t="shared" si="49"/>
        <v>-0.1878366030030573</v>
      </c>
      <c r="R82" s="401">
        <v>255.79600000000002</v>
      </c>
      <c r="S82" s="369">
        <v>1754.7169999999999</v>
      </c>
      <c r="T82" s="374">
        <v>2010.5129999999999</v>
      </c>
      <c r="U82" s="19">
        <v>288.92399999999998</v>
      </c>
      <c r="V82" s="119">
        <v>994.09399999999994</v>
      </c>
      <c r="W82" s="375">
        <v>1283.018</v>
      </c>
      <c r="X82" s="345">
        <f t="shared" si="50"/>
        <v>4.3347566289260141E-3</v>
      </c>
      <c r="Y82" s="323">
        <f t="shared" si="51"/>
        <v>1.8814854298823906E-2</v>
      </c>
      <c r="Z82" s="399">
        <f t="shared" si="52"/>
        <v>1.3203363863060865E-2</v>
      </c>
      <c r="AA82" s="323">
        <f t="shared" si="53"/>
        <v>5.0570002077240999E-3</v>
      </c>
      <c r="AB82" s="323">
        <f t="shared" si="54"/>
        <v>1.0828212149538677E-2</v>
      </c>
      <c r="AC82" s="399">
        <f t="shared" si="55"/>
        <v>8.6143627356409687E-3</v>
      </c>
      <c r="AE82" s="394">
        <f t="shared" si="56"/>
        <v>0.12950945284523588</v>
      </c>
      <c r="AF82" s="395">
        <f t="shared" si="56"/>
        <v>-0.43347331791964172</v>
      </c>
      <c r="AG82" s="386">
        <f t="shared" si="56"/>
        <v>-0.36184545934296369</v>
      </c>
      <c r="AI82" s="125">
        <f t="shared" si="57"/>
        <v>2.7317833762294819</v>
      </c>
      <c r="AJ82" s="364">
        <f t="shared" si="57"/>
        <v>5.019529260994684</v>
      </c>
      <c r="AK82" s="363">
        <f t="shared" si="57"/>
        <v>4.5362025202215621</v>
      </c>
      <c r="AL82" s="364">
        <f t="shared" si="57"/>
        <v>2.3871703351179852</v>
      </c>
      <c r="AM82" s="364">
        <f t="shared" si="57"/>
        <v>4.1605902959431802</v>
      </c>
      <c r="AN82" s="363">
        <f t="shared" si="57"/>
        <v>3.5643052202587491</v>
      </c>
      <c r="AO82" s="384">
        <f t="shared" si="58"/>
        <v>-0.12614947587357589</v>
      </c>
      <c r="AP82" s="385">
        <f t="shared" si="58"/>
        <v>-0.17111942582466269</v>
      </c>
      <c r="AQ82" s="386">
        <f t="shared" si="58"/>
        <v>-0.21425350734017551</v>
      </c>
    </row>
    <row r="83" spans="1:43" ht="19.5" customHeight="1">
      <c r="A83" s="8" t="s">
        <v>219</v>
      </c>
      <c r="B83" s="19">
        <v>1056.1200000000001</v>
      </c>
      <c r="C83" s="371">
        <v>2461.91</v>
      </c>
      <c r="D83" s="375">
        <v>3518.0299999999997</v>
      </c>
      <c r="E83" s="19">
        <v>1742.9300000000005</v>
      </c>
      <c r="F83" s="369">
        <v>2927</v>
      </c>
      <c r="G83" s="377">
        <v>4669.93</v>
      </c>
      <c r="H83" s="345">
        <f t="shared" si="43"/>
        <v>5.2011616183703091E-3</v>
      </c>
      <c r="I83" s="323">
        <f t="shared" si="44"/>
        <v>9.014994879354303E-3</v>
      </c>
      <c r="J83" s="399">
        <f t="shared" si="45"/>
        <v>7.3885655048081976E-3</v>
      </c>
      <c r="K83" s="323">
        <f t="shared" si="46"/>
        <v>8.8522039546409734E-3</v>
      </c>
      <c r="L83" s="323">
        <f t="shared" si="47"/>
        <v>1.0336077908672794E-2</v>
      </c>
      <c r="M83" s="399">
        <f t="shared" si="48"/>
        <v>9.7274996955684402E-3</v>
      </c>
      <c r="N83" s="394">
        <f t="shared" si="49"/>
        <v>0.65031435821686956</v>
      </c>
      <c r="O83" s="395">
        <f t="shared" si="49"/>
        <v>0.18891429824810824</v>
      </c>
      <c r="P83" s="386">
        <f t="shared" si="49"/>
        <v>0.32742756599574213</v>
      </c>
      <c r="R83" s="401">
        <v>236.21999999999997</v>
      </c>
      <c r="S83" s="369">
        <v>451.31500000000005</v>
      </c>
      <c r="T83" s="374">
        <v>687.53500000000008</v>
      </c>
      <c r="U83" s="19">
        <v>449.86400000000003</v>
      </c>
      <c r="V83" s="119">
        <v>723.46399999999994</v>
      </c>
      <c r="W83" s="375">
        <v>1173.328</v>
      </c>
      <c r="X83" s="345">
        <f t="shared" si="50"/>
        <v>4.0030188544187663E-3</v>
      </c>
      <c r="Y83" s="323">
        <f t="shared" si="51"/>
        <v>4.8391996930979252E-3</v>
      </c>
      <c r="Z83" s="399">
        <f t="shared" si="52"/>
        <v>4.515153482513942E-3</v>
      </c>
      <c r="AA83" s="323">
        <f t="shared" si="53"/>
        <v>7.8739126602414295E-3</v>
      </c>
      <c r="AB83" s="323">
        <f t="shared" si="54"/>
        <v>7.8803630990166417E-3</v>
      </c>
      <c r="AC83" s="399">
        <f t="shared" si="55"/>
        <v>7.877888696716762E-3</v>
      </c>
      <c r="AE83" s="394">
        <f t="shared" si="56"/>
        <v>0.90442807552281812</v>
      </c>
      <c r="AF83" s="395">
        <f t="shared" si="56"/>
        <v>0.60301341634999917</v>
      </c>
      <c r="AG83" s="386">
        <f t="shared" si="56"/>
        <v>0.70657202906033856</v>
      </c>
      <c r="AI83" s="125">
        <f t="shared" si="57"/>
        <v>2.2366776502670147</v>
      </c>
      <c r="AJ83" s="364">
        <f t="shared" si="57"/>
        <v>1.8331904903103691</v>
      </c>
      <c r="AK83" s="363">
        <f t="shared" si="57"/>
        <v>1.9543181837562504</v>
      </c>
      <c r="AL83" s="364">
        <f t="shared" si="57"/>
        <v>2.581078987681662</v>
      </c>
      <c r="AM83" s="364">
        <f t="shared" si="57"/>
        <v>2.4716911513495043</v>
      </c>
      <c r="AN83" s="363">
        <f t="shared" si="57"/>
        <v>2.5125173182467404</v>
      </c>
      <c r="AO83" s="384">
        <f>(AL83-AI83)/AI83</f>
        <v>0.15397897742373948</v>
      </c>
      <c r="AP83" s="385">
        <f>(AM83-AJ83)/AJ83</f>
        <v>0.34830022543431022</v>
      </c>
      <c r="AQ83" s="386">
        <f>(AN83-AK83)/AK83</f>
        <v>0.28562346660338428</v>
      </c>
    </row>
    <row r="84" spans="1:43" ht="19.5" customHeight="1">
      <c r="A84" s="8" t="s">
        <v>224</v>
      </c>
      <c r="B84" s="19">
        <v>656.8900000000001</v>
      </c>
      <c r="C84" s="371">
        <v>1814.84</v>
      </c>
      <c r="D84" s="375">
        <v>2471.73</v>
      </c>
      <c r="E84" s="19">
        <v>648.18999999999994</v>
      </c>
      <c r="F84" s="369">
        <v>1696.6499999999996</v>
      </c>
      <c r="G84" s="377">
        <v>2344.8399999999997</v>
      </c>
      <c r="H84" s="345">
        <f t="shared" si="43"/>
        <v>3.2350405782404202E-3</v>
      </c>
      <c r="I84" s="323">
        <f t="shared" si="44"/>
        <v>6.6455610915294883E-3</v>
      </c>
      <c r="J84" s="399">
        <f t="shared" si="45"/>
        <v>5.191126572314496E-3</v>
      </c>
      <c r="K84" s="323">
        <f t="shared" si="46"/>
        <v>3.2921058684850972E-3</v>
      </c>
      <c r="L84" s="323">
        <f t="shared" si="47"/>
        <v>5.9913585868635773E-3</v>
      </c>
      <c r="M84" s="399">
        <f t="shared" si="48"/>
        <v>4.8843195478640352E-3</v>
      </c>
      <c r="N84" s="394">
        <f t="shared" ref="N84:N85" si="71">(E84-B84)/B84</f>
        <v>-1.3244226582837549E-2</v>
      </c>
      <c r="O84" s="395">
        <f t="shared" ref="O84:O85" si="72">(F84-C84)/C84</f>
        <v>-6.5124198276432246E-2</v>
      </c>
      <c r="P84" s="386">
        <f t="shared" ref="P84:P85" si="73">(G84-D84)/D84</f>
        <v>-5.1336513292309566E-2</v>
      </c>
      <c r="R84" s="401">
        <v>303.67599999999999</v>
      </c>
      <c r="S84" s="369">
        <v>1046.2610000000002</v>
      </c>
      <c r="T84" s="374">
        <v>1349.9370000000001</v>
      </c>
      <c r="U84" s="19">
        <v>282.21000000000004</v>
      </c>
      <c r="V84" s="119">
        <v>819.71100000000001</v>
      </c>
      <c r="W84" s="375">
        <v>1101.921</v>
      </c>
      <c r="X84" s="345">
        <f t="shared" si="50"/>
        <v>5.1461381493289023E-3</v>
      </c>
      <c r="Y84" s="323">
        <f t="shared" si="51"/>
        <v>1.1218474701927321E-2</v>
      </c>
      <c r="Z84" s="399">
        <f t="shared" si="52"/>
        <v>8.8652544913705097E-3</v>
      </c>
      <c r="AA84" s="323">
        <f t="shared" si="53"/>
        <v>4.9394859154027306E-3</v>
      </c>
      <c r="AB84" s="323">
        <f t="shared" si="54"/>
        <v>8.9287377343696857E-3</v>
      </c>
      <c r="AC84" s="399">
        <f t="shared" si="55"/>
        <v>7.3984520872039461E-3</v>
      </c>
      <c r="AE84" s="394">
        <f t="shared" ref="AE84" si="74">(U84-R84)/R84</f>
        <v>-7.0687179757372834E-2</v>
      </c>
      <c r="AF84" s="395">
        <f t="shared" ref="AF84" si="75">(V84-S84)/S84</f>
        <v>-0.21653296835110947</v>
      </c>
      <c r="AG84" s="386">
        <f t="shared" ref="AG84" si="76">(W84-T84)/T84</f>
        <v>-0.18372412934825852</v>
      </c>
      <c r="AI84" s="125">
        <f t="shared" ref="AI84:AI85" si="77">(R84/B84)*10</f>
        <v>4.622935346861726</v>
      </c>
      <c r="AJ84" s="364">
        <f t="shared" ref="AJ84:AJ85" si="78">(S84/C84)*10</f>
        <v>5.7650316281325082</v>
      </c>
      <c r="AK84" s="363">
        <f t="shared" ref="AK84:AK85" si="79">(T84/D84)*10</f>
        <v>5.4615067179667687</v>
      </c>
      <c r="AL84" s="364">
        <f t="shared" ref="AL84:AL85" si="80">(U84/E84)*10</f>
        <v>4.3538160107375932</v>
      </c>
      <c r="AM84" s="364">
        <f t="shared" ref="AM84:AM85" si="81">(V84/F84)*10</f>
        <v>4.831350013261428</v>
      </c>
      <c r="AN84" s="363">
        <f t="shared" ref="AN84:AN85" si="82">(W84/G84)*10</f>
        <v>4.6993440917077507</v>
      </c>
      <c r="AO84" s="384">
        <f t="shared" ref="AO84:AO85" si="83">(AL84-AI84)/AI84</f>
        <v>-5.8213951944368895E-2</v>
      </c>
      <c r="AP84" s="385">
        <f t="shared" ref="AP84:AP85" si="84">(AM84-AJ84)/AJ84</f>
        <v>-0.16195602645349785</v>
      </c>
      <c r="AQ84" s="386">
        <f t="shared" ref="AQ84:AQ85" si="85">(AN84-AK84)/AK84</f>
        <v>-0.13955171450246956</v>
      </c>
    </row>
    <row r="85" spans="1:43" ht="19.5" customHeight="1">
      <c r="A85" s="8" t="s">
        <v>226</v>
      </c>
      <c r="B85" s="19">
        <v>96.210000000000008</v>
      </c>
      <c r="C85" s="371">
        <v>89.320000000000022</v>
      </c>
      <c r="D85" s="375">
        <v>185.53000000000003</v>
      </c>
      <c r="E85" s="19">
        <v>106.34</v>
      </c>
      <c r="F85" s="369">
        <v>127.60000000000001</v>
      </c>
      <c r="G85" s="377">
        <v>233.94</v>
      </c>
      <c r="H85" s="345">
        <f t="shared" si="43"/>
        <v>4.7381335388346725E-4</v>
      </c>
      <c r="I85" s="323">
        <f t="shared" si="44"/>
        <v>3.2707099066331689E-4</v>
      </c>
      <c r="J85" s="399">
        <f t="shared" si="45"/>
        <v>3.8965004792655694E-4</v>
      </c>
      <c r="K85" s="323">
        <f t="shared" si="46"/>
        <v>5.4009246988491846E-4</v>
      </c>
      <c r="L85" s="323">
        <f t="shared" si="47"/>
        <v>4.5059225867668211E-4</v>
      </c>
      <c r="M85" s="399">
        <f t="shared" si="48"/>
        <v>4.8729879865036106E-4</v>
      </c>
      <c r="N85" s="394">
        <f t="shared" si="71"/>
        <v>0.10529051034196024</v>
      </c>
      <c r="O85" s="395">
        <f t="shared" si="72"/>
        <v>0.42857142857142833</v>
      </c>
      <c r="P85" s="386">
        <f t="shared" si="73"/>
        <v>0.26092815178138284</v>
      </c>
      <c r="R85" s="401">
        <v>42.526000000000003</v>
      </c>
      <c r="S85" s="369">
        <v>289.08799999999997</v>
      </c>
      <c r="T85" s="374">
        <v>331.61399999999998</v>
      </c>
      <c r="U85" s="19">
        <v>60.533999999999992</v>
      </c>
      <c r="V85" s="119">
        <v>834.39499999999998</v>
      </c>
      <c r="W85" s="375">
        <v>894.92899999999997</v>
      </c>
      <c r="X85" s="345">
        <f t="shared" si="50"/>
        <v>7.2065184913645114E-4</v>
      </c>
      <c r="Y85" s="323">
        <f t="shared" si="51"/>
        <v>3.0997298137183404E-3</v>
      </c>
      <c r="Z85" s="399">
        <f t="shared" si="52"/>
        <v>2.1777627421882204E-3</v>
      </c>
      <c r="AA85" s="323">
        <f t="shared" si="53"/>
        <v>1.0595189412245804E-3</v>
      </c>
      <c r="AB85" s="323">
        <f t="shared" si="54"/>
        <v>9.0886838432928108E-3</v>
      </c>
      <c r="AC85" s="399">
        <f t="shared" si="55"/>
        <v>6.0086787781967492E-3</v>
      </c>
      <c r="AE85" s="394">
        <f t="shared" si="56"/>
        <v>0.42345859003903463</v>
      </c>
      <c r="AF85" s="395">
        <f t="shared" si="56"/>
        <v>1.8863010571175562</v>
      </c>
      <c r="AG85" s="386">
        <f t="shared" si="56"/>
        <v>1.6987069303467288</v>
      </c>
      <c r="AI85" s="125">
        <f t="shared" si="77"/>
        <v>4.4201226483733498</v>
      </c>
      <c r="AJ85" s="364">
        <f t="shared" si="78"/>
        <v>32.365427675772494</v>
      </c>
      <c r="AK85" s="363">
        <f t="shared" si="79"/>
        <v>17.873874845038532</v>
      </c>
      <c r="AL85" s="364">
        <f t="shared" si="80"/>
        <v>5.6924957682903887</v>
      </c>
      <c r="AM85" s="364">
        <f t="shared" si="81"/>
        <v>65.391457680250781</v>
      </c>
      <c r="AN85" s="363">
        <f t="shared" si="82"/>
        <v>38.254637941352485</v>
      </c>
      <c r="AO85" s="384">
        <f t="shared" si="83"/>
        <v>0.28785923403851366</v>
      </c>
      <c r="AP85" s="385">
        <f t="shared" si="84"/>
        <v>1.0204107399822897</v>
      </c>
      <c r="AQ85" s="386">
        <f t="shared" si="85"/>
        <v>1.1402543249860164</v>
      </c>
    </row>
    <row r="86" spans="1:43" ht="19.5" customHeight="1">
      <c r="A86" s="8" t="s">
        <v>225</v>
      </c>
      <c r="B86" s="19">
        <v>383.70999999999992</v>
      </c>
      <c r="C86" s="371">
        <v>3553.17</v>
      </c>
      <c r="D86" s="375">
        <v>3936.88</v>
      </c>
      <c r="E86" s="19">
        <v>526.08000000000004</v>
      </c>
      <c r="F86" s="369">
        <v>2315.75</v>
      </c>
      <c r="G86" s="377">
        <v>2841.83</v>
      </c>
      <c r="H86" s="345">
        <f t="shared" si="43"/>
        <v>1.8896884109617E-3</v>
      </c>
      <c r="I86" s="323">
        <f t="shared" si="44"/>
        <v>1.3010958709081701E-2</v>
      </c>
      <c r="J86" s="399">
        <f t="shared" si="45"/>
        <v>8.2682341437023844E-3</v>
      </c>
      <c r="K86" s="323">
        <f t="shared" si="46"/>
        <v>2.6719188128367303E-3</v>
      </c>
      <c r="L86" s="323">
        <f t="shared" si="47"/>
        <v>8.1775785503959766E-3</v>
      </c>
      <c r="M86" s="399">
        <f t="shared" si="48"/>
        <v>5.9195534964886533E-3</v>
      </c>
      <c r="N86" s="394">
        <f t="shared" si="49"/>
        <v>0.37103541737249524</v>
      </c>
      <c r="O86" s="395">
        <f t="shared" si="49"/>
        <v>-0.34825803437493846</v>
      </c>
      <c r="P86" s="386">
        <f t="shared" si="49"/>
        <v>-0.27815173436833235</v>
      </c>
      <c r="R86" s="401">
        <v>138.65799999999999</v>
      </c>
      <c r="S86" s="369">
        <v>879.28800000000012</v>
      </c>
      <c r="T86" s="374">
        <v>1017.9460000000001</v>
      </c>
      <c r="U86" s="19">
        <v>174.79400000000001</v>
      </c>
      <c r="V86" s="119">
        <v>571.60400000000004</v>
      </c>
      <c r="W86" s="375">
        <v>746.39800000000002</v>
      </c>
      <c r="X86" s="345">
        <f t="shared" si="50"/>
        <v>2.3497188566421021E-3</v>
      </c>
      <c r="Y86" s="323">
        <f t="shared" si="51"/>
        <v>9.4281161045936621E-3</v>
      </c>
      <c r="Z86" s="399">
        <f t="shared" si="52"/>
        <v>6.6850159292416202E-3</v>
      </c>
      <c r="AA86" s="323">
        <f t="shared" si="53"/>
        <v>3.0593972612483786E-3</v>
      </c>
      <c r="AB86" s="323">
        <f t="shared" si="54"/>
        <v>6.2262214413575639E-3</v>
      </c>
      <c r="AC86" s="399">
        <f t="shared" si="55"/>
        <v>5.011420819627588E-3</v>
      </c>
      <c r="AE86" s="394">
        <f t="shared" si="56"/>
        <v>0.26061244212378676</v>
      </c>
      <c r="AF86" s="395">
        <f t="shared" si="56"/>
        <v>-0.34992402944200313</v>
      </c>
      <c r="AG86" s="386">
        <f t="shared" si="56"/>
        <v>-0.26676071225782122</v>
      </c>
      <c r="AI86" s="125">
        <f t="shared" si="57"/>
        <v>3.6136144484115613</v>
      </c>
      <c r="AJ86" s="364">
        <f t="shared" si="57"/>
        <v>2.4746578407450253</v>
      </c>
      <c r="AK86" s="363">
        <f t="shared" si="57"/>
        <v>2.5856668224583941</v>
      </c>
      <c r="AL86" s="364">
        <f t="shared" si="57"/>
        <v>3.3225745133819951</v>
      </c>
      <c r="AM86" s="364">
        <f t="shared" si="57"/>
        <v>2.4683320738421681</v>
      </c>
      <c r="AN86" s="363">
        <f t="shared" si="57"/>
        <v>2.6264695636262552</v>
      </c>
      <c r="AO86" s="384">
        <f t="shared" ref="AO86:AQ97" si="86">(AL86-AI86)/AI86</f>
        <v>-8.0539841531101594E-2</v>
      </c>
      <c r="AP86" s="385">
        <f t="shared" si="86"/>
        <v>-2.5562188027386788E-3</v>
      </c>
      <c r="AQ86" s="386">
        <f t="shared" si="86"/>
        <v>1.5780355308526083E-2</v>
      </c>
    </row>
    <row r="87" spans="1:43" ht="19.5" customHeight="1">
      <c r="A87" s="8" t="s">
        <v>223</v>
      </c>
      <c r="B87" s="19">
        <v>470.40999999999991</v>
      </c>
      <c r="C87" s="371">
        <v>2000.5800000000002</v>
      </c>
      <c r="D87" s="375">
        <v>2470.9900000000002</v>
      </c>
      <c r="E87" s="19">
        <v>494.92999999999995</v>
      </c>
      <c r="F87" s="369">
        <v>1496.94</v>
      </c>
      <c r="G87" s="377">
        <v>1991.87</v>
      </c>
      <c r="H87" s="345">
        <f t="shared" si="43"/>
        <v>2.3166670803484229E-3</v>
      </c>
      <c r="I87" s="323">
        <f t="shared" si="44"/>
        <v>7.3257017745322261E-3</v>
      </c>
      <c r="J87" s="399">
        <f t="shared" si="45"/>
        <v>5.1895724245461265E-3</v>
      </c>
      <c r="K87" s="323">
        <f t="shared" si="46"/>
        <v>2.5137104205392386E-3</v>
      </c>
      <c r="L87" s="323">
        <f t="shared" si="47"/>
        <v>5.2861252014378725E-3</v>
      </c>
      <c r="M87" s="399">
        <f t="shared" si="48"/>
        <v>4.1490803542262745E-3</v>
      </c>
      <c r="N87" s="394">
        <f t="shared" si="49"/>
        <v>5.2124742246125809E-2</v>
      </c>
      <c r="O87" s="395">
        <f t="shared" si="49"/>
        <v>-0.25174699337192219</v>
      </c>
      <c r="P87" s="386">
        <f t="shared" si="49"/>
        <v>-0.19389799230268043</v>
      </c>
      <c r="R87" s="401">
        <v>159.95699999999999</v>
      </c>
      <c r="S87" s="369">
        <v>629.05999999999995</v>
      </c>
      <c r="T87" s="374">
        <v>789.01699999999994</v>
      </c>
      <c r="U87" s="19">
        <v>146.98099999999999</v>
      </c>
      <c r="V87" s="119">
        <v>596.42499999999995</v>
      </c>
      <c r="W87" s="375">
        <v>743.40599999999995</v>
      </c>
      <c r="X87" s="345">
        <f t="shared" si="50"/>
        <v>2.7106548425038638E-3</v>
      </c>
      <c r="Y87" s="323">
        <f t="shared" si="51"/>
        <v>6.7450604543172294E-3</v>
      </c>
      <c r="Z87" s="399">
        <f t="shared" si="52"/>
        <v>5.1816021807074581E-3</v>
      </c>
      <c r="AA87" s="323">
        <f t="shared" si="53"/>
        <v>2.5725898420743726E-3</v>
      </c>
      <c r="AB87" s="323">
        <f t="shared" si="54"/>
        <v>6.4965852638569441E-3</v>
      </c>
      <c r="AC87" s="399">
        <f t="shared" si="55"/>
        <v>4.9913321121386528E-3</v>
      </c>
      <c r="AE87" s="394">
        <f t="shared" si="56"/>
        <v>-8.1121801484148867E-2</v>
      </c>
      <c r="AF87" s="395">
        <f t="shared" si="56"/>
        <v>-5.1878994054621173E-2</v>
      </c>
      <c r="AG87" s="386">
        <f t="shared" si="56"/>
        <v>-5.7807372971685013E-2</v>
      </c>
      <c r="AI87" s="125">
        <f t="shared" si="57"/>
        <v>3.4003741417061715</v>
      </c>
      <c r="AJ87" s="364">
        <f t="shared" si="57"/>
        <v>3.1443881274430407</v>
      </c>
      <c r="AK87" s="363">
        <f t="shared" si="57"/>
        <v>3.1931209758032204</v>
      </c>
      <c r="AL87" s="364">
        <f t="shared" si="57"/>
        <v>2.9697330935687876</v>
      </c>
      <c r="AM87" s="364">
        <f t="shared" si="57"/>
        <v>3.9842946277071887</v>
      </c>
      <c r="AN87" s="363">
        <f t="shared" si="57"/>
        <v>3.7322013986856573</v>
      </c>
      <c r="AO87" s="384">
        <f t="shared" si="86"/>
        <v>-0.1266451955552472</v>
      </c>
      <c r="AP87" s="385">
        <f t="shared" si="86"/>
        <v>0.26711285828036269</v>
      </c>
      <c r="AQ87" s="386">
        <f t="shared" si="86"/>
        <v>0.16882555561391868</v>
      </c>
    </row>
    <row r="88" spans="1:43" ht="19.5" customHeight="1">
      <c r="A88" s="8" t="s">
        <v>228</v>
      </c>
      <c r="B88" s="19">
        <v>2041.2299999999998</v>
      </c>
      <c r="C88" s="371">
        <v>1884.81</v>
      </c>
      <c r="D88" s="375">
        <v>3926.04</v>
      </c>
      <c r="E88" s="19">
        <v>1606.0700000000002</v>
      </c>
      <c r="F88" s="369">
        <v>1581.38</v>
      </c>
      <c r="G88" s="377">
        <v>3187.4500000000003</v>
      </c>
      <c r="H88" s="345">
        <f t="shared" si="43"/>
        <v>1.0052614409599311E-2</v>
      </c>
      <c r="I88" s="323">
        <f t="shared" si="44"/>
        <v>6.9017764656530024E-3</v>
      </c>
      <c r="J88" s="399">
        <f t="shared" si="45"/>
        <v>8.2454679790954534E-3</v>
      </c>
      <c r="K88" s="323">
        <f t="shared" si="46"/>
        <v>8.1571028127522191E-3</v>
      </c>
      <c r="L88" s="323">
        <f t="shared" si="47"/>
        <v>5.5843071005182727E-3</v>
      </c>
      <c r="M88" s="399">
        <f t="shared" si="48"/>
        <v>6.6394825842442228E-3</v>
      </c>
      <c r="N88" s="394">
        <f t="shared" si="49"/>
        <v>-0.21318518736252146</v>
      </c>
      <c r="O88" s="395">
        <f t="shared" si="49"/>
        <v>-0.16098704909248138</v>
      </c>
      <c r="P88" s="386">
        <f t="shared" si="49"/>
        <v>-0.18812594879318592</v>
      </c>
      <c r="R88" s="401">
        <v>418.71100000000001</v>
      </c>
      <c r="S88" s="369">
        <v>395.18900000000002</v>
      </c>
      <c r="T88" s="374">
        <v>813.90000000000009</v>
      </c>
      <c r="U88" s="19">
        <v>335.82100000000003</v>
      </c>
      <c r="V88" s="119">
        <v>352.42700000000008</v>
      </c>
      <c r="W88" s="375">
        <v>688.24800000000005</v>
      </c>
      <c r="X88" s="345">
        <f t="shared" si="50"/>
        <v>7.0955381743820862E-3</v>
      </c>
      <c r="Y88" s="323">
        <f t="shared" si="51"/>
        <v>4.2373918161720215E-3</v>
      </c>
      <c r="Z88" s="399">
        <f t="shared" si="52"/>
        <v>5.3450128639532498E-3</v>
      </c>
      <c r="AA88" s="323">
        <f t="shared" si="53"/>
        <v>5.8778324637555734E-3</v>
      </c>
      <c r="AB88" s="323">
        <f t="shared" si="54"/>
        <v>3.8388264321336492E-3</v>
      </c>
      <c r="AC88" s="399">
        <f t="shared" si="55"/>
        <v>4.6209935667928482E-3</v>
      </c>
      <c r="AE88" s="394">
        <f t="shared" si="56"/>
        <v>-0.19796470596664523</v>
      </c>
      <c r="AF88" s="395">
        <f t="shared" si="56"/>
        <v>-0.10820645311483858</v>
      </c>
      <c r="AG88" s="386">
        <f t="shared" si="56"/>
        <v>-0.15438260228529307</v>
      </c>
      <c r="AI88" s="125">
        <f t="shared" si="57"/>
        <v>2.0512681079545176</v>
      </c>
      <c r="AJ88" s="364">
        <f t="shared" si="57"/>
        <v>2.0967047076363139</v>
      </c>
      <c r="AK88" s="363">
        <f t="shared" si="57"/>
        <v>2.0730812727328303</v>
      </c>
      <c r="AL88" s="364">
        <f t="shared" si="57"/>
        <v>2.0909487133188467</v>
      </c>
      <c r="AM88" s="364">
        <f t="shared" si="57"/>
        <v>2.228604130569503</v>
      </c>
      <c r="AN88" s="363">
        <f t="shared" si="57"/>
        <v>2.1592432822475645</v>
      </c>
      <c r="AO88" s="384">
        <f t="shared" si="86"/>
        <v>1.9344426606377519E-2</v>
      </c>
      <c r="AP88" s="385">
        <f t="shared" si="86"/>
        <v>6.2907963364036992E-2</v>
      </c>
      <c r="AQ88" s="386">
        <f t="shared" si="86"/>
        <v>4.156229215324081E-2</v>
      </c>
    </row>
    <row r="89" spans="1:43" ht="19.5" customHeight="1">
      <c r="A89" s="8" t="s">
        <v>229</v>
      </c>
      <c r="B89" s="19">
        <v>1207.8500000000004</v>
      </c>
      <c r="C89" s="371">
        <v>1177.7200000000003</v>
      </c>
      <c r="D89" s="375">
        <v>2385.5700000000006</v>
      </c>
      <c r="E89" s="19">
        <v>1053.68</v>
      </c>
      <c r="F89" s="369">
        <v>1222.78</v>
      </c>
      <c r="G89" s="377">
        <v>2276.46</v>
      </c>
      <c r="H89" s="345">
        <f t="shared" si="43"/>
        <v>5.9483989137111117E-3</v>
      </c>
      <c r="I89" s="323">
        <f t="shared" si="44"/>
        <v>4.3125621039409043E-3</v>
      </c>
      <c r="J89" s="399">
        <f t="shared" si="45"/>
        <v>5.010173367283763E-3</v>
      </c>
      <c r="K89" s="323">
        <f t="shared" si="46"/>
        <v>5.3515575857470462E-3</v>
      </c>
      <c r="L89" s="323">
        <f t="shared" si="47"/>
        <v>4.3179874769958722E-3</v>
      </c>
      <c r="M89" s="399">
        <f t="shared" si="48"/>
        <v>4.741883487969569E-3</v>
      </c>
      <c r="N89" s="394">
        <f t="shared" si="49"/>
        <v>-0.12764002152585194</v>
      </c>
      <c r="O89" s="395">
        <f t="shared" si="49"/>
        <v>3.8260367489725666E-2</v>
      </c>
      <c r="P89" s="386">
        <f t="shared" si="49"/>
        <v>-4.5737496698902383E-2</v>
      </c>
      <c r="R89" s="401">
        <v>451.64100000000002</v>
      </c>
      <c r="S89" s="369">
        <v>336.52800000000008</v>
      </c>
      <c r="T89" s="374">
        <v>788.1690000000001</v>
      </c>
      <c r="U89" s="19">
        <v>343.089</v>
      </c>
      <c r="V89" s="119">
        <v>319.12700000000007</v>
      </c>
      <c r="W89" s="375">
        <v>662.21600000000012</v>
      </c>
      <c r="X89" s="345">
        <f t="shared" si="50"/>
        <v>7.6535747964971059E-3</v>
      </c>
      <c r="Y89" s="323">
        <f t="shared" si="51"/>
        <v>3.6084025443844296E-3</v>
      </c>
      <c r="Z89" s="399">
        <f t="shared" si="52"/>
        <v>5.176033227631366E-3</v>
      </c>
      <c r="AA89" s="323">
        <f t="shared" si="53"/>
        <v>6.0050433479664342E-3</v>
      </c>
      <c r="AB89" s="323">
        <f t="shared" si="54"/>
        <v>3.4761047332001098E-3</v>
      </c>
      <c r="AC89" s="399">
        <f t="shared" si="55"/>
        <v>4.4462110690147924E-3</v>
      </c>
      <c r="AE89" s="394">
        <f t="shared" si="56"/>
        <v>-0.24035018964177304</v>
      </c>
      <c r="AF89" s="395">
        <f t="shared" si="56"/>
        <v>-5.1707435934008485E-2</v>
      </c>
      <c r="AG89" s="386">
        <f t="shared" si="56"/>
        <v>-0.15980455968199708</v>
      </c>
      <c r="AI89" s="125">
        <f t="shared" si="57"/>
        <v>3.7392143064122192</v>
      </c>
      <c r="AJ89" s="364">
        <f t="shared" si="57"/>
        <v>2.8574533845056549</v>
      </c>
      <c r="AK89" s="363">
        <f t="shared" si="57"/>
        <v>3.3039022120499499</v>
      </c>
      <c r="AL89" s="364">
        <f t="shared" si="57"/>
        <v>3.2561024219877002</v>
      </c>
      <c r="AM89" s="364">
        <f t="shared" si="57"/>
        <v>2.6098480511621065</v>
      </c>
      <c r="AN89" s="363">
        <f t="shared" si="57"/>
        <v>2.9089727032322124</v>
      </c>
      <c r="AO89" s="384">
        <f t="shared" si="86"/>
        <v>-0.12920144309355339</v>
      </c>
      <c r="AP89" s="385">
        <f t="shared" si="86"/>
        <v>-8.6652448885490604E-2</v>
      </c>
      <c r="AQ89" s="386">
        <f t="shared" si="86"/>
        <v>-0.11953426084384572</v>
      </c>
    </row>
    <row r="90" spans="1:43" ht="19.5" customHeight="1">
      <c r="A90" s="8" t="s">
        <v>231</v>
      </c>
      <c r="B90" s="19">
        <v>348.75</v>
      </c>
      <c r="C90" s="371">
        <v>416.25</v>
      </c>
      <c r="D90" s="375">
        <v>765</v>
      </c>
      <c r="E90" s="19">
        <v>1877.3999999999999</v>
      </c>
      <c r="F90" s="369">
        <v>765.70999999999992</v>
      </c>
      <c r="G90" s="377">
        <v>2643.1099999999997</v>
      </c>
      <c r="H90" s="345">
        <f t="shared" si="43"/>
        <v>1.7175180040209872E-3</v>
      </c>
      <c r="I90" s="323">
        <f t="shared" si="44"/>
        <v>1.5242196581236635E-3</v>
      </c>
      <c r="J90" s="399">
        <f t="shared" si="45"/>
        <v>1.6066527605444727E-3</v>
      </c>
      <c r="K90" s="323">
        <f t="shared" si="46"/>
        <v>9.5351664750982293E-3</v>
      </c>
      <c r="L90" s="323">
        <f t="shared" si="47"/>
        <v>2.7039419936623998E-3</v>
      </c>
      <c r="M90" s="399">
        <f t="shared" si="48"/>
        <v>5.5056182256166351E-3</v>
      </c>
      <c r="N90" s="394">
        <f t="shared" si="49"/>
        <v>4.3832258064516125</v>
      </c>
      <c r="O90" s="395">
        <f t="shared" si="49"/>
        <v>0.83954354354354332</v>
      </c>
      <c r="P90" s="386">
        <f t="shared" si="49"/>
        <v>2.4550457516339863</v>
      </c>
      <c r="R90" s="401">
        <v>105.72799999999999</v>
      </c>
      <c r="S90" s="369">
        <v>138.08500000000001</v>
      </c>
      <c r="T90" s="374">
        <v>243.81299999999999</v>
      </c>
      <c r="U90" s="19">
        <v>386.84799999999996</v>
      </c>
      <c r="V90" s="119">
        <v>251.33100000000002</v>
      </c>
      <c r="W90" s="375">
        <v>638.17899999999997</v>
      </c>
      <c r="X90" s="345">
        <f t="shared" si="50"/>
        <v>1.7916822345270822E-3</v>
      </c>
      <c r="Y90" s="323">
        <f t="shared" si="51"/>
        <v>1.4806086427914583E-3</v>
      </c>
      <c r="Z90" s="399">
        <f t="shared" si="52"/>
        <v>1.6011593824782325E-3</v>
      </c>
      <c r="AA90" s="323">
        <f t="shared" si="53"/>
        <v>6.7709515871220548E-3</v>
      </c>
      <c r="AB90" s="323">
        <f t="shared" si="54"/>
        <v>2.7376338532932552E-3</v>
      </c>
      <c r="AC90" s="399">
        <f t="shared" si="55"/>
        <v>4.2848232809427596E-3</v>
      </c>
      <c r="AE90" s="394">
        <f t="shared" si="56"/>
        <v>2.6588983050847452</v>
      </c>
      <c r="AF90" s="395">
        <f t="shared" si="56"/>
        <v>0.82011804323423976</v>
      </c>
      <c r="AG90" s="386">
        <f t="shared" si="56"/>
        <v>1.6174937349526071</v>
      </c>
      <c r="AI90" s="125">
        <f t="shared" si="57"/>
        <v>3.031627240143369</v>
      </c>
      <c r="AJ90" s="364">
        <f t="shared" si="57"/>
        <v>3.3173573573573578</v>
      </c>
      <c r="AK90" s="363">
        <f t="shared" si="57"/>
        <v>3.187098039215686</v>
      </c>
      <c r="AL90" s="364">
        <f t="shared" si="57"/>
        <v>2.06055182699478</v>
      </c>
      <c r="AM90" s="364">
        <f t="shared" si="57"/>
        <v>3.2823262070496666</v>
      </c>
      <c r="AN90" s="363">
        <f t="shared" si="57"/>
        <v>2.4145003423996734</v>
      </c>
      <c r="AO90" s="384">
        <f t="shared" si="86"/>
        <v>-0.32031491216666391</v>
      </c>
      <c r="AP90" s="385">
        <f t="shared" si="86"/>
        <v>-1.0559956777040568E-2</v>
      </c>
      <c r="AQ90" s="386">
        <f t="shared" si="86"/>
        <v>-0.24241416087913675</v>
      </c>
    </row>
    <row r="91" spans="1:43" ht="19.5" customHeight="1">
      <c r="A91" s="8" t="s">
        <v>205</v>
      </c>
      <c r="B91" s="19">
        <v>179.85</v>
      </c>
      <c r="C91" s="371">
        <v>1964.6200000000001</v>
      </c>
      <c r="D91" s="375">
        <v>2144.4700000000003</v>
      </c>
      <c r="E91" s="19">
        <v>232.03</v>
      </c>
      <c r="F91" s="369">
        <v>2337.2500000000005</v>
      </c>
      <c r="G91" s="377">
        <v>2569.2800000000007</v>
      </c>
      <c r="H91" s="345">
        <f t="shared" si="43"/>
        <v>8.8572218788007036E-4</v>
      </c>
      <c r="I91" s="323">
        <f t="shared" si="44"/>
        <v>7.1940238432262153E-3</v>
      </c>
      <c r="J91" s="399">
        <f t="shared" si="45"/>
        <v>4.5038152227513803E-3</v>
      </c>
      <c r="K91" s="323">
        <f t="shared" si="46"/>
        <v>1.1784620630750199E-3</v>
      </c>
      <c r="L91" s="323">
        <f t="shared" si="47"/>
        <v>8.2535012272106217E-3</v>
      </c>
      <c r="M91" s="399">
        <f t="shared" si="48"/>
        <v>5.3518297742857143E-3</v>
      </c>
      <c r="N91" s="394">
        <f t="shared" si="49"/>
        <v>0.29013066444259111</v>
      </c>
      <c r="O91" s="395">
        <f t="shared" si="49"/>
        <v>0.1896702670236485</v>
      </c>
      <c r="P91" s="386">
        <f t="shared" si="49"/>
        <v>0.19809556673676962</v>
      </c>
      <c r="R91" s="401">
        <v>43.952999999999996</v>
      </c>
      <c r="S91" s="369">
        <v>440.16499999999996</v>
      </c>
      <c r="T91" s="374">
        <v>484.11799999999994</v>
      </c>
      <c r="U91" s="19">
        <v>56.15</v>
      </c>
      <c r="V91" s="119">
        <v>569.18899999999985</v>
      </c>
      <c r="W91" s="375">
        <v>625.33899999999983</v>
      </c>
      <c r="X91" s="345">
        <f t="shared" si="50"/>
        <v>7.448340009663367E-4</v>
      </c>
      <c r="Y91" s="323">
        <f t="shared" si="51"/>
        <v>4.719644445481422E-3</v>
      </c>
      <c r="Z91" s="399">
        <f t="shared" si="52"/>
        <v>3.1792811619011166E-3</v>
      </c>
      <c r="AA91" s="323">
        <f t="shared" si="53"/>
        <v>9.8278634403409985E-4</v>
      </c>
      <c r="AB91" s="323">
        <f t="shared" si="54"/>
        <v>6.1999159487772463E-3</v>
      </c>
      <c r="AC91" s="399">
        <f t="shared" si="55"/>
        <v>4.198613720729551E-3</v>
      </c>
      <c r="AE91" s="394">
        <f t="shared" si="56"/>
        <v>0.2775009669419608</v>
      </c>
      <c r="AF91" s="395">
        <f t="shared" si="56"/>
        <v>0.29312644122090559</v>
      </c>
      <c r="AG91" s="386">
        <f t="shared" si="56"/>
        <v>0.29170780677438124</v>
      </c>
      <c r="AI91" s="125">
        <f t="shared" si="57"/>
        <v>2.4438698915763135</v>
      </c>
      <c r="AJ91" s="364">
        <f t="shared" si="57"/>
        <v>2.2404587146623771</v>
      </c>
      <c r="AK91" s="363">
        <f t="shared" si="57"/>
        <v>2.2575181746538768</v>
      </c>
      <c r="AL91" s="364">
        <f t="shared" si="57"/>
        <v>2.4199456966771535</v>
      </c>
      <c r="AM91" s="364">
        <f t="shared" si="57"/>
        <v>2.4352936142902974</v>
      </c>
      <c r="AN91" s="363">
        <f t="shared" si="57"/>
        <v>2.4339075538672299</v>
      </c>
      <c r="AO91" s="384">
        <f t="shared" si="86"/>
        <v>-9.7894716006050146E-3</v>
      </c>
      <c r="AP91" s="385">
        <f t="shared" si="86"/>
        <v>8.696205752547452E-2</v>
      </c>
      <c r="AQ91" s="386">
        <f t="shared" si="86"/>
        <v>7.8134201174436674E-2</v>
      </c>
    </row>
    <row r="92" spans="1:43" ht="19.5" customHeight="1">
      <c r="A92" s="8" t="s">
        <v>230</v>
      </c>
      <c r="B92" s="19">
        <v>295.92</v>
      </c>
      <c r="C92" s="371">
        <v>60.35</v>
      </c>
      <c r="D92" s="375">
        <v>356.27000000000004</v>
      </c>
      <c r="E92" s="19">
        <v>361.08000000000004</v>
      </c>
      <c r="F92" s="369">
        <v>784.79999999999984</v>
      </c>
      <c r="G92" s="377">
        <v>1145.8799999999999</v>
      </c>
      <c r="H92" s="345">
        <f t="shared" si="43"/>
        <v>1.4573417283150984E-3</v>
      </c>
      <c r="I92" s="323">
        <f t="shared" si="44"/>
        <v>2.2098896424687831E-4</v>
      </c>
      <c r="J92" s="399">
        <f t="shared" si="45"/>
        <v>7.4823814248258739E-4</v>
      </c>
      <c r="K92" s="323">
        <f t="shared" si="46"/>
        <v>1.8338968311646263E-3</v>
      </c>
      <c r="L92" s="323">
        <f t="shared" si="47"/>
        <v>2.7713542680992166E-3</v>
      </c>
      <c r="M92" s="399">
        <f t="shared" si="48"/>
        <v>2.3868767521478826E-3</v>
      </c>
      <c r="N92" s="394">
        <f t="shared" si="49"/>
        <v>0.22019464720194654</v>
      </c>
      <c r="O92" s="395">
        <f t="shared" si="49"/>
        <v>12.004142502071248</v>
      </c>
      <c r="P92" s="386">
        <f t="shared" si="49"/>
        <v>2.2163246975608382</v>
      </c>
      <c r="R92" s="401">
        <v>74.644999999999996</v>
      </c>
      <c r="S92" s="369">
        <v>30.090000000000003</v>
      </c>
      <c r="T92" s="374">
        <v>104.735</v>
      </c>
      <c r="U92" s="19">
        <v>109.05999999999999</v>
      </c>
      <c r="V92" s="119">
        <v>462.05</v>
      </c>
      <c r="W92" s="375">
        <v>571.11</v>
      </c>
      <c r="X92" s="345">
        <f t="shared" si="50"/>
        <v>1.2649451459998682E-3</v>
      </c>
      <c r="Y92" s="323">
        <f t="shared" si="51"/>
        <v>3.2263833190857071E-4</v>
      </c>
      <c r="Z92" s="399">
        <f t="shared" si="52"/>
        <v>6.8781167502904967E-4</v>
      </c>
      <c r="AA92" s="323">
        <f t="shared" si="53"/>
        <v>1.908863378100782E-3</v>
      </c>
      <c r="AB92" s="323">
        <f t="shared" si="54"/>
        <v>5.0328997294967533E-3</v>
      </c>
      <c r="AC92" s="399">
        <f t="shared" si="55"/>
        <v>3.8345126116328173E-3</v>
      </c>
      <c r="AE92" s="394">
        <f t="shared" ref="AE92:AE93" si="87">(U92-R92)/R92</f>
        <v>0.46104896510148025</v>
      </c>
      <c r="AF92" s="395">
        <f t="shared" ref="AF92:AF93" si="88">(V92-S92)/S92</f>
        <v>14.35559986706547</v>
      </c>
      <c r="AG92" s="386">
        <f t="shared" ref="AG92:AG93" si="89">(W92-T92)/T92</f>
        <v>4.4529049505895832</v>
      </c>
      <c r="AI92" s="125">
        <f t="shared" ref="AI92" si="90">(R92/B92)*10</f>
        <v>2.5224722898080558</v>
      </c>
      <c r="AJ92" s="364">
        <f t="shared" ref="AJ92" si="91">(S92/C92)*10</f>
        <v>4.9859154929577469</v>
      </c>
      <c r="AK92" s="363">
        <f t="shared" ref="AK92" si="92">(T92/D92)*10</f>
        <v>2.9397647851348689</v>
      </c>
      <c r="AL92" s="364">
        <f t="shared" si="57"/>
        <v>3.0203832945607618</v>
      </c>
      <c r="AM92" s="364">
        <f t="shared" si="57"/>
        <v>5.8874872579001032</v>
      </c>
      <c r="AN92" s="363">
        <f t="shared" si="57"/>
        <v>4.9840297413341714</v>
      </c>
      <c r="AO92" s="384">
        <f t="shared" ref="AO92" si="93">(AL92-AI92)/AI92</f>
        <v>0.19739007907618833</v>
      </c>
      <c r="AP92" s="385">
        <f t="shared" ref="AP92" si="94">(AM92-AJ92)/AJ92</f>
        <v>0.18082371556753471</v>
      </c>
      <c r="AQ92" s="386">
        <f t="shared" ref="AQ92" si="95">(AN92-AK92)/AK92</f>
        <v>0.69538385061834695</v>
      </c>
    </row>
    <row r="93" spans="1:43" ht="19.5" customHeight="1">
      <c r="A93" s="8" t="s">
        <v>221</v>
      </c>
      <c r="B93" s="19">
        <v>591.50999999999988</v>
      </c>
      <c r="C93" s="371">
        <v>295.95999999999998</v>
      </c>
      <c r="D93" s="375">
        <v>887.4699999999998</v>
      </c>
      <c r="E93" s="19">
        <v>637.18000000000006</v>
      </c>
      <c r="F93" s="369">
        <v>671.55</v>
      </c>
      <c r="G93" s="377">
        <v>1308.73</v>
      </c>
      <c r="H93" s="345">
        <f t="shared" si="43"/>
        <v>2.9130582783038106E-3</v>
      </c>
      <c r="I93" s="323">
        <f t="shared" si="44"/>
        <v>1.0837430631069776E-3</v>
      </c>
      <c r="J93" s="399">
        <f t="shared" si="45"/>
        <v>1.8638642162096769E-3</v>
      </c>
      <c r="K93" s="323">
        <f t="shared" si="46"/>
        <v>3.2361869471626138E-3</v>
      </c>
      <c r="L93" s="323">
        <f t="shared" si="47"/>
        <v>2.3714359820871931E-3</v>
      </c>
      <c r="M93" s="399">
        <f t="shared" si="48"/>
        <v>2.7260945402995942E-3</v>
      </c>
      <c r="N93" s="394">
        <f t="shared" si="49"/>
        <v>7.7209176514344974E-2</v>
      </c>
      <c r="O93" s="395">
        <f t="shared" si="49"/>
        <v>1.2690566292742262</v>
      </c>
      <c r="P93" s="386">
        <f t="shared" si="49"/>
        <v>0.47467520028846083</v>
      </c>
      <c r="R93" s="401">
        <v>226.98700000000002</v>
      </c>
      <c r="S93" s="369">
        <v>133.36000000000001</v>
      </c>
      <c r="T93" s="374">
        <v>360.34700000000004</v>
      </c>
      <c r="U93" s="19">
        <v>204.37800000000001</v>
      </c>
      <c r="V93" s="119">
        <v>250.28500000000003</v>
      </c>
      <c r="W93" s="375">
        <v>454.66300000000001</v>
      </c>
      <c r="X93" s="345">
        <f t="shared" si="50"/>
        <v>3.846555078773824E-3</v>
      </c>
      <c r="Y93" s="323">
        <f t="shared" si="51"/>
        <v>1.4299450961557656E-3</v>
      </c>
      <c r="Z93" s="399">
        <f t="shared" si="52"/>
        <v>2.3664569977724067E-3</v>
      </c>
      <c r="AA93" s="323">
        <f t="shared" si="53"/>
        <v>3.5772022692965497E-3</v>
      </c>
      <c r="AB93" s="323">
        <f t="shared" si="54"/>
        <v>2.7262402527802078E-3</v>
      </c>
      <c r="AC93" s="399">
        <f t="shared" si="55"/>
        <v>3.0526711273534198E-3</v>
      </c>
      <c r="AE93" s="394">
        <f t="shared" si="87"/>
        <v>-9.9604823183706587E-2</v>
      </c>
      <c r="AF93" s="395">
        <f t="shared" si="88"/>
        <v>0.87676214757048587</v>
      </c>
      <c r="AG93" s="386">
        <f t="shared" si="89"/>
        <v>0.26173660388458891</v>
      </c>
      <c r="AI93" s="125">
        <f t="shared" si="57"/>
        <v>3.8374161045459938</v>
      </c>
      <c r="AJ93" s="364">
        <f t="shared" si="57"/>
        <v>4.5060143262603063</v>
      </c>
      <c r="AK93" s="363">
        <f t="shared" si="57"/>
        <v>4.060385139779374</v>
      </c>
      <c r="AL93" s="364">
        <f t="shared" si="57"/>
        <v>3.2075394707931828</v>
      </c>
      <c r="AM93" s="364">
        <f t="shared" si="57"/>
        <v>3.7269749087930917</v>
      </c>
      <c r="AN93" s="363">
        <f t="shared" si="57"/>
        <v>3.4740779228717917</v>
      </c>
      <c r="AO93" s="384">
        <f t="shared" ref="AO93" si="96">(AL93-AI93)/AI93</f>
        <v>-0.16414082199911234</v>
      </c>
      <c r="AP93" s="385">
        <f t="shared" ref="AP93" si="97">(AM93-AJ93)/AJ93</f>
        <v>-0.17288880173485063</v>
      </c>
      <c r="AQ93" s="386">
        <f t="shared" ref="AQ93" si="98">(AN93-AK93)/AK93</f>
        <v>-0.1443969467732413</v>
      </c>
    </row>
    <row r="94" spans="1:43" ht="19.5" customHeight="1">
      <c r="A94" s="8" t="s">
        <v>204</v>
      </c>
      <c r="B94" s="19">
        <v>148.73000000000005</v>
      </c>
      <c r="C94" s="371">
        <v>983.29000000000019</v>
      </c>
      <c r="D94" s="375">
        <v>1132.0200000000002</v>
      </c>
      <c r="E94" s="19">
        <v>182.89000000000001</v>
      </c>
      <c r="F94" s="369">
        <v>1120.96</v>
      </c>
      <c r="G94" s="377">
        <v>1303.8500000000001</v>
      </c>
      <c r="H94" s="345">
        <f t="shared" si="43"/>
        <v>7.3246294691911551E-4</v>
      </c>
      <c r="I94" s="323">
        <f t="shared" si="44"/>
        <v>3.6006004748022039E-3</v>
      </c>
      <c r="J94" s="399">
        <f t="shared" si="45"/>
        <v>2.3774680496621626E-3</v>
      </c>
      <c r="K94" s="323">
        <f t="shared" si="46"/>
        <v>9.2888388016976436E-4</v>
      </c>
      <c r="L94" s="323">
        <f t="shared" si="47"/>
        <v>3.9584318047508902E-3</v>
      </c>
      <c r="M94" s="399">
        <f t="shared" si="48"/>
        <v>2.7159294631968595E-3</v>
      </c>
      <c r="N94" s="394">
        <f t="shared" si="49"/>
        <v>0.22967793989107751</v>
      </c>
      <c r="O94" s="395">
        <f t="shared" si="49"/>
        <v>0.14000955974331053</v>
      </c>
      <c r="P94" s="386">
        <f t="shared" si="49"/>
        <v>0.15179060440628248</v>
      </c>
      <c r="R94" s="401">
        <v>48.517000000000003</v>
      </c>
      <c r="S94" s="369">
        <v>255.14799999999997</v>
      </c>
      <c r="T94" s="374">
        <v>303.66499999999996</v>
      </c>
      <c r="U94" s="19">
        <v>57.251000000000005</v>
      </c>
      <c r="V94" s="119">
        <v>271.745</v>
      </c>
      <c r="W94" s="375">
        <v>328.99599999999998</v>
      </c>
      <c r="X94" s="345">
        <f t="shared" si="50"/>
        <v>8.2217621606906833E-4</v>
      </c>
      <c r="Y94" s="323">
        <f t="shared" si="51"/>
        <v>2.7358100734399459E-3</v>
      </c>
      <c r="Z94" s="399">
        <f t="shared" si="52"/>
        <v>1.9942171413347624E-3</v>
      </c>
      <c r="AA94" s="323">
        <f t="shared" si="53"/>
        <v>1.0020570076989537E-3</v>
      </c>
      <c r="AB94" s="323">
        <f t="shared" si="54"/>
        <v>2.9599942365373774E-3</v>
      </c>
      <c r="AC94" s="399">
        <f t="shared" si="55"/>
        <v>2.2089252703975598E-3</v>
      </c>
      <c r="AE94" s="394">
        <f t="shared" si="56"/>
        <v>0.18001937465218379</v>
      </c>
      <c r="AF94" s="395">
        <f t="shared" si="56"/>
        <v>6.5048520858482284E-2</v>
      </c>
      <c r="AG94" s="386">
        <f t="shared" si="56"/>
        <v>8.3417581874763377E-2</v>
      </c>
      <c r="AI94" s="125">
        <f t="shared" si="57"/>
        <v>3.2620856585759421</v>
      </c>
      <c r="AJ94" s="364">
        <f t="shared" si="57"/>
        <v>2.5948397726001478</v>
      </c>
      <c r="AK94" s="363">
        <f t="shared" si="57"/>
        <v>2.6825056094415283</v>
      </c>
      <c r="AL94" s="364">
        <f t="shared" si="57"/>
        <v>3.1303515774509267</v>
      </c>
      <c r="AM94" s="364">
        <f t="shared" si="57"/>
        <v>2.4242167427918924</v>
      </c>
      <c r="AN94" s="363">
        <f t="shared" si="57"/>
        <v>2.5232657130804919</v>
      </c>
      <c r="AO94" s="384">
        <f t="shared" si="86"/>
        <v>-4.0383391153046448E-2</v>
      </c>
      <c r="AP94" s="385">
        <f t="shared" si="86"/>
        <v>-6.5754745865207437E-2</v>
      </c>
      <c r="AQ94" s="386">
        <f t="shared" si="86"/>
        <v>-5.9362372179414986E-2</v>
      </c>
    </row>
    <row r="95" spans="1:43" ht="19.5" customHeight="1">
      <c r="A95" s="8" t="s">
        <v>238</v>
      </c>
      <c r="B95" s="19">
        <v>720.2399999999999</v>
      </c>
      <c r="C95" s="371">
        <v>158.06</v>
      </c>
      <c r="D95" s="375">
        <v>878.3</v>
      </c>
      <c r="E95" s="19">
        <v>838.6</v>
      </c>
      <c r="F95" s="369">
        <v>326.69</v>
      </c>
      <c r="G95" s="377">
        <v>1165.29</v>
      </c>
      <c r="H95" s="345">
        <f t="shared" si="43"/>
        <v>3.5470255690783531E-3</v>
      </c>
      <c r="I95" s="323">
        <f t="shared" si="44"/>
        <v>5.7878236435561861E-4</v>
      </c>
      <c r="J95" s="399">
        <f t="shared" si="45"/>
        <v>1.8446053850800135E-3</v>
      </c>
      <c r="K95" s="323">
        <f t="shared" si="46"/>
        <v>4.2591832353347054E-3</v>
      </c>
      <c r="L95" s="323">
        <f t="shared" si="47"/>
        <v>1.1536362459802921E-3</v>
      </c>
      <c r="M95" s="399">
        <f t="shared" si="48"/>
        <v>2.4273079297224896E-3</v>
      </c>
      <c r="N95" s="394">
        <f t="shared" si="49"/>
        <v>0.16433411085193844</v>
      </c>
      <c r="O95" s="395">
        <f t="shared" si="49"/>
        <v>1.0668733392382639</v>
      </c>
      <c r="P95" s="386">
        <f t="shared" si="49"/>
        <v>0.32675623363315498</v>
      </c>
      <c r="R95" s="401">
        <v>196.74600000000001</v>
      </c>
      <c r="S95" s="369">
        <v>61.353999999999999</v>
      </c>
      <c r="T95" s="374">
        <v>258.10000000000002</v>
      </c>
      <c r="U95" s="19">
        <v>228.84800000000001</v>
      </c>
      <c r="V95" s="119">
        <v>91.766999999999996</v>
      </c>
      <c r="W95" s="375">
        <v>320.61500000000001</v>
      </c>
      <c r="X95" s="345">
        <f t="shared" si="50"/>
        <v>3.3340866460565351E-3</v>
      </c>
      <c r="Y95" s="323">
        <f t="shared" si="51"/>
        <v>6.5786481275900439E-4</v>
      </c>
      <c r="Z95" s="399">
        <f t="shared" si="52"/>
        <v>1.6949844209194417E-3</v>
      </c>
      <c r="AA95" s="323">
        <f t="shared" si="53"/>
        <v>4.0054975825381247E-3</v>
      </c>
      <c r="AB95" s="323">
        <f t="shared" si="54"/>
        <v>9.9957604042144469E-4</v>
      </c>
      <c r="AC95" s="399">
        <f t="shared" si="55"/>
        <v>2.1526540613518511E-3</v>
      </c>
      <c r="AE95" s="394">
        <f t="shared" si="56"/>
        <v>0.16316468949813467</v>
      </c>
      <c r="AF95" s="395">
        <f t="shared" si="56"/>
        <v>0.49569710206343509</v>
      </c>
      <c r="AG95" s="386">
        <f t="shared" si="56"/>
        <v>0.24221232080588911</v>
      </c>
      <c r="AI95" s="125">
        <f t="shared" si="57"/>
        <v>2.7316727757414201</v>
      </c>
      <c r="AJ95" s="364">
        <f t="shared" si="57"/>
        <v>3.8816904972795143</v>
      </c>
      <c r="AK95" s="363">
        <f t="shared" si="57"/>
        <v>2.9386314471137434</v>
      </c>
      <c r="AL95" s="364">
        <f t="shared" si="57"/>
        <v>2.7289291676603868</v>
      </c>
      <c r="AM95" s="364">
        <f t="shared" si="57"/>
        <v>2.8089932351770792</v>
      </c>
      <c r="AN95" s="363">
        <f t="shared" si="57"/>
        <v>2.7513751941576774</v>
      </c>
      <c r="AO95" s="384">
        <f t="shared" si="86"/>
        <v>-1.0043692295057503E-3</v>
      </c>
      <c r="AP95" s="385">
        <f t="shared" si="86"/>
        <v>-0.27634796304708881</v>
      </c>
      <c r="AQ95" s="386">
        <f t="shared" si="86"/>
        <v>-6.3722265389892549E-2</v>
      </c>
    </row>
    <row r="96" spans="1:43" ht="19.5" customHeight="1" thickBot="1">
      <c r="A96" s="8" t="s">
        <v>17</v>
      </c>
      <c r="B96" s="19">
        <f>B97-SUM(B69:B95)</f>
        <v>3037.0699999998906</v>
      </c>
      <c r="C96" s="371">
        <f t="shared" ref="C96:G96" si="99">C97-SUM(C69:C95)</f>
        <v>8309.0700000001234</v>
      </c>
      <c r="D96" s="376">
        <f t="shared" si="99"/>
        <v>11346.140000000014</v>
      </c>
      <c r="E96" s="21">
        <f t="shared" si="99"/>
        <v>3523.6199999999953</v>
      </c>
      <c r="F96" s="119">
        <f t="shared" si="99"/>
        <v>8208.6099999997532</v>
      </c>
      <c r="G96" s="375">
        <f t="shared" si="99"/>
        <v>11732.229999999865</v>
      </c>
      <c r="H96" s="345">
        <f t="shared" si="43"/>
        <v>1.4956910120349338E-2</v>
      </c>
      <c r="I96" s="323">
        <f t="shared" si="44"/>
        <v>3.0426060864206073E-2</v>
      </c>
      <c r="J96" s="399">
        <f t="shared" si="45"/>
        <v>2.3829159676502072E-2</v>
      </c>
      <c r="K96" s="323">
        <f t="shared" si="46"/>
        <v>1.7896187970057306E-2</v>
      </c>
      <c r="L96" s="323">
        <f t="shared" si="47"/>
        <v>2.8986960191974047E-2</v>
      </c>
      <c r="M96" s="399">
        <f t="shared" si="48"/>
        <v>2.4438324290372144E-2</v>
      </c>
      <c r="N96" s="396">
        <f t="shared" si="49"/>
        <v>0.16020374900813031</v>
      </c>
      <c r="O96" s="397">
        <f t="shared" si="49"/>
        <v>-1.2090402415717849E-2</v>
      </c>
      <c r="P96" s="388">
        <f t="shared" si="49"/>
        <v>3.4028312712504033E-2</v>
      </c>
      <c r="R96" s="19">
        <f t="shared" ref="R96:W96" si="100">R97-SUM(R69:R95)</f>
        <v>1047.8620000000155</v>
      </c>
      <c r="S96" s="119">
        <f t="shared" si="100"/>
        <v>2656.8020000000397</v>
      </c>
      <c r="T96" s="375">
        <f t="shared" si="100"/>
        <v>3704.6639999999898</v>
      </c>
      <c r="U96" s="119">
        <f t="shared" si="100"/>
        <v>1132.4700000000157</v>
      </c>
      <c r="V96" s="123">
        <f t="shared" si="100"/>
        <v>2466.0970000000088</v>
      </c>
      <c r="W96" s="376">
        <f t="shared" si="100"/>
        <v>3598.5670000001264</v>
      </c>
      <c r="X96" s="345">
        <f t="shared" si="50"/>
        <v>1.775722353242325E-2</v>
      </c>
      <c r="Y96" s="323">
        <f t="shared" si="51"/>
        <v>2.8487409953186014E-2</v>
      </c>
      <c r="Z96" s="399">
        <f t="shared" si="52"/>
        <v>2.4329127333363367E-2</v>
      </c>
      <c r="AA96" s="323">
        <f t="shared" si="53"/>
        <v>1.982147909222284E-2</v>
      </c>
      <c r="AB96" s="323">
        <f t="shared" si="54"/>
        <v>2.6862068876123364E-2</v>
      </c>
      <c r="AC96" s="399">
        <f t="shared" si="55"/>
        <v>2.4161283369764419E-2</v>
      </c>
      <c r="AE96" s="396">
        <f t="shared" si="56"/>
        <v>8.0743456676546074E-2</v>
      </c>
      <c r="AF96" s="397">
        <f t="shared" si="56"/>
        <v>-7.1779906820315556E-2</v>
      </c>
      <c r="AG96" s="388">
        <f t="shared" si="56"/>
        <v>-2.8638764541092963E-2</v>
      </c>
      <c r="AI96" s="125">
        <f t="shared" si="57"/>
        <v>3.4502398693479353</v>
      </c>
      <c r="AJ96" s="364">
        <f t="shared" si="57"/>
        <v>3.197472159940884</v>
      </c>
      <c r="AK96" s="363">
        <f t="shared" si="57"/>
        <v>3.2651315777876748</v>
      </c>
      <c r="AL96" s="364">
        <f t="shared" si="57"/>
        <v>3.2139390740205167</v>
      </c>
      <c r="AM96" s="364">
        <f t="shared" si="57"/>
        <v>3.0042808709392737</v>
      </c>
      <c r="AN96" s="363">
        <f t="shared" si="57"/>
        <v>3.0672489373291927</v>
      </c>
      <c r="AO96" s="387">
        <f t="shared" si="86"/>
        <v>-6.8488222348458722E-2</v>
      </c>
      <c r="AP96" s="385">
        <f t="shared" si="86"/>
        <v>-6.0420006598331757E-2</v>
      </c>
      <c r="AQ96" s="386">
        <f t="shared" si="86"/>
        <v>-6.0604798227629056E-2</v>
      </c>
    </row>
    <row r="97" spans="1:43" ht="25.5" customHeight="1" thickBot="1">
      <c r="A97" s="12" t="s">
        <v>18</v>
      </c>
      <c r="B97" s="17">
        <v>203054.63999999993</v>
      </c>
      <c r="C97" s="372">
        <v>273090.56000000011</v>
      </c>
      <c r="D97" s="18">
        <v>476145.19999999995</v>
      </c>
      <c r="E97" s="17">
        <v>196892.20999999993</v>
      </c>
      <c r="F97" s="373">
        <v>283182.84999999986</v>
      </c>
      <c r="G97" s="378">
        <v>480075.06</v>
      </c>
      <c r="H97" s="334">
        <f t="shared" ref="H97:M97" si="101">SUM(H69:H96)</f>
        <v>1</v>
      </c>
      <c r="I97" s="338">
        <f t="shared" si="101"/>
        <v>1</v>
      </c>
      <c r="J97" s="335">
        <f t="shared" si="101"/>
        <v>1</v>
      </c>
      <c r="K97" s="338">
        <f t="shared" si="101"/>
        <v>1.0000000000000002</v>
      </c>
      <c r="L97" s="338">
        <f t="shared" si="101"/>
        <v>0.99999999999999989</v>
      </c>
      <c r="M97" s="335">
        <f t="shared" si="101"/>
        <v>0.99999999999999967</v>
      </c>
      <c r="N97" s="389">
        <f t="shared" si="49"/>
        <v>-3.0348629314749936E-2</v>
      </c>
      <c r="O97" s="390">
        <f t="shared" si="49"/>
        <v>3.6955836188551305E-2</v>
      </c>
      <c r="P97" s="391">
        <f t="shared" si="49"/>
        <v>8.2534907418998337E-3</v>
      </c>
      <c r="R97" s="17">
        <v>59010.464000000029</v>
      </c>
      <c r="S97" s="372">
        <v>93262.322000000029</v>
      </c>
      <c r="T97" s="18">
        <v>152272.78599999996</v>
      </c>
      <c r="U97" s="17">
        <v>57133.476000000017</v>
      </c>
      <c r="V97" s="373">
        <v>91805.921999999991</v>
      </c>
      <c r="W97" s="378">
        <v>148939.3980000001</v>
      </c>
      <c r="X97" s="334">
        <f t="shared" ref="X97:AC97" si="102">SUM(X69:X96)</f>
        <v>1</v>
      </c>
      <c r="Y97" s="338">
        <f t="shared" si="102"/>
        <v>1.0000000000000002</v>
      </c>
      <c r="Z97" s="335">
        <f t="shared" si="102"/>
        <v>1.0000000000000004</v>
      </c>
      <c r="AA97" s="338">
        <f t="shared" si="102"/>
        <v>1</v>
      </c>
      <c r="AB97" s="338">
        <f t="shared" si="102"/>
        <v>1.0000000000000002</v>
      </c>
      <c r="AC97" s="335">
        <f t="shared" si="102"/>
        <v>1</v>
      </c>
      <c r="AE97" s="389">
        <f t="shared" si="56"/>
        <v>-3.1807714645321401E-2</v>
      </c>
      <c r="AF97" s="390">
        <f t="shared" si="56"/>
        <v>-1.5616167051899452E-2</v>
      </c>
      <c r="AG97" s="391">
        <f t="shared" si="56"/>
        <v>-2.1890897825957302E-2</v>
      </c>
      <c r="AI97" s="172">
        <f t="shared" si="57"/>
        <v>2.9061371855378457</v>
      </c>
      <c r="AJ97" s="433">
        <f t="shared" si="57"/>
        <v>3.4150694187305479</v>
      </c>
      <c r="AK97" s="434">
        <f t="shared" si="57"/>
        <v>3.1980325749372245</v>
      </c>
      <c r="AL97" s="433">
        <f t="shared" si="57"/>
        <v>2.9017641683233704</v>
      </c>
      <c r="AM97" s="433">
        <f t="shared" si="57"/>
        <v>3.2419308584541766</v>
      </c>
      <c r="AN97" s="434">
        <f t="shared" si="57"/>
        <v>3.1024189842313432</v>
      </c>
      <c r="AO97" s="389">
        <f t="shared" si="86"/>
        <v>-1.5047525066047549E-3</v>
      </c>
      <c r="AP97" s="390">
        <f t="shared" si="86"/>
        <v>-5.0698401422460834E-2</v>
      </c>
      <c r="AQ97" s="391">
        <f t="shared" si="86"/>
        <v>-2.9897628765635106E-2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83 H7:P33 H96:P97 H86:P94 H84:M84 H85:M85 H95:M95 O95:P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46" workbookViewId="0">
      <selection activeCell="L17" sqref="L17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144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6" t="s">
        <v>16</v>
      </c>
      <c r="B5" s="449"/>
      <c r="C5" s="449"/>
      <c r="D5" s="449"/>
      <c r="E5" s="457" t="s">
        <v>174</v>
      </c>
      <c r="F5" s="510"/>
      <c r="G5" s="510"/>
      <c r="H5" s="510"/>
      <c r="I5" s="510"/>
      <c r="J5" s="458"/>
      <c r="L5" s="511" t="s">
        <v>128</v>
      </c>
      <c r="M5" s="510"/>
      <c r="N5" s="510"/>
      <c r="O5" s="510"/>
      <c r="P5" s="510"/>
      <c r="Q5" s="458"/>
      <c r="S5" s="516" t="s">
        <v>153</v>
      </c>
      <c r="T5" s="516"/>
      <c r="U5" s="516"/>
    </row>
    <row r="6" spans="1:33" ht="18.75" customHeight="1">
      <c r="A6" s="484"/>
      <c r="B6" s="450"/>
      <c r="C6" s="450"/>
      <c r="D6" s="450"/>
      <c r="E6" s="499">
        <v>2025</v>
      </c>
      <c r="F6" s="497"/>
      <c r="G6" s="498"/>
      <c r="H6" s="512">
        <v>2026</v>
      </c>
      <c r="I6" s="513"/>
      <c r="J6" s="514"/>
      <c r="L6" s="496">
        <f>E6</f>
        <v>2025</v>
      </c>
      <c r="M6" s="497"/>
      <c r="N6" s="498"/>
      <c r="O6" s="499">
        <f>H6</f>
        <v>2026</v>
      </c>
      <c r="P6" s="497"/>
      <c r="Q6" s="500"/>
      <c r="S6" s="519" t="s">
        <v>127</v>
      </c>
      <c r="T6" s="518" t="s">
        <v>126</v>
      </c>
      <c r="U6" s="450" t="s">
        <v>12</v>
      </c>
    </row>
    <row r="7" spans="1:33" ht="18.75" customHeight="1" thickBot="1">
      <c r="A7" s="467"/>
      <c r="B7" s="490"/>
      <c r="C7" s="490"/>
      <c r="D7" s="490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6"/>
      <c r="T7" s="444"/>
      <c r="U7" s="490"/>
    </row>
    <row r="8" spans="1:33" ht="24" customHeight="1" thickBot="1">
      <c r="A8" s="12" t="s">
        <v>20</v>
      </c>
      <c r="B8" s="13"/>
      <c r="C8" s="13"/>
      <c r="D8" s="13"/>
      <c r="E8" s="17">
        <v>100430.48000000008</v>
      </c>
      <c r="F8" s="340">
        <v>54241.729999999996</v>
      </c>
      <c r="G8" s="162">
        <v>154672.21000000008</v>
      </c>
      <c r="H8" s="17">
        <v>88899.170000000027</v>
      </c>
      <c r="I8" s="340">
        <v>50811.7</v>
      </c>
      <c r="J8" s="18">
        <v>139710.87000000002</v>
      </c>
      <c r="L8" s="334">
        <f t="shared" ref="L8:Q8" si="0">E8/E16</f>
        <v>0.38215104768551073</v>
      </c>
      <c r="M8" s="343">
        <f t="shared" si="0"/>
        <v>0.37316525196553929</v>
      </c>
      <c r="N8" s="338">
        <f t="shared" si="0"/>
        <v>0.37895097666499461</v>
      </c>
      <c r="O8" s="334">
        <f t="shared" si="0"/>
        <v>0.36071934194764055</v>
      </c>
      <c r="P8" s="343">
        <f t="shared" si="0"/>
        <v>0.3732118783909103</v>
      </c>
      <c r="Q8" s="335">
        <f t="shared" si="0"/>
        <v>0.3651648112536241</v>
      </c>
      <c r="S8" s="325">
        <f t="shared" ref="S8:U19" si="1">(H8-E8)/E8</f>
        <v>-0.11481882790961515</v>
      </c>
      <c r="T8" s="329">
        <f t="shared" si="1"/>
        <v>-6.3235999294270276E-2</v>
      </c>
      <c r="U8" s="164">
        <f t="shared" si="1"/>
        <v>-9.6729334894743196E-2</v>
      </c>
    </row>
    <row r="9" spans="1:33" s="3" customFormat="1" ht="24" customHeight="1">
      <c r="A9" s="46"/>
      <c r="B9" s="177" t="s">
        <v>33</v>
      </c>
      <c r="C9" s="177"/>
      <c r="D9" s="178"/>
      <c r="E9" s="39">
        <v>100050.48000000008</v>
      </c>
      <c r="F9" s="153">
        <v>49480.7</v>
      </c>
      <c r="G9" s="112">
        <v>149531.18000000008</v>
      </c>
      <c r="H9" s="39">
        <v>88653.000000000029</v>
      </c>
      <c r="I9" s="153">
        <v>49116.45</v>
      </c>
      <c r="J9" s="20">
        <v>137769.45000000001</v>
      </c>
      <c r="K9"/>
      <c r="L9" s="345">
        <f t="shared" ref="L9:Q9" si="2">E9/E8</f>
        <v>0.99621628812288854</v>
      </c>
      <c r="M9" s="346">
        <f t="shared" si="2"/>
        <v>0.91222569781605423</v>
      </c>
      <c r="N9" s="347">
        <f t="shared" si="2"/>
        <v>0.96676177317179346</v>
      </c>
      <c r="O9" s="345">
        <f t="shared" si="2"/>
        <v>0.99723090778012891</v>
      </c>
      <c r="P9" s="346">
        <f t="shared" si="2"/>
        <v>0.96663662109317339</v>
      </c>
      <c r="Q9" s="347">
        <f t="shared" si="2"/>
        <v>0.98610401610125242</v>
      </c>
      <c r="R9"/>
      <c r="S9" s="326">
        <f t="shared" si="1"/>
        <v>-0.11391729454971175</v>
      </c>
      <c r="T9" s="330">
        <f t="shared" si="1"/>
        <v>-7.3614560828767581E-3</v>
      </c>
      <c r="U9" s="209">
        <f t="shared" si="1"/>
        <v>-7.8657374334905023E-2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379.73</v>
      </c>
      <c r="F10" s="154">
        <v>4760.82</v>
      </c>
      <c r="G10" s="119">
        <v>5140.5499999999993</v>
      </c>
      <c r="H10" s="19">
        <v>228.17000000000002</v>
      </c>
      <c r="I10" s="154">
        <v>1695.25</v>
      </c>
      <c r="J10" s="20">
        <v>1923.42</v>
      </c>
      <c r="L10" s="345">
        <f t="shared" ref="L10:Q10" si="3">E10/E8</f>
        <v>3.781023450251355E-3</v>
      </c>
      <c r="M10" s="346">
        <f t="shared" si="3"/>
        <v>8.777043062601432E-2</v>
      </c>
      <c r="N10" s="347">
        <f t="shared" si="3"/>
        <v>3.3235123491155885E-2</v>
      </c>
      <c r="O10" s="345">
        <f t="shared" si="3"/>
        <v>2.5666156388186746E-3</v>
      </c>
      <c r="P10" s="346">
        <f t="shared" si="3"/>
        <v>3.3363378906826578E-2</v>
      </c>
      <c r="Q10" s="347">
        <f t="shared" si="3"/>
        <v>1.3767146393118873E-2</v>
      </c>
      <c r="S10" s="326">
        <f t="shared" si="1"/>
        <v>-0.39912569457245939</v>
      </c>
      <c r="T10" s="330">
        <f t="shared" si="1"/>
        <v>-0.6439163841523099</v>
      </c>
      <c r="U10" s="209">
        <f t="shared" si="1"/>
        <v>-0.62583381155712903</v>
      </c>
    </row>
    <row r="11" spans="1:33" ht="24" customHeight="1" thickBot="1">
      <c r="A11" s="8"/>
      <c r="B11" t="s">
        <v>36</v>
      </c>
      <c r="E11" s="19">
        <v>0.27</v>
      </c>
      <c r="F11" s="154">
        <v>0.21</v>
      </c>
      <c r="G11" s="119">
        <v>0.48</v>
      </c>
      <c r="H11" s="19">
        <v>18</v>
      </c>
      <c r="I11" s="154"/>
      <c r="J11" s="20">
        <v>18</v>
      </c>
      <c r="L11" s="345">
        <f t="shared" ref="L11:Q11" si="4">E11/E8</f>
        <v>2.6884268600528426E-6</v>
      </c>
      <c r="M11" s="346">
        <f t="shared" si="4"/>
        <v>3.8715579315040281E-6</v>
      </c>
      <c r="N11" s="347">
        <f t="shared" si="4"/>
        <v>3.1033370506569972E-6</v>
      </c>
      <c r="O11" s="345">
        <f t="shared" si="4"/>
        <v>2.0247658105244397E-4</v>
      </c>
      <c r="P11" s="346">
        <f t="shared" si="4"/>
        <v>0</v>
      </c>
      <c r="Q11" s="347">
        <f t="shared" si="4"/>
        <v>1.288375056285885E-4</v>
      </c>
      <c r="S11" s="326"/>
      <c r="T11" s="330"/>
      <c r="U11" s="209"/>
    </row>
    <row r="12" spans="1:33" ht="24" customHeight="1" thickBot="1">
      <c r="A12" s="12" t="s">
        <v>21</v>
      </c>
      <c r="B12" s="13"/>
      <c r="C12" s="13"/>
      <c r="D12" s="13"/>
      <c r="E12" s="17">
        <v>162372.61999999997</v>
      </c>
      <c r="F12" s="340">
        <v>91114.059999999939</v>
      </c>
      <c r="G12" s="162">
        <v>253486.67999999991</v>
      </c>
      <c r="H12" s="17">
        <v>157550.51999999999</v>
      </c>
      <c r="I12" s="340">
        <v>85335.360000000059</v>
      </c>
      <c r="J12" s="18">
        <v>242885.88000000006</v>
      </c>
      <c r="L12" s="334">
        <f t="shared" ref="L12:Q12" si="5">E12/E16</f>
        <v>0.61784895231448911</v>
      </c>
      <c r="M12" s="343">
        <f t="shared" si="5"/>
        <v>0.6268347480344606</v>
      </c>
      <c r="N12" s="335">
        <f t="shared" si="5"/>
        <v>0.62104902333500545</v>
      </c>
      <c r="O12" s="334">
        <f t="shared" si="5"/>
        <v>0.63928065805235934</v>
      </c>
      <c r="P12" s="343">
        <f t="shared" si="5"/>
        <v>0.62678812160908948</v>
      </c>
      <c r="Q12" s="335">
        <f t="shared" si="5"/>
        <v>0.63483518874637601</v>
      </c>
      <c r="S12" s="327">
        <f t="shared" si="1"/>
        <v>-2.9697740912230017E-2</v>
      </c>
      <c r="T12" s="331">
        <f t="shared" si="1"/>
        <v>-6.3422703367623887E-2</v>
      </c>
      <c r="U12" s="328">
        <f t="shared" si="1"/>
        <v>-4.1819948882520559E-2</v>
      </c>
    </row>
    <row r="13" spans="1:33" s="3" customFormat="1" ht="24" customHeight="1">
      <c r="A13" s="46"/>
      <c r="B13" s="3" t="s">
        <v>33</v>
      </c>
      <c r="E13" s="31">
        <v>160943.71999999997</v>
      </c>
      <c r="F13" s="341">
        <v>87509.779999999941</v>
      </c>
      <c r="G13" s="357">
        <v>248453.49999999991</v>
      </c>
      <c r="H13" s="31">
        <v>156289.34999999998</v>
      </c>
      <c r="I13" s="341">
        <v>81038.95000000007</v>
      </c>
      <c r="J13" s="355">
        <v>237328.30000000005</v>
      </c>
      <c r="K13"/>
      <c r="L13" s="336">
        <f>E13/G13</f>
        <v>0.64778205982205939</v>
      </c>
      <c r="M13" s="344">
        <f>F13/G13</f>
        <v>0.35221794017794061</v>
      </c>
      <c r="N13" s="337">
        <f t="shared" ref="N13:N15" si="6">L13+M13</f>
        <v>1</v>
      </c>
      <c r="O13" s="336">
        <f>H13/J13</f>
        <v>0.65853650828830756</v>
      </c>
      <c r="P13" s="344">
        <f>I13/J13</f>
        <v>0.34146349171169244</v>
      </c>
      <c r="Q13" s="337">
        <f t="shared" ref="Q13:Q15" si="7">O13+P13</f>
        <v>1</v>
      </c>
      <c r="R13"/>
      <c r="S13" s="326">
        <f t="shared" si="1"/>
        <v>-2.8919239595058422E-2</v>
      </c>
      <c r="T13" s="330">
        <f t="shared" si="1"/>
        <v>-7.3944078021906529E-2</v>
      </c>
      <c r="U13" s="209">
        <f t="shared" si="1"/>
        <v>-4.4777795442607453E-2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1428.8999999999999</v>
      </c>
      <c r="F14" s="154">
        <v>3591.0900000000006</v>
      </c>
      <c r="G14" s="119">
        <v>5019.9900000000007</v>
      </c>
      <c r="H14" s="19">
        <v>1261.17</v>
      </c>
      <c r="I14" s="154">
        <v>4284.9000000000005</v>
      </c>
      <c r="J14" s="20">
        <v>5546.0700000000006</v>
      </c>
      <c r="L14" s="345">
        <f>E14/G14</f>
        <v>0.28464200127888695</v>
      </c>
      <c r="M14" s="346">
        <f>F14/G14</f>
        <v>0.71535799872111305</v>
      </c>
      <c r="N14" s="347">
        <f t="shared" si="6"/>
        <v>1</v>
      </c>
      <c r="O14" s="345">
        <f>H14/J14</f>
        <v>0.22739886081495544</v>
      </c>
      <c r="P14" s="346">
        <f>I14/J14</f>
        <v>0.77260113918504458</v>
      </c>
      <c r="Q14" s="347">
        <f t="shared" si="7"/>
        <v>1</v>
      </c>
      <c r="S14" s="326">
        <f t="shared" si="1"/>
        <v>-0.11738400167961355</v>
      </c>
      <c r="T14" s="330">
        <f t="shared" si="1"/>
        <v>0.19320317786521637</v>
      </c>
      <c r="U14" s="209">
        <f t="shared" si="1"/>
        <v>0.10479702150801094</v>
      </c>
    </row>
    <row r="15" spans="1:33" ht="24" customHeight="1" thickBot="1">
      <c r="A15" s="8"/>
      <c r="B15" t="s">
        <v>36</v>
      </c>
      <c r="E15" s="19"/>
      <c r="F15" s="154">
        <v>13.189999999999998</v>
      </c>
      <c r="G15" s="119">
        <v>13.189999999999998</v>
      </c>
      <c r="H15" s="19"/>
      <c r="I15" s="154">
        <v>11.509999999999998</v>
      </c>
      <c r="J15" s="20">
        <v>11.509999999999998</v>
      </c>
      <c r="L15" s="348">
        <f>E15/G15</f>
        <v>0</v>
      </c>
      <c r="M15" s="349">
        <f>F15/G15</f>
        <v>1</v>
      </c>
      <c r="N15" s="350">
        <f t="shared" si="6"/>
        <v>1</v>
      </c>
      <c r="O15" s="348">
        <f>H15/J15</f>
        <v>0</v>
      </c>
      <c r="P15" s="349">
        <f>I15/J15</f>
        <v>1</v>
      </c>
      <c r="Q15" s="350">
        <f t="shared" si="7"/>
        <v>1</v>
      </c>
      <c r="S15" s="326"/>
      <c r="T15" s="330">
        <f t="shared" si="1"/>
        <v>-0.12736921910538287</v>
      </c>
      <c r="U15" s="209">
        <f t="shared" si="1"/>
        <v>-0.12736921910538287</v>
      </c>
    </row>
    <row r="16" spans="1:33" ht="24" customHeight="1" thickBot="1">
      <c r="A16" s="12" t="s">
        <v>12</v>
      </c>
      <c r="B16" s="13"/>
      <c r="C16" s="13"/>
      <c r="D16" s="13"/>
      <c r="E16" s="17">
        <v>262803.10000000009</v>
      </c>
      <c r="F16" s="340">
        <v>145355.78999999995</v>
      </c>
      <c r="G16" s="162">
        <v>408158.88999999996</v>
      </c>
      <c r="H16" s="17">
        <v>246449.69000000003</v>
      </c>
      <c r="I16" s="340">
        <v>136147.06000000008</v>
      </c>
      <c r="J16" s="18">
        <v>382596.75000000006</v>
      </c>
      <c r="L16" s="334">
        <f>L8+L12</f>
        <v>0.99999999999999978</v>
      </c>
      <c r="M16" s="343">
        <f t="shared" ref="M16:Q16" si="8">M8+M12</f>
        <v>0.99999999999999989</v>
      </c>
      <c r="N16" s="338">
        <f t="shared" si="8"/>
        <v>1</v>
      </c>
      <c r="O16" s="334">
        <f t="shared" si="8"/>
        <v>0.99999999999999989</v>
      </c>
      <c r="P16" s="343">
        <f t="shared" si="8"/>
        <v>0.99999999999999978</v>
      </c>
      <c r="Q16" s="335">
        <f t="shared" si="8"/>
        <v>1</v>
      </c>
      <c r="S16" s="327">
        <f t="shared" si="1"/>
        <v>-6.2226853488410359E-2</v>
      </c>
      <c r="T16" s="331">
        <f t="shared" si="1"/>
        <v>-6.335303189504779E-2</v>
      </c>
      <c r="U16" s="328">
        <f t="shared" si="1"/>
        <v>-6.2627914339927523E-2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260994.20000000007</v>
      </c>
      <c r="F17" s="342">
        <f t="shared" ref="F17:G19" si="9">F9+F13</f>
        <v>136990.47999999992</v>
      </c>
      <c r="G17" s="324">
        <f t="shared" si="9"/>
        <v>397984.68</v>
      </c>
      <c r="H17" s="180">
        <f>H9+H13</f>
        <v>244942.35</v>
      </c>
      <c r="I17" s="342">
        <f t="shared" ref="I17:J19" si="10">I9+I13</f>
        <v>130155.40000000007</v>
      </c>
      <c r="J17" s="356">
        <f t="shared" si="10"/>
        <v>375097.75000000006</v>
      </c>
      <c r="K17"/>
      <c r="L17" s="336">
        <f t="shared" ref="L17:Q17" si="11">E17/E16</f>
        <v>0.99311690006700826</v>
      </c>
      <c r="M17" s="344">
        <f t="shared" si="11"/>
        <v>0.94244942014349731</v>
      </c>
      <c r="N17" s="339">
        <f t="shared" si="11"/>
        <v>0.97507291829414777</v>
      </c>
      <c r="O17" s="336">
        <f t="shared" si="11"/>
        <v>0.99388378212202244</v>
      </c>
      <c r="P17" s="344">
        <f t="shared" si="11"/>
        <v>0.95599126415216007</v>
      </c>
      <c r="Q17" s="337">
        <f t="shared" si="11"/>
        <v>0.98039972895744676</v>
      </c>
      <c r="R17"/>
      <c r="S17" s="326">
        <f t="shared" si="1"/>
        <v>-6.1502707723007102E-2</v>
      </c>
      <c r="T17" s="330">
        <f t="shared" si="1"/>
        <v>-4.9894562016279231E-2</v>
      </c>
      <c r="U17" s="209">
        <f t="shared" si="1"/>
        <v>-5.7507062834679802E-2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1808.6299999999999</v>
      </c>
      <c r="F18" s="154">
        <f t="shared" si="9"/>
        <v>8351.91</v>
      </c>
      <c r="G18" s="119">
        <f t="shared" si="9"/>
        <v>10160.540000000001</v>
      </c>
      <c r="H18" s="19">
        <f>H10+H14</f>
        <v>1489.3400000000001</v>
      </c>
      <c r="I18" s="154">
        <f t="shared" si="10"/>
        <v>5980.1500000000005</v>
      </c>
      <c r="J18" s="20">
        <f t="shared" si="10"/>
        <v>7469.4900000000007</v>
      </c>
      <c r="L18" s="345">
        <f t="shared" ref="L18:Q18" si="12">E18/E16</f>
        <v>6.8820725478504598E-3</v>
      </c>
      <c r="M18" s="346">
        <f t="shared" si="12"/>
        <v>5.745839226631428E-2</v>
      </c>
      <c r="N18" s="323">
        <f t="shared" si="12"/>
        <v>2.4893589846836369E-2</v>
      </c>
      <c r="O18" s="345">
        <f t="shared" si="12"/>
        <v>6.0431806589004025E-3</v>
      </c>
      <c r="P18" s="346">
        <f t="shared" si="12"/>
        <v>4.3924194911002828E-2</v>
      </c>
      <c r="Q18" s="347">
        <f t="shared" si="12"/>
        <v>1.9523140225315556E-2</v>
      </c>
      <c r="S18" s="326">
        <f t="shared" si="1"/>
        <v>-0.17653693679746535</v>
      </c>
      <c r="T18" s="330">
        <f t="shared" si="1"/>
        <v>-0.28397815589487907</v>
      </c>
      <c r="U18" s="209">
        <f t="shared" si="1"/>
        <v>-0.26485304914896257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0.27</v>
      </c>
      <c r="F19" s="155">
        <f t="shared" si="9"/>
        <v>13.399999999999999</v>
      </c>
      <c r="G19" s="123">
        <f t="shared" si="9"/>
        <v>13.669999999999998</v>
      </c>
      <c r="H19" s="21">
        <f>H11+H15</f>
        <v>18</v>
      </c>
      <c r="I19" s="155">
        <f t="shared" si="10"/>
        <v>11.509999999999998</v>
      </c>
      <c r="J19" s="22">
        <f t="shared" si="10"/>
        <v>29.509999999999998</v>
      </c>
      <c r="L19" s="348">
        <f t="shared" ref="L19:Q19" si="13">E19/E16</f>
        <v>1.0273851411950616E-6</v>
      </c>
      <c r="M19" s="349">
        <f t="shared" si="13"/>
        <v>9.2187590188185856E-5</v>
      </c>
      <c r="N19" s="351">
        <f t="shared" si="13"/>
        <v>3.3491859015982724E-5</v>
      </c>
      <c r="O19" s="348">
        <f t="shared" si="13"/>
        <v>7.3037219077045701E-5</v>
      </c>
      <c r="P19" s="349">
        <f t="shared" si="13"/>
        <v>8.4540936836976065E-5</v>
      </c>
      <c r="Q19" s="350">
        <f t="shared" si="13"/>
        <v>7.713081723773136E-5</v>
      </c>
      <c r="S19" s="332"/>
      <c r="T19" s="333">
        <f t="shared" si="1"/>
        <v>-0.14104477611940305</v>
      </c>
      <c r="U19" s="208">
        <f t="shared" si="1"/>
        <v>1.158741770299927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6" t="s">
        <v>16</v>
      </c>
      <c r="B24" s="449"/>
      <c r="C24" s="449"/>
      <c r="D24" s="449"/>
      <c r="E24" s="457" t="str">
        <f>E5</f>
        <v>jan-jun</v>
      </c>
      <c r="F24" s="510"/>
      <c r="G24" s="510"/>
      <c r="H24" s="510"/>
      <c r="I24" s="510"/>
      <c r="J24" s="458"/>
      <c r="L24" s="511" t="s">
        <v>128</v>
      </c>
      <c r="M24" s="510"/>
      <c r="N24" s="510"/>
      <c r="O24" s="510"/>
      <c r="P24" s="510"/>
      <c r="Q24" s="458"/>
      <c r="S24" s="516" t="s">
        <v>153</v>
      </c>
      <c r="T24" s="516"/>
      <c r="U24" s="516"/>
    </row>
    <row r="25" spans="1:33" ht="18.75" customHeight="1">
      <c r="A25" s="484"/>
      <c r="B25" s="450"/>
      <c r="C25" s="450"/>
      <c r="D25" s="450"/>
      <c r="E25" s="499">
        <f>E6</f>
        <v>2025</v>
      </c>
      <c r="F25" s="497"/>
      <c r="G25" s="498"/>
      <c r="H25" s="512">
        <f>H6</f>
        <v>2026</v>
      </c>
      <c r="I25" s="513"/>
      <c r="J25" s="514"/>
      <c r="L25" s="496">
        <f>E25</f>
        <v>2025</v>
      </c>
      <c r="M25" s="497"/>
      <c r="N25" s="498"/>
      <c r="O25" s="499">
        <f>H25</f>
        <v>2026</v>
      </c>
      <c r="P25" s="497"/>
      <c r="Q25" s="500"/>
      <c r="S25" s="519" t="s">
        <v>127</v>
      </c>
      <c r="T25" s="518" t="s">
        <v>126</v>
      </c>
      <c r="U25" s="450" t="s">
        <v>12</v>
      </c>
    </row>
    <row r="26" spans="1:33" ht="18.75" customHeight="1" thickBot="1">
      <c r="A26" s="467"/>
      <c r="B26" s="490"/>
      <c r="C26" s="490"/>
      <c r="D26" s="490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6"/>
      <c r="T26" s="444"/>
      <c r="U26" s="490"/>
    </row>
    <row r="27" spans="1:33" ht="24" customHeight="1" thickBot="1">
      <c r="A27" s="12" t="s">
        <v>20</v>
      </c>
      <c r="B27" s="13"/>
      <c r="C27" s="13"/>
      <c r="D27" s="13"/>
      <c r="E27" s="17">
        <v>24256.709999999992</v>
      </c>
      <c r="F27" s="340">
        <v>18091.611000000012</v>
      </c>
      <c r="G27" s="162">
        <v>42348.321000000004</v>
      </c>
      <c r="H27" s="17">
        <v>21958.254000000004</v>
      </c>
      <c r="I27" s="340">
        <v>16755.722000000005</v>
      </c>
      <c r="J27" s="18">
        <v>38713.97600000001</v>
      </c>
      <c r="L27" s="334">
        <f t="shared" ref="L27:Q27" si="14">E27/E35</f>
        <v>0.33550290878704175</v>
      </c>
      <c r="M27" s="343">
        <f t="shared" si="14"/>
        <v>0.28411426783842003</v>
      </c>
      <c r="N27" s="338">
        <f t="shared" si="14"/>
        <v>0.31143787064184714</v>
      </c>
      <c r="O27" s="334">
        <f t="shared" si="14"/>
        <v>0.3197649080872923</v>
      </c>
      <c r="P27" s="343">
        <f t="shared" si="14"/>
        <v>0.28840415173236189</v>
      </c>
      <c r="Q27" s="335">
        <f t="shared" si="14"/>
        <v>0.30539220867112166</v>
      </c>
      <c r="S27" s="325">
        <f t="shared" ref="S27:U38" si="15">(H27-E27)/E27</f>
        <v>-9.4755471784920053E-2</v>
      </c>
      <c r="T27" s="329">
        <f t="shared" si="15"/>
        <v>-7.3840245625445167E-2</v>
      </c>
      <c r="U27" s="164">
        <f t="shared" si="15"/>
        <v>-8.5820285531508875E-2</v>
      </c>
    </row>
    <row r="28" spans="1:33" ht="24" customHeight="1">
      <c r="A28" s="46"/>
      <c r="B28" s="177" t="s">
        <v>33</v>
      </c>
      <c r="C28" s="177"/>
      <c r="D28" s="178"/>
      <c r="E28" s="39">
        <v>24163.829999999994</v>
      </c>
      <c r="F28" s="153">
        <v>16924.841000000011</v>
      </c>
      <c r="G28" s="112">
        <v>41088.671000000002</v>
      </c>
      <c r="H28" s="39">
        <v>21894.182000000004</v>
      </c>
      <c r="I28" s="153">
        <v>16413.700000000004</v>
      </c>
      <c r="J28" s="20">
        <v>38307.882000000012</v>
      </c>
      <c r="L28" s="345">
        <f t="shared" ref="L28:Q28" si="16">E28/E27</f>
        <v>0.99617095640752606</v>
      </c>
      <c r="M28" s="346">
        <f t="shared" si="16"/>
        <v>0.93550767811666968</v>
      </c>
      <c r="N28" s="347">
        <f t="shared" si="16"/>
        <v>0.97025501908328315</v>
      </c>
      <c r="O28" s="345">
        <f t="shared" si="16"/>
        <v>0.99708209951483395</v>
      </c>
      <c r="P28" s="346">
        <f t="shared" si="16"/>
        <v>0.97958774918800873</v>
      </c>
      <c r="Q28" s="347">
        <f t="shared" si="16"/>
        <v>0.98951040316809624</v>
      </c>
      <c r="S28" s="326">
        <f t="shared" si="15"/>
        <v>-9.39274941099979E-2</v>
      </c>
      <c r="T28" s="330">
        <f t="shared" si="15"/>
        <v>-3.0200638221653399E-2</v>
      </c>
      <c r="U28" s="209">
        <f t="shared" si="15"/>
        <v>-6.7677754775762627E-2</v>
      </c>
    </row>
    <row r="29" spans="1:33" ht="24" customHeight="1">
      <c r="A29" s="8"/>
      <c r="B29" t="s">
        <v>37</v>
      </c>
      <c r="E29" s="19">
        <v>92.259</v>
      </c>
      <c r="F29" s="154">
        <v>1166.1970000000001</v>
      </c>
      <c r="G29" s="119">
        <v>1258.4560000000001</v>
      </c>
      <c r="H29" s="19">
        <v>59.105000000000011</v>
      </c>
      <c r="I29" s="154">
        <v>342.02199999999999</v>
      </c>
      <c r="J29" s="20">
        <v>401.12700000000001</v>
      </c>
      <c r="L29" s="345">
        <f t="shared" ref="L29:Q29" si="17">E29/E27</f>
        <v>3.8034424289196695E-3</v>
      </c>
      <c r="M29" s="346">
        <f t="shared" si="17"/>
        <v>6.4460649745343268E-2</v>
      </c>
      <c r="N29" s="347">
        <f t="shared" si="17"/>
        <v>2.971678617435624E-2</v>
      </c>
      <c r="O29" s="345">
        <f t="shared" si="17"/>
        <v>2.6916985294003796E-3</v>
      </c>
      <c r="P29" s="346">
        <f t="shared" si="17"/>
        <v>2.0412250811991262E-2</v>
      </c>
      <c r="Q29" s="347">
        <f t="shared" si="17"/>
        <v>1.0361296912515519E-2</v>
      </c>
      <c r="S29" s="326">
        <f>(H29-E29)/E29</f>
        <v>-0.3593578946227467</v>
      </c>
      <c r="T29" s="330">
        <f t="shared" si="15"/>
        <v>-0.70672021965414089</v>
      </c>
      <c r="U29" s="209">
        <f t="shared" si="15"/>
        <v>-0.68125464855346562</v>
      </c>
    </row>
    <row r="30" spans="1:33" ht="24" customHeight="1" thickBot="1">
      <c r="A30" s="8"/>
      <c r="B30" t="s">
        <v>36</v>
      </c>
      <c r="E30" s="19">
        <v>0.621</v>
      </c>
      <c r="F30" s="154">
        <v>0.57300000000000006</v>
      </c>
      <c r="G30" s="119">
        <v>1.194</v>
      </c>
      <c r="H30" s="19">
        <v>4.9669999999999996</v>
      </c>
      <c r="I30" s="154"/>
      <c r="J30" s="20">
        <v>4.9669999999999996</v>
      </c>
      <c r="L30" s="345">
        <f t="shared" ref="L30:Q30" si="18">E30/E27</f>
        <v>2.5601163554331985E-5</v>
      </c>
      <c r="M30" s="346">
        <f t="shared" si="18"/>
        <v>3.1672137987048231E-5</v>
      </c>
      <c r="N30" s="347">
        <f t="shared" si="18"/>
        <v>2.8194742360623926E-5</v>
      </c>
      <c r="O30" s="345">
        <f t="shared" si="18"/>
        <v>2.262019557656997E-4</v>
      </c>
      <c r="P30" s="346">
        <f t="shared" si="18"/>
        <v>0</v>
      </c>
      <c r="Q30" s="347">
        <f t="shared" si="18"/>
        <v>1.2829991938828494E-4</v>
      </c>
      <c r="S30" s="326">
        <f>(H30-E30)/E30</f>
        <v>6.9983896940418679</v>
      </c>
      <c r="T30" s="330">
        <f t="shared" ref="T30" si="19">(I30-F30)/F30</f>
        <v>-1</v>
      </c>
      <c r="U30" s="209">
        <f t="shared" ref="U30" si="20">(J30-G30)/G30</f>
        <v>3.1599664991624787</v>
      </c>
    </row>
    <row r="31" spans="1:33" ht="24" customHeight="1" thickBot="1">
      <c r="A31" s="12" t="s">
        <v>21</v>
      </c>
      <c r="B31" s="13"/>
      <c r="C31" s="13"/>
      <c r="D31" s="13"/>
      <c r="E31" s="17">
        <v>48042.842000000033</v>
      </c>
      <c r="F31" s="340">
        <v>45585.623999999982</v>
      </c>
      <c r="G31" s="162">
        <v>93628.466</v>
      </c>
      <c r="H31" s="17">
        <v>46711.738999999994</v>
      </c>
      <c r="I31" s="340">
        <v>41342.338999999964</v>
      </c>
      <c r="J31" s="18">
        <v>88054.077999999965</v>
      </c>
      <c r="L31" s="334">
        <f t="shared" ref="L31:Q31" si="21">E31/E35</f>
        <v>0.66449709121295819</v>
      </c>
      <c r="M31" s="343">
        <f t="shared" si="21"/>
        <v>0.71588573216158002</v>
      </c>
      <c r="N31" s="335">
        <f t="shared" si="21"/>
        <v>0.68856212935815286</v>
      </c>
      <c r="O31" s="334">
        <f t="shared" si="21"/>
        <v>0.6802350919127077</v>
      </c>
      <c r="P31" s="343">
        <f t="shared" si="21"/>
        <v>0.71159584826763822</v>
      </c>
      <c r="Q31" s="335">
        <f t="shared" si="21"/>
        <v>0.6946077913288784</v>
      </c>
      <c r="S31" s="327">
        <f t="shared" si="15"/>
        <v>-2.7706583220035948E-2</v>
      </c>
      <c r="T31" s="331">
        <f t="shared" si="15"/>
        <v>-9.3083841519862043E-2</v>
      </c>
      <c r="U31" s="328">
        <f t="shared" si="15"/>
        <v>-5.9537320626400471E-2</v>
      </c>
    </row>
    <row r="32" spans="1:33" ht="24" customHeight="1">
      <c r="A32" s="46"/>
      <c r="B32" s="3" t="s">
        <v>33</v>
      </c>
      <c r="C32" s="3"/>
      <c r="D32" s="3"/>
      <c r="E32" s="19">
        <v>47629.393000000033</v>
      </c>
      <c r="F32" s="154">
        <v>44518.820999999982</v>
      </c>
      <c r="G32" s="119">
        <v>92148.214000000007</v>
      </c>
      <c r="H32" s="19">
        <v>46403.88</v>
      </c>
      <c r="I32" s="154">
        <v>40335.462999999967</v>
      </c>
      <c r="J32" s="20">
        <v>86739.342999999964</v>
      </c>
      <c r="L32" s="336">
        <f>E32/G32</f>
        <v>0.51687809163615506</v>
      </c>
      <c r="M32" s="344">
        <f>F32/G32</f>
        <v>0.483121908363845</v>
      </c>
      <c r="N32" s="337">
        <f>J32/$J$31</f>
        <v>0.9850690049812344</v>
      </c>
      <c r="O32" s="336">
        <f>H32/J32</f>
        <v>0.53498076414989693</v>
      </c>
      <c r="P32" s="344">
        <f>I32/J32</f>
        <v>0.46501923585010302</v>
      </c>
      <c r="Q32" s="337">
        <f>J32/J31</f>
        <v>0.9850690049812344</v>
      </c>
      <c r="S32" s="326">
        <f t="shared" si="15"/>
        <v>-2.5730183040544616E-2</v>
      </c>
      <c r="T32" s="330">
        <f t="shared" si="15"/>
        <v>-9.3968301631348602E-2</v>
      </c>
      <c r="U32" s="209">
        <f t="shared" si="15"/>
        <v>-5.8697513117292134E-2</v>
      </c>
    </row>
    <row r="33" spans="1:21" ht="24" customHeight="1">
      <c r="A33" s="8"/>
      <c r="B33" s="3" t="s">
        <v>37</v>
      </c>
      <c r="D33" s="3"/>
      <c r="E33" s="19">
        <v>413.44900000000001</v>
      </c>
      <c r="F33" s="154">
        <v>1026.3680000000002</v>
      </c>
      <c r="G33" s="119">
        <v>1439.8170000000002</v>
      </c>
      <c r="H33" s="19">
        <v>307.85900000000004</v>
      </c>
      <c r="I33" s="154">
        <v>984.49999999999989</v>
      </c>
      <c r="J33" s="20">
        <v>1292.3589999999999</v>
      </c>
      <c r="L33" s="345">
        <f>E33/G33</f>
        <v>0.2871538535800035</v>
      </c>
      <c r="M33" s="346">
        <f>F33/G33</f>
        <v>0.71284614641999644</v>
      </c>
      <c r="N33" s="410">
        <f t="shared" ref="N33:N34" si="22">J33/$J$31</f>
        <v>1.4676878451898622E-2</v>
      </c>
      <c r="O33" s="345">
        <f>H33/J33</f>
        <v>0.23821476849698889</v>
      </c>
      <c r="P33" s="346">
        <f>I33/J33</f>
        <v>0.76178523150301114</v>
      </c>
      <c r="Q33" s="347">
        <f>J33/J31</f>
        <v>1.4676878451898622E-2</v>
      </c>
      <c r="S33" s="326">
        <f t="shared" si="15"/>
        <v>-0.25538820991222611</v>
      </c>
      <c r="T33" s="330">
        <f t="shared" si="15"/>
        <v>-4.079238635655074E-2</v>
      </c>
      <c r="U33" s="209">
        <f t="shared" si="15"/>
        <v>-0.10241440405273745</v>
      </c>
    </row>
    <row r="34" spans="1:21" ht="24" customHeight="1" thickBot="1">
      <c r="A34" s="8"/>
      <c r="B34" t="s">
        <v>36</v>
      </c>
      <c r="E34" s="19"/>
      <c r="F34" s="154">
        <v>40.435000000000002</v>
      </c>
      <c r="G34" s="119">
        <v>40.435000000000002</v>
      </c>
      <c r="H34" s="19"/>
      <c r="I34" s="154">
        <v>22.375999999999998</v>
      </c>
      <c r="J34" s="20">
        <v>22.375999999999998</v>
      </c>
      <c r="L34" s="348">
        <f>E34/G34</f>
        <v>0</v>
      </c>
      <c r="M34" s="349">
        <f>F34/G34</f>
        <v>1</v>
      </c>
      <c r="N34" s="347">
        <f t="shared" si="22"/>
        <v>2.5411656686701105E-4</v>
      </c>
      <c r="O34" s="348">
        <f>H34/J34</f>
        <v>0</v>
      </c>
      <c r="P34" s="349">
        <f>I34/J34</f>
        <v>1</v>
      </c>
      <c r="Q34" s="350">
        <f>J34/J31</f>
        <v>2.5411656686701105E-4</v>
      </c>
      <c r="S34" s="326"/>
      <c r="T34" s="330">
        <f t="shared" si="15"/>
        <v>-0.44661802893532837</v>
      </c>
      <c r="U34" s="209">
        <f t="shared" si="15"/>
        <v>-0.44661802893532837</v>
      </c>
    </row>
    <row r="35" spans="1:21" ht="24" customHeight="1" thickBot="1">
      <c r="A35" s="12" t="s">
        <v>12</v>
      </c>
      <c r="B35" s="13"/>
      <c r="C35" s="13"/>
      <c r="D35" s="13"/>
      <c r="E35" s="17">
        <v>72299.552000000025</v>
      </c>
      <c r="F35" s="340">
        <v>63677.234999999993</v>
      </c>
      <c r="G35" s="162">
        <v>135976.78700000001</v>
      </c>
      <c r="H35" s="17">
        <v>68669.993000000002</v>
      </c>
      <c r="I35" s="340">
        <v>58098.060999999965</v>
      </c>
      <c r="J35" s="18">
        <v>126768.05399999997</v>
      </c>
      <c r="L35" s="334">
        <f>L27+L31</f>
        <v>1</v>
      </c>
      <c r="M35" s="343">
        <f t="shared" ref="M35:Q35" si="23">M27+M31</f>
        <v>1</v>
      </c>
      <c r="N35" s="338">
        <f t="shared" si="23"/>
        <v>1</v>
      </c>
      <c r="O35" s="334">
        <f t="shared" si="23"/>
        <v>1</v>
      </c>
      <c r="P35" s="343">
        <f t="shared" si="23"/>
        <v>1</v>
      </c>
      <c r="Q35" s="335">
        <f t="shared" si="23"/>
        <v>1</v>
      </c>
      <c r="S35" s="327">
        <f t="shared" si="15"/>
        <v>-5.020168036449274E-2</v>
      </c>
      <c r="T35" s="331">
        <f t="shared" si="15"/>
        <v>-8.7616461361741421E-2</v>
      </c>
      <c r="U35" s="328">
        <f t="shared" si="15"/>
        <v>-6.7722831250601884E-2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71793.223000000027</v>
      </c>
      <c r="F36" s="342">
        <f t="shared" ref="F36:G38" si="24">F28+F32</f>
        <v>61443.661999999997</v>
      </c>
      <c r="G36" s="324">
        <f t="shared" si="24"/>
        <v>133236.88500000001</v>
      </c>
      <c r="H36" s="180">
        <f>H28+H32</f>
        <v>68298.062000000005</v>
      </c>
      <c r="I36" s="342">
        <f t="shared" ref="I36:J38" si="25">I28+I32</f>
        <v>56749.162999999971</v>
      </c>
      <c r="J36" s="356">
        <f t="shared" si="25"/>
        <v>125047.22499999998</v>
      </c>
      <c r="L36" s="336">
        <f>E36/E35</f>
        <v>0.99299678924704815</v>
      </c>
      <c r="M36" s="344">
        <f t="shared" ref="M36:Q36" si="26">F36/F35</f>
        <v>0.96492352408203663</v>
      </c>
      <c r="N36" s="339">
        <f t="shared" si="26"/>
        <v>0.97985022252364296</v>
      </c>
      <c r="O36" s="336">
        <f t="shared" si="26"/>
        <v>0.99458379149681875</v>
      </c>
      <c r="P36" s="344">
        <f t="shared" si="26"/>
        <v>0.97678239210083118</v>
      </c>
      <c r="Q36" s="337">
        <f t="shared" si="26"/>
        <v>0.98642537338310798</v>
      </c>
      <c r="S36" s="326">
        <f t="shared" si="15"/>
        <v>-4.8683717681821032E-2</v>
      </c>
      <c r="T36" s="330">
        <f t="shared" si="15"/>
        <v>-7.6403307472136431E-2</v>
      </c>
      <c r="U36" s="209">
        <f t="shared" si="15"/>
        <v>-6.1466912859753753E-2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505.70800000000003</v>
      </c>
      <c r="F37" s="154">
        <f t="shared" si="24"/>
        <v>2192.5650000000005</v>
      </c>
      <c r="G37" s="119">
        <f t="shared" si="24"/>
        <v>2698.2730000000001</v>
      </c>
      <c r="H37" s="19">
        <f>H29+H33</f>
        <v>366.96400000000006</v>
      </c>
      <c r="I37" s="154">
        <f t="shared" si="25"/>
        <v>1326.5219999999999</v>
      </c>
      <c r="J37" s="20">
        <f t="shared" si="25"/>
        <v>1693.4859999999999</v>
      </c>
      <c r="L37" s="345">
        <f>E37/E35</f>
        <v>6.9946214881110172E-3</v>
      </c>
      <c r="M37" s="346">
        <f t="shared" ref="M37:Q37" si="27">F37/F35</f>
        <v>3.4432478106186624E-2</v>
      </c>
      <c r="N37" s="323">
        <f t="shared" si="27"/>
        <v>1.9843629633637394E-2</v>
      </c>
      <c r="O37" s="345">
        <f t="shared" si="27"/>
        <v>5.3438770555867109E-3</v>
      </c>
      <c r="P37" s="346">
        <f t="shared" si="27"/>
        <v>2.2832465957857023E-2</v>
      </c>
      <c r="Q37" s="347">
        <f t="shared" si="27"/>
        <v>1.3358933473886095E-2</v>
      </c>
      <c r="S37" s="326">
        <f t="shared" si="15"/>
        <v>-0.2743559524468665</v>
      </c>
      <c r="T37" s="330">
        <f t="shared" si="15"/>
        <v>-0.3949907984483928</v>
      </c>
      <c r="U37" s="209">
        <f t="shared" si="15"/>
        <v>-0.37238151958678761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0.621</v>
      </c>
      <c r="F38" s="155">
        <f t="shared" si="24"/>
        <v>41.008000000000003</v>
      </c>
      <c r="G38" s="123">
        <f t="shared" si="24"/>
        <v>41.629000000000005</v>
      </c>
      <c r="H38" s="21">
        <f>H30+H34</f>
        <v>4.9669999999999996</v>
      </c>
      <c r="I38" s="155">
        <f t="shared" si="25"/>
        <v>22.375999999999998</v>
      </c>
      <c r="J38" s="22">
        <f t="shared" si="25"/>
        <v>27.342999999999996</v>
      </c>
      <c r="L38" s="348">
        <f>E38/E35</f>
        <v>8.5892648408111827E-6</v>
      </c>
      <c r="M38" s="349">
        <f t="shared" ref="M38:Q38" si="28">F38/F35</f>
        <v>6.4399781177684626E-4</v>
      </c>
      <c r="N38" s="351">
        <f t="shared" si="28"/>
        <v>3.061478427196548E-4</v>
      </c>
      <c r="O38" s="348">
        <f t="shared" si="28"/>
        <v>7.2331447594584723E-5</v>
      </c>
      <c r="P38" s="349">
        <f t="shared" si="28"/>
        <v>3.8514194131194861E-4</v>
      </c>
      <c r="Q38" s="350">
        <f t="shared" si="28"/>
        <v>2.1569314300588698E-4</v>
      </c>
      <c r="S38" s="332"/>
      <c r="T38" s="333">
        <f t="shared" si="15"/>
        <v>-0.45435037065938361</v>
      </c>
      <c r="U38" s="208">
        <f t="shared" si="15"/>
        <v>-0.34317422950347132</v>
      </c>
    </row>
    <row r="41" spans="1:21">
      <c r="A41" s="1" t="s">
        <v>129</v>
      </c>
    </row>
    <row r="42" spans="1:21" ht="15.75" thickBot="1"/>
    <row r="43" spans="1:21" ht="22.5" customHeight="1">
      <c r="A43" s="466" t="s">
        <v>16</v>
      </c>
      <c r="B43" s="449"/>
      <c r="C43" s="449"/>
      <c r="D43" s="449"/>
      <c r="E43" s="457" t="str">
        <f>E24</f>
        <v>jan-jun</v>
      </c>
      <c r="F43" s="510"/>
      <c r="G43" s="510"/>
      <c r="H43" s="510"/>
      <c r="I43" s="510"/>
      <c r="J43" s="458"/>
      <c r="L43" s="515" t="s">
        <v>153</v>
      </c>
      <c r="M43" s="516"/>
      <c r="N43" s="516"/>
    </row>
    <row r="44" spans="1:21" ht="18.75" customHeight="1">
      <c r="A44" s="484"/>
      <c r="B44" s="450"/>
      <c r="C44" s="450"/>
      <c r="D44" s="450"/>
      <c r="E44" s="499">
        <f>E25</f>
        <v>2025</v>
      </c>
      <c r="F44" s="497"/>
      <c r="G44" s="498"/>
      <c r="H44" s="512">
        <f>H25</f>
        <v>2026</v>
      </c>
      <c r="I44" s="513"/>
      <c r="J44" s="514"/>
      <c r="L44" s="517" t="s">
        <v>127</v>
      </c>
      <c r="M44" s="518" t="s">
        <v>126</v>
      </c>
      <c r="N44" s="450" t="s">
        <v>12</v>
      </c>
      <c r="S44" t="s">
        <v>132</v>
      </c>
    </row>
    <row r="45" spans="1:21" ht="18.75" customHeight="1" thickBot="1">
      <c r="A45" s="467"/>
      <c r="B45" s="490"/>
      <c r="C45" s="490"/>
      <c r="D45" s="490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6"/>
      <c r="M45" s="444"/>
      <c r="N45" s="490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2.415273729648606</v>
      </c>
      <c r="F46" s="359">
        <f t="shared" ref="F46:J46" si="29">(F27/F8)*10</f>
        <v>3.3353676219397892</v>
      </c>
      <c r="G46" s="360">
        <f t="shared" si="29"/>
        <v>2.7379398665086625</v>
      </c>
      <c r="H46" s="358">
        <f t="shared" si="29"/>
        <v>2.4700178865561959</v>
      </c>
      <c r="I46" s="359">
        <f t="shared" si="29"/>
        <v>3.297610983297155</v>
      </c>
      <c r="J46" s="361">
        <f t="shared" si="29"/>
        <v>2.7710067226694672</v>
      </c>
      <c r="L46" s="365">
        <f>(H46-E46)/E46</f>
        <v>2.2665818882381738E-2</v>
      </c>
      <c r="M46" s="329">
        <f>(I46-F46)/F46</f>
        <v>-1.1320083097969171E-2</v>
      </c>
      <c r="N46" s="164">
        <f>(J46-G46)/G46</f>
        <v>1.2077276263547229E-2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30">(E28/E9)*10</f>
        <v>2.4151638253009855</v>
      </c>
      <c r="F47" s="156">
        <f t="shared" si="30"/>
        <v>3.4204934449189306</v>
      </c>
      <c r="G47" s="362">
        <f t="shared" si="30"/>
        <v>2.7478329937608987</v>
      </c>
      <c r="H47" s="124">
        <f t="shared" si="30"/>
        <v>2.4696493068480478</v>
      </c>
      <c r="I47" s="156">
        <f t="shared" si="30"/>
        <v>3.341792820938811</v>
      </c>
      <c r="J47" s="363">
        <f t="shared" si="30"/>
        <v>2.7805788583753515</v>
      </c>
      <c r="L47" s="326">
        <f t="shared" ref="L47:N57" si="31">(H47-E47)/E47</f>
        <v>2.2559745627306331E-2</v>
      </c>
      <c r="M47" s="330">
        <f t="shared" si="31"/>
        <v>-2.3008558632681388E-2</v>
      </c>
      <c r="N47" s="209">
        <f t="shared" si="31"/>
        <v>1.1916977738022637E-2</v>
      </c>
    </row>
    <row r="48" spans="1:21" ht="24" customHeight="1">
      <c r="A48" s="8"/>
      <c r="B48" t="s">
        <v>37</v>
      </c>
      <c r="E48" s="125">
        <f t="shared" si="30"/>
        <v>2.4295947120322334</v>
      </c>
      <c r="F48" s="157">
        <f t="shared" si="30"/>
        <v>2.4495717124360934</v>
      </c>
      <c r="G48" s="364">
        <f t="shared" si="30"/>
        <v>2.4480960208538001</v>
      </c>
      <c r="H48" s="125">
        <f t="shared" si="30"/>
        <v>2.5903931279309287</v>
      </c>
      <c r="I48" s="157">
        <f t="shared" si="30"/>
        <v>2.0175313375608317</v>
      </c>
      <c r="J48" s="363">
        <f t="shared" si="30"/>
        <v>2.08548834887856</v>
      </c>
      <c r="L48" s="326">
        <f t="shared" si="31"/>
        <v>6.6183225993357339E-2</v>
      </c>
      <c r="M48" s="330">
        <f t="shared" si="31"/>
        <v>-0.17637384228510647</v>
      </c>
      <c r="N48" s="209">
        <f t="shared" si="31"/>
        <v>-0.14811823918931769</v>
      </c>
    </row>
    <row r="49" spans="1:14" ht="24" customHeight="1" thickBot="1">
      <c r="A49" s="8"/>
      <c r="B49" t="s">
        <v>36</v>
      </c>
      <c r="E49" s="125"/>
      <c r="F49" s="157">
        <f t="shared" si="30"/>
        <v>27.285714285714292</v>
      </c>
      <c r="G49" s="364">
        <f t="shared" si="30"/>
        <v>24.875</v>
      </c>
      <c r="H49" s="125"/>
      <c r="I49" s="157"/>
      <c r="J49" s="363"/>
      <c r="L49" s="326"/>
      <c r="M49" s="330"/>
      <c r="N49" s="209"/>
    </row>
    <row r="50" spans="1:14" ht="24" customHeight="1" thickBot="1">
      <c r="A50" s="12" t="s">
        <v>21</v>
      </c>
      <c r="B50" s="13"/>
      <c r="C50" s="13"/>
      <c r="D50" s="13"/>
      <c r="E50" s="358">
        <f t="shared" si="30"/>
        <v>2.9588019211613412</v>
      </c>
      <c r="F50" s="359">
        <f t="shared" si="30"/>
        <v>5.0031382642810573</v>
      </c>
      <c r="G50" s="360">
        <f t="shared" si="30"/>
        <v>3.6936246906543584</v>
      </c>
      <c r="H50" s="358">
        <f t="shared" si="30"/>
        <v>2.9648736798837607</v>
      </c>
      <c r="I50" s="359">
        <f t="shared" si="30"/>
        <v>4.844690290168101</v>
      </c>
      <c r="J50" s="361">
        <f t="shared" si="30"/>
        <v>3.6253271701096805</v>
      </c>
      <c r="L50" s="327">
        <f t="shared" si="31"/>
        <v>2.0521004393684815E-3</v>
      </c>
      <c r="M50" s="331">
        <f t="shared" si="31"/>
        <v>-3.166971723411386E-2</v>
      </c>
      <c r="N50" s="328">
        <f t="shared" si="31"/>
        <v>-1.8490649772156018E-2</v>
      </c>
    </row>
    <row r="51" spans="1:14" ht="24" customHeight="1">
      <c r="A51" s="46"/>
      <c r="B51" s="3" t="s">
        <v>33</v>
      </c>
      <c r="C51" s="3"/>
      <c r="D51" s="3"/>
      <c r="E51" s="125">
        <f t="shared" si="30"/>
        <v>2.9593818882774698</v>
      </c>
      <c r="F51" s="157">
        <f t="shared" si="30"/>
        <v>5.0872966427295339</v>
      </c>
      <c r="G51" s="364">
        <f t="shared" si="30"/>
        <v>3.7088716399648241</v>
      </c>
      <c r="H51" s="125">
        <f t="shared" si="30"/>
        <v>2.9691005817095024</v>
      </c>
      <c r="I51" s="157">
        <f t="shared" si="30"/>
        <v>4.9772933879325851</v>
      </c>
      <c r="J51" s="363">
        <f t="shared" si="30"/>
        <v>3.6548251093527382</v>
      </c>
      <c r="L51" s="326">
        <f t="shared" si="31"/>
        <v>3.2840281514628766E-3</v>
      </c>
      <c r="M51" s="330">
        <f t="shared" si="31"/>
        <v>-2.1623125703542162E-2</v>
      </c>
      <c r="N51" s="209">
        <f t="shared" si="31"/>
        <v>-1.4572230009178332E-2</v>
      </c>
    </row>
    <row r="52" spans="1:14" ht="24" customHeight="1">
      <c r="A52" s="8"/>
      <c r="B52" s="3" t="s">
        <v>37</v>
      </c>
      <c r="D52" s="3"/>
      <c r="E52" s="125">
        <f t="shared" si="30"/>
        <v>2.89347750017496</v>
      </c>
      <c r="F52" s="157">
        <f t="shared" si="30"/>
        <v>2.8580960098465926</v>
      </c>
      <c r="G52" s="364">
        <f t="shared" si="30"/>
        <v>2.8681670680618887</v>
      </c>
      <c r="H52" s="125">
        <f t="shared" si="30"/>
        <v>2.4410586994616112</v>
      </c>
      <c r="I52" s="157">
        <f t="shared" si="30"/>
        <v>2.297603211276809</v>
      </c>
      <c r="J52" s="363">
        <f t="shared" si="30"/>
        <v>2.3302248258676861</v>
      </c>
      <c r="L52" s="326">
        <f t="shared" si="31"/>
        <v>-0.15635815405027076</v>
      </c>
      <c r="M52" s="330">
        <f t="shared" si="31"/>
        <v>-0.19610705750919399</v>
      </c>
      <c r="N52" s="209">
        <f t="shared" si="31"/>
        <v>-0.18755610444886225</v>
      </c>
    </row>
    <row r="53" spans="1:14" ht="24" customHeight="1" thickBot="1">
      <c r="A53" s="8"/>
      <c r="B53" t="s">
        <v>36</v>
      </c>
      <c r="E53" s="125"/>
      <c r="F53" s="157">
        <f t="shared" si="30"/>
        <v>30.655799848369981</v>
      </c>
      <c r="G53" s="364">
        <f t="shared" si="30"/>
        <v>30.655799848369981</v>
      </c>
      <c r="H53" s="125"/>
      <c r="I53" s="157">
        <f t="shared" si="30"/>
        <v>19.440486533449175</v>
      </c>
      <c r="J53" s="363">
        <f t="shared" si="30"/>
        <v>19.440486533449175</v>
      </c>
      <c r="L53" s="326"/>
      <c r="M53" s="330">
        <f t="shared" si="31"/>
        <v>-0.36584637720738322</v>
      </c>
      <c r="N53" s="209">
        <f t="shared" si="31"/>
        <v>-0.36584637720738322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30"/>
        <v>2.7510920533281382</v>
      </c>
      <c r="F54" s="359">
        <f t="shared" si="30"/>
        <v>4.380784212311049</v>
      </c>
      <c r="G54" s="360">
        <f t="shared" si="30"/>
        <v>3.3314669931604342</v>
      </c>
      <c r="H54" s="358">
        <f t="shared" si="30"/>
        <v>2.7863696237556637</v>
      </c>
      <c r="I54" s="359">
        <f t="shared" si="30"/>
        <v>4.2673019160310863</v>
      </c>
      <c r="J54" s="361">
        <f t="shared" si="30"/>
        <v>3.3133594051700639</v>
      </c>
      <c r="L54" s="327">
        <f t="shared" si="31"/>
        <v>1.2823115237037721E-2</v>
      </c>
      <c r="M54" s="331">
        <f t="shared" si="31"/>
        <v>-2.5904562009936558E-2</v>
      </c>
      <c r="N54" s="328">
        <f t="shared" si="31"/>
        <v>-5.4353196437321736E-3</v>
      </c>
    </row>
    <row r="55" spans="1:14" ht="24" customHeight="1">
      <c r="A55" s="179"/>
      <c r="B55" s="177" t="s">
        <v>33</v>
      </c>
      <c r="C55" s="177"/>
      <c r="D55" s="178"/>
      <c r="E55" s="124">
        <f t="shared" si="30"/>
        <v>2.7507593272187658</v>
      </c>
      <c r="F55" s="156">
        <f t="shared" si="30"/>
        <v>4.4852505079185088</v>
      </c>
      <c r="G55" s="362">
        <f t="shared" si="30"/>
        <v>3.3477892917888195</v>
      </c>
      <c r="H55" s="124">
        <f t="shared" si="30"/>
        <v>2.7883321116172848</v>
      </c>
      <c r="I55" s="156">
        <f t="shared" si="30"/>
        <v>4.3601082244762761</v>
      </c>
      <c r="J55" s="366">
        <f t="shared" si="30"/>
        <v>3.3337236760284474</v>
      </c>
      <c r="L55" s="326">
        <f t="shared" si="31"/>
        <v>1.3659059164768155E-2</v>
      </c>
      <c r="M55" s="330">
        <f t="shared" si="31"/>
        <v>-2.7900845944122756E-2</v>
      </c>
      <c r="N55" s="209">
        <f t="shared" si="31"/>
        <v>-4.2014638719560394E-3</v>
      </c>
    </row>
    <row r="56" spans="1:14" ht="24" customHeight="1">
      <c r="A56" s="8"/>
      <c r="B56" s="3" t="s">
        <v>37</v>
      </c>
      <c r="C56" s="3"/>
      <c r="D56" s="183"/>
      <c r="E56" s="125">
        <f t="shared" si="30"/>
        <v>2.7960832232131505</v>
      </c>
      <c r="F56" s="157">
        <f t="shared" si="30"/>
        <v>2.6252258465428873</v>
      </c>
      <c r="G56" s="364">
        <f t="shared" si="30"/>
        <v>2.6556393656242676</v>
      </c>
      <c r="H56" s="125">
        <f t="shared" si="30"/>
        <v>2.4639370459398124</v>
      </c>
      <c r="I56" s="157">
        <f t="shared" si="30"/>
        <v>2.2182085733635439</v>
      </c>
      <c r="J56" s="363">
        <f t="shared" si="30"/>
        <v>2.2672043205091645</v>
      </c>
      <c r="L56" s="326">
        <f t="shared" si="31"/>
        <v>-0.11878980372109545</v>
      </c>
      <c r="M56" s="330">
        <f t="shared" si="31"/>
        <v>-0.15504086009031834</v>
      </c>
      <c r="N56" s="209">
        <f t="shared" si="31"/>
        <v>-0.14626799487278752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/>
      <c r="G57" s="367">
        <f t="shared" si="30"/>
        <v>30.452816386247264</v>
      </c>
      <c r="H57" s="126"/>
      <c r="I57" s="158">
        <f t="shared" si="30"/>
        <v>19.440486533449175</v>
      </c>
      <c r="J57" s="368">
        <f t="shared" si="30"/>
        <v>9.2656726533378517</v>
      </c>
      <c r="L57" s="332"/>
      <c r="M57" s="333"/>
      <c r="N57" s="208">
        <f t="shared" si="31"/>
        <v>-0.69573675761817866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50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S87" zoomScaleNormal="100" zoomScaleSheetLayoutView="100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146</v>
      </c>
    </row>
    <row r="3" spans="1:43" ht="8.25" customHeight="1" thickBot="1"/>
    <row r="4" spans="1:43">
      <c r="A4" s="491" t="s">
        <v>3</v>
      </c>
      <c r="B4" s="457" t="s">
        <v>133</v>
      </c>
      <c r="C4" s="510"/>
      <c r="D4" s="510"/>
      <c r="E4" s="510"/>
      <c r="F4" s="510"/>
      <c r="G4" s="521"/>
      <c r="H4" s="511" t="s">
        <v>135</v>
      </c>
      <c r="I4" s="510"/>
      <c r="J4" s="510"/>
      <c r="K4" s="510"/>
      <c r="L4" s="510"/>
      <c r="M4" s="521"/>
      <c r="N4" s="525" t="s">
        <v>153</v>
      </c>
      <c r="O4" s="516"/>
      <c r="P4" s="526"/>
      <c r="R4" s="511" t="s">
        <v>134</v>
      </c>
      <c r="S4" s="510"/>
      <c r="T4" s="510"/>
      <c r="U4" s="510"/>
      <c r="V4" s="510"/>
      <c r="W4" s="521"/>
      <c r="X4" s="510" t="s">
        <v>136</v>
      </c>
      <c r="Y4" s="510"/>
      <c r="Z4" s="510"/>
      <c r="AA4" s="510"/>
      <c r="AB4" s="510"/>
      <c r="AC4" s="458"/>
      <c r="AE4" s="516" t="s">
        <v>153</v>
      </c>
      <c r="AF4" s="516"/>
      <c r="AG4" s="516"/>
      <c r="AI4" s="475" t="s">
        <v>139</v>
      </c>
      <c r="AJ4" s="480"/>
      <c r="AK4" s="480"/>
      <c r="AL4" s="480"/>
      <c r="AM4" s="480"/>
      <c r="AN4" s="476"/>
      <c r="AO4" s="516" t="s">
        <v>153</v>
      </c>
      <c r="AP4" s="516"/>
      <c r="AQ4" s="516"/>
    </row>
    <row r="5" spans="1:43">
      <c r="A5" s="492"/>
      <c r="B5" s="522" t="s">
        <v>179</v>
      </c>
      <c r="C5" s="497"/>
      <c r="D5" s="498"/>
      <c r="E5" s="523" t="s">
        <v>168</v>
      </c>
      <c r="F5" s="513"/>
      <c r="G5" s="524"/>
      <c r="H5" s="532" t="str">
        <f>B5</f>
        <v>jan-jun 2025</v>
      </c>
      <c r="I5" s="497"/>
      <c r="J5" s="498"/>
      <c r="K5" s="522" t="str">
        <f>E5</f>
        <v>jan-maio 2026</v>
      </c>
      <c r="L5" s="497"/>
      <c r="M5" s="498"/>
      <c r="N5" s="499" t="s">
        <v>137</v>
      </c>
      <c r="O5" s="497"/>
      <c r="P5" s="500"/>
      <c r="R5" s="520" t="str">
        <f>H5</f>
        <v>jan-jun 2025</v>
      </c>
      <c r="S5" s="497"/>
      <c r="T5" s="498"/>
      <c r="U5" s="537" t="str">
        <f>K5</f>
        <v>jan-maio 2026</v>
      </c>
      <c r="V5" s="513"/>
      <c r="W5" s="524"/>
      <c r="X5" s="532" t="str">
        <f>R5</f>
        <v>jan-jun 2025</v>
      </c>
      <c r="Y5" s="497"/>
      <c r="Z5" s="498"/>
      <c r="AA5" s="522" t="str">
        <f>U5</f>
        <v>jan-maio 2026</v>
      </c>
      <c r="AB5" s="497"/>
      <c r="AC5" s="500"/>
      <c r="AE5" s="496" t="s">
        <v>138</v>
      </c>
      <c r="AF5" s="497"/>
      <c r="AG5" s="500"/>
      <c r="AI5" s="527" t="str">
        <f>X5</f>
        <v>jan-jun 2025</v>
      </c>
      <c r="AJ5" s="528"/>
      <c r="AK5" s="539"/>
      <c r="AL5" s="538" t="str">
        <f>AA5</f>
        <v>jan-maio 2026</v>
      </c>
      <c r="AM5" s="528"/>
      <c r="AN5" s="539"/>
      <c r="AO5" s="497" t="s">
        <v>139</v>
      </c>
      <c r="AP5" s="497"/>
      <c r="AQ5" s="500"/>
    </row>
    <row r="6" spans="1:43" ht="19.5" customHeight="1" thickBot="1">
      <c r="A6" s="493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184</v>
      </c>
      <c r="B7" s="39">
        <v>40941.61</v>
      </c>
      <c r="C7" s="370">
        <v>12974.51</v>
      </c>
      <c r="D7" s="375">
        <v>53916.12</v>
      </c>
      <c r="E7" s="39">
        <v>44382.900000000009</v>
      </c>
      <c r="F7" s="379">
        <v>11043.82</v>
      </c>
      <c r="G7" s="377">
        <v>55426.720000000008</v>
      </c>
      <c r="H7" s="345">
        <f t="shared" ref="H7:H32" si="0">B7/$B$33</f>
        <v>0.15578815470593774</v>
      </c>
      <c r="I7" s="323">
        <f t="shared" ref="I7:I32" si="1">C7/$C$33</f>
        <v>8.9260359012874546E-2</v>
      </c>
      <c r="J7" s="398">
        <f t="shared" ref="J7:J32" si="2">D7/$D$33</f>
        <v>0.1320959100021073</v>
      </c>
      <c r="K7" s="323">
        <f t="shared" ref="K7:K32" si="3">E7/$E$33</f>
        <v>0.18008908836525628</v>
      </c>
      <c r="L7" s="323">
        <f t="shared" ref="L7:L32" si="4">F7/$F$33</f>
        <v>8.1116845270107193E-2</v>
      </c>
      <c r="M7" s="399">
        <f t="shared" ref="M7:M32" si="5">G7/$G$33</f>
        <v>0.14486981397515791</v>
      </c>
      <c r="N7" s="392">
        <f t="shared" ref="N7:P33" si="6">(E7-B7)/B7</f>
        <v>8.4053607076028714E-2</v>
      </c>
      <c r="O7" s="393">
        <f t="shared" si="6"/>
        <v>-0.14880639037620691</v>
      </c>
      <c r="P7" s="382">
        <f t="shared" si="6"/>
        <v>2.8017594737900386E-2</v>
      </c>
      <c r="R7" s="401">
        <v>12227.750999999998</v>
      </c>
      <c r="S7" s="369">
        <v>5821.2500000000009</v>
      </c>
      <c r="T7" s="374">
        <v>18049.001</v>
      </c>
      <c r="U7" s="39">
        <v>12701.96</v>
      </c>
      <c r="V7" s="112">
        <v>4643.491</v>
      </c>
      <c r="W7" s="380">
        <v>17345.451000000001</v>
      </c>
      <c r="X7" s="345">
        <f>R7/$R$33</f>
        <v>0.16912623469644736</v>
      </c>
      <c r="Y7" s="323">
        <f>S7/$S$33</f>
        <v>9.1418071152115893E-2</v>
      </c>
      <c r="Z7" s="398">
        <f>T7/$T$33</f>
        <v>0.1327358985177374</v>
      </c>
      <c r="AA7" s="323">
        <f>U7/$U$33</f>
        <v>0.18497103967958761</v>
      </c>
      <c r="AB7" s="323">
        <f>V7/$V$33</f>
        <v>7.9925059805352194E-2</v>
      </c>
      <c r="AC7" s="399">
        <f>W7/$W$33</f>
        <v>0.13682825012049171</v>
      </c>
      <c r="AE7" s="392">
        <f t="shared" ref="AE7:AG33" si="7">(U7-R7)/R7</f>
        <v>3.8781375250444727E-2</v>
      </c>
      <c r="AF7" s="393">
        <f t="shared" si="7"/>
        <v>-0.20232063560231922</v>
      </c>
      <c r="AG7" s="382">
        <f t="shared" si="7"/>
        <v>-3.8979996732229072E-2</v>
      </c>
      <c r="AI7" s="27">
        <f t="shared" ref="AI7:AN22" si="8">(R7/B7)*10</f>
        <v>2.986631693282213</v>
      </c>
      <c r="AJ7" s="28">
        <f t="shared" si="8"/>
        <v>4.4866819633265544</v>
      </c>
      <c r="AK7" s="406">
        <f t="shared" si="8"/>
        <v>3.3476075429760153</v>
      </c>
      <c r="AL7" s="28">
        <f t="shared" si="8"/>
        <v>2.8619040215939013</v>
      </c>
      <c r="AM7" s="28">
        <f t="shared" si="8"/>
        <v>4.2046058338509686</v>
      </c>
      <c r="AN7" s="402">
        <f t="shared" si="8"/>
        <v>3.1294384729964175</v>
      </c>
      <c r="AO7" s="383">
        <f t="shared" ref="AO7:AQ18" si="9">(AL7-AI7)/AI7</f>
        <v>-4.1761986243184855E-2</v>
      </c>
      <c r="AP7" s="381">
        <f t="shared" si="9"/>
        <v>-6.2869651065360216E-2</v>
      </c>
      <c r="AQ7" s="382">
        <f t="shared" si="9"/>
        <v>-6.5171638902941989E-2</v>
      </c>
    </row>
    <row r="8" spans="1:43" ht="20.100000000000001" customHeight="1">
      <c r="A8" s="8" t="s">
        <v>185</v>
      </c>
      <c r="B8" s="19">
        <v>23380.660000000003</v>
      </c>
      <c r="C8" s="371">
        <v>14266.91</v>
      </c>
      <c r="D8" s="375">
        <v>37647.570000000007</v>
      </c>
      <c r="E8" s="19">
        <v>23122.04</v>
      </c>
      <c r="F8" s="369">
        <v>14796.939999999997</v>
      </c>
      <c r="G8" s="377">
        <v>37918.979999999996</v>
      </c>
      <c r="H8" s="345">
        <f t="shared" si="0"/>
        <v>8.8966454353087976E-2</v>
      </c>
      <c r="I8" s="323">
        <f t="shared" si="1"/>
        <v>9.8151645696397782E-2</v>
      </c>
      <c r="J8" s="399">
        <f t="shared" si="2"/>
        <v>9.223753524025903E-2</v>
      </c>
      <c r="K8" s="323">
        <f t="shared" si="3"/>
        <v>9.382052783267858E-2</v>
      </c>
      <c r="L8" s="323">
        <f t="shared" si="4"/>
        <v>0.10868350737797788</v>
      </c>
      <c r="M8" s="399">
        <f t="shared" si="5"/>
        <v>9.9109519356868528E-2</v>
      </c>
      <c r="N8" s="394">
        <f t="shared" si="6"/>
        <v>-1.1061278851837483E-2</v>
      </c>
      <c r="O8" s="395">
        <f t="shared" si="6"/>
        <v>3.7151001863753051E-2</v>
      </c>
      <c r="P8" s="386">
        <f t="shared" si="6"/>
        <v>7.2092302371703906E-3</v>
      </c>
      <c r="R8" s="401">
        <v>7527.018</v>
      </c>
      <c r="S8" s="369">
        <v>9653.4850000000006</v>
      </c>
      <c r="T8" s="374">
        <v>17180.503000000001</v>
      </c>
      <c r="U8" s="19">
        <v>7218.0550000000012</v>
      </c>
      <c r="V8" s="119">
        <v>9929.8429999999989</v>
      </c>
      <c r="W8" s="375">
        <v>17147.898000000001</v>
      </c>
      <c r="X8" s="345">
        <f t="shared" ref="X8:X32" si="10">R8/$R$33</f>
        <v>0.10410877788011744</v>
      </c>
      <c r="Y8" s="323">
        <f t="shared" ref="Y8:Y32" si="11">S8/$S$33</f>
        <v>0.1516002539997223</v>
      </c>
      <c r="Z8" s="399">
        <f t="shared" ref="Z8:Z32" si="12">T8/$T$33</f>
        <v>0.12634879363637264</v>
      </c>
      <c r="AA8" s="323">
        <f t="shared" ref="AA8:AA32" si="13">U8/$U$33</f>
        <v>0.10511221400590508</v>
      </c>
      <c r="AB8" s="323">
        <f t="shared" ref="AB8:AB32" si="14">V8/$V$33</f>
        <v>0.17091522211042462</v>
      </c>
      <c r="AC8" s="399">
        <f t="shared" ref="AC8:AC32" si="15">W8/$W$33</f>
        <v>0.13526986854274817</v>
      </c>
      <c r="AE8" s="394">
        <f t="shared" si="7"/>
        <v>-4.1047198239727717E-2</v>
      </c>
      <c r="AF8" s="395">
        <f t="shared" si="7"/>
        <v>2.8627796075717561E-2</v>
      </c>
      <c r="AG8" s="386">
        <f t="shared" si="7"/>
        <v>-1.8977907689896835E-3</v>
      </c>
      <c r="AI8" s="27">
        <f t="shared" si="8"/>
        <v>3.2193351256979055</v>
      </c>
      <c r="AJ8" s="28">
        <f t="shared" si="8"/>
        <v>6.7663460412941561</v>
      </c>
      <c r="AK8" s="402">
        <f t="shared" si="8"/>
        <v>4.5635091454773837</v>
      </c>
      <c r="AL8" s="28">
        <f t="shared" si="8"/>
        <v>3.1217206613257313</v>
      </c>
      <c r="AM8" s="28">
        <f t="shared" si="8"/>
        <v>6.7107408693959698</v>
      </c>
      <c r="AN8" s="402">
        <f t="shared" si="8"/>
        <v>4.5222466427103267</v>
      </c>
      <c r="AO8" s="384">
        <f t="shared" si="9"/>
        <v>-3.0321311873678491E-2</v>
      </c>
      <c r="AP8" s="385">
        <f t="shared" si="9"/>
        <v>-8.217902477767899E-3</v>
      </c>
      <c r="AQ8" s="386">
        <f t="shared" si="9"/>
        <v>-9.041836326316945E-3</v>
      </c>
    </row>
    <row r="9" spans="1:43" ht="20.100000000000001" customHeight="1">
      <c r="A9" s="8" t="s">
        <v>189</v>
      </c>
      <c r="B9" s="19">
        <v>13502.509999999998</v>
      </c>
      <c r="C9" s="371">
        <v>15895.3</v>
      </c>
      <c r="D9" s="375">
        <v>29397.809999999998</v>
      </c>
      <c r="E9" s="19">
        <v>12363.46</v>
      </c>
      <c r="F9" s="369">
        <v>15105.84</v>
      </c>
      <c r="G9" s="377">
        <v>27469.3</v>
      </c>
      <c r="H9" s="345">
        <f t="shared" si="0"/>
        <v>5.137880793643608E-2</v>
      </c>
      <c r="I9" s="323">
        <f t="shared" si="1"/>
        <v>0.10935443300882612</v>
      </c>
      <c r="J9" s="399">
        <f t="shared" si="2"/>
        <v>7.2025406576345791E-2</v>
      </c>
      <c r="K9" s="323">
        <f t="shared" si="3"/>
        <v>5.0166263142793981E-2</v>
      </c>
      <c r="L9" s="323">
        <f t="shared" si="4"/>
        <v>0.11095237752471482</v>
      </c>
      <c r="M9" s="399">
        <f t="shared" si="5"/>
        <v>7.1797002980291902E-2</v>
      </c>
      <c r="N9" s="394">
        <f t="shared" si="6"/>
        <v>-8.4358389662366431E-2</v>
      </c>
      <c r="O9" s="395">
        <f t="shared" si="6"/>
        <v>-4.9666253546645812E-2</v>
      </c>
      <c r="P9" s="386">
        <f t="shared" si="6"/>
        <v>-6.5600464796527314E-2</v>
      </c>
      <c r="R9" s="401">
        <v>5129.7790000000005</v>
      </c>
      <c r="S9" s="369">
        <v>7030.6009999999987</v>
      </c>
      <c r="T9" s="374">
        <v>12160.38</v>
      </c>
      <c r="U9" s="19">
        <v>4583.6000000000004</v>
      </c>
      <c r="V9" s="119">
        <v>6510.9259999999995</v>
      </c>
      <c r="W9" s="375">
        <v>11094.526</v>
      </c>
      <c r="X9" s="345">
        <f t="shared" si="10"/>
        <v>7.0951739783947768E-2</v>
      </c>
      <c r="Y9" s="323">
        <f t="shared" si="11"/>
        <v>0.11040996048273773</v>
      </c>
      <c r="Z9" s="399">
        <f t="shared" si="12"/>
        <v>8.9429823047664711E-2</v>
      </c>
      <c r="AA9" s="323">
        <f t="shared" si="13"/>
        <v>6.6748222910114494E-2</v>
      </c>
      <c r="AB9" s="323">
        <f t="shared" si="14"/>
        <v>0.11206787090536463</v>
      </c>
      <c r="AC9" s="399">
        <f t="shared" si="15"/>
        <v>8.7518311198497997E-2</v>
      </c>
      <c r="AE9" s="394">
        <f t="shared" si="7"/>
        <v>-0.10647222814082245</v>
      </c>
      <c r="AF9" s="395">
        <f t="shared" si="7"/>
        <v>-7.3916155958786367E-2</v>
      </c>
      <c r="AG9" s="386">
        <f t="shared" si="7"/>
        <v>-8.7649728051261505E-2</v>
      </c>
      <c r="AI9" s="27">
        <f t="shared" si="8"/>
        <v>3.7991299395445743</v>
      </c>
      <c r="AJ9" s="28">
        <f t="shared" si="8"/>
        <v>4.4230690833139352</v>
      </c>
      <c r="AK9" s="402">
        <f t="shared" si="8"/>
        <v>4.1364917998993809</v>
      </c>
      <c r="AL9" s="28">
        <f t="shared" si="8"/>
        <v>3.7073764140459069</v>
      </c>
      <c r="AM9" s="28">
        <f t="shared" si="8"/>
        <v>4.3102045301684644</v>
      </c>
      <c r="AN9" s="402">
        <f t="shared" si="8"/>
        <v>4.0388819518517041</v>
      </c>
      <c r="AO9" s="384">
        <f t="shared" si="9"/>
        <v>-2.4151194341530343E-2</v>
      </c>
      <c r="AP9" s="385">
        <f t="shared" si="9"/>
        <v>-2.5517248548356006E-2</v>
      </c>
      <c r="AQ9" s="386">
        <f t="shared" si="9"/>
        <v>-2.3597254091027364E-2</v>
      </c>
    </row>
    <row r="10" spans="1:43" ht="20.100000000000001" customHeight="1">
      <c r="A10" s="8" t="s">
        <v>186</v>
      </c>
      <c r="B10" s="19">
        <v>16717.999999999996</v>
      </c>
      <c r="C10" s="371">
        <v>11397.410000000002</v>
      </c>
      <c r="D10" s="375">
        <v>28115.409999999996</v>
      </c>
      <c r="E10" s="19">
        <v>18879.79</v>
      </c>
      <c r="F10" s="369">
        <v>11224.609999999997</v>
      </c>
      <c r="G10" s="377">
        <v>30104.399999999998</v>
      </c>
      <c r="H10" s="345">
        <f t="shared" si="0"/>
        <v>6.3614165890737234E-2</v>
      </c>
      <c r="I10" s="323">
        <f t="shared" si="1"/>
        <v>7.8410430021397845E-2</v>
      </c>
      <c r="J10" s="399">
        <f t="shared" si="2"/>
        <v>6.8883492896602103E-2</v>
      </c>
      <c r="K10" s="323">
        <f t="shared" si="3"/>
        <v>7.6607075464367611E-2</v>
      </c>
      <c r="L10" s="323">
        <f t="shared" si="4"/>
        <v>8.244474761335277E-2</v>
      </c>
      <c r="M10" s="399">
        <f t="shared" si="5"/>
        <v>7.8684411197951873E-2</v>
      </c>
      <c r="N10" s="394">
        <f t="shared" si="6"/>
        <v>0.12930912788611107</v>
      </c>
      <c r="O10" s="395">
        <f t="shared" si="6"/>
        <v>-1.51613392867331E-2</v>
      </c>
      <c r="P10" s="386">
        <f t="shared" si="6"/>
        <v>7.0743766496736193E-2</v>
      </c>
      <c r="R10" s="401">
        <v>5546.965000000002</v>
      </c>
      <c r="S10" s="369">
        <v>4728.6980000000003</v>
      </c>
      <c r="T10" s="374">
        <v>10275.663000000002</v>
      </c>
      <c r="U10" s="19">
        <v>6089.0290000000005</v>
      </c>
      <c r="V10" s="119">
        <v>4639.0200000000004</v>
      </c>
      <c r="W10" s="375">
        <v>10728.049000000001</v>
      </c>
      <c r="X10" s="345">
        <f t="shared" si="10"/>
        <v>7.6721983007584912E-2</v>
      </c>
      <c r="Y10" s="323">
        <f t="shared" si="11"/>
        <v>7.4260416615137312E-2</v>
      </c>
      <c r="Z10" s="399">
        <f t="shared" si="12"/>
        <v>7.5569244035748537E-2</v>
      </c>
      <c r="AA10" s="323">
        <f t="shared" si="13"/>
        <v>8.8670884239059167E-2</v>
      </c>
      <c r="AB10" s="323">
        <f t="shared" si="14"/>
        <v>7.9848103708659066E-2</v>
      </c>
      <c r="AC10" s="399">
        <f t="shared" si="15"/>
        <v>8.462738569766165E-2</v>
      </c>
      <c r="AE10" s="394">
        <f t="shared" si="7"/>
        <v>9.7722628500449937E-2</v>
      </c>
      <c r="AF10" s="395">
        <f t="shared" si="7"/>
        <v>-1.8964628318408127E-2</v>
      </c>
      <c r="AG10" s="386">
        <f t="shared" si="7"/>
        <v>4.4024993813051139E-2</v>
      </c>
      <c r="AI10" s="27">
        <f t="shared" si="8"/>
        <v>3.3179596841727497</v>
      </c>
      <c r="AJ10" s="28">
        <f t="shared" si="8"/>
        <v>4.148923308014715</v>
      </c>
      <c r="AK10" s="402">
        <f t="shared" si="8"/>
        <v>3.6548152774581637</v>
      </c>
      <c r="AL10" s="28">
        <f t="shared" si="8"/>
        <v>3.2251571654133864</v>
      </c>
      <c r="AM10" s="28">
        <f t="shared" si="8"/>
        <v>4.1329008312983717</v>
      </c>
      <c r="AN10" s="402">
        <f t="shared" si="8"/>
        <v>3.5636149532958643</v>
      </c>
      <c r="AO10" s="384">
        <f t="shared" si="9"/>
        <v>-2.7969754786969718E-2</v>
      </c>
      <c r="AP10" s="385">
        <f t="shared" si="9"/>
        <v>-3.8618396935397011E-3</v>
      </c>
      <c r="AQ10" s="386">
        <f t="shared" si="9"/>
        <v>-2.4953470213610093E-2</v>
      </c>
    </row>
    <row r="11" spans="1:43" ht="20.100000000000001" customHeight="1">
      <c r="A11" s="8" t="s">
        <v>190</v>
      </c>
      <c r="B11" s="19">
        <v>27879.429999999997</v>
      </c>
      <c r="C11" s="371">
        <v>9919.61</v>
      </c>
      <c r="D11" s="375">
        <v>37799.039999999994</v>
      </c>
      <c r="E11" s="19">
        <v>23583.96</v>
      </c>
      <c r="F11" s="369">
        <v>10510.960000000001</v>
      </c>
      <c r="G11" s="377">
        <v>34094.92</v>
      </c>
      <c r="H11" s="345">
        <f t="shared" si="0"/>
        <v>0.10608485972958466</v>
      </c>
      <c r="I11" s="323">
        <f t="shared" si="1"/>
        <v>6.8243652351241052E-2</v>
      </c>
      <c r="J11" s="399">
        <f t="shared" si="2"/>
        <v>9.260864071832417E-2</v>
      </c>
      <c r="K11" s="323">
        <f t="shared" si="3"/>
        <v>9.5694825179126836E-2</v>
      </c>
      <c r="L11" s="323">
        <f t="shared" si="4"/>
        <v>7.7202989179494599E-2</v>
      </c>
      <c r="M11" s="399">
        <f t="shared" si="5"/>
        <v>8.9114505023892635E-2</v>
      </c>
      <c r="N11" s="394">
        <f t="shared" si="6"/>
        <v>-0.15407309259909538</v>
      </c>
      <c r="O11" s="395">
        <f t="shared" si="6"/>
        <v>5.9614238866245783E-2</v>
      </c>
      <c r="P11" s="386">
        <f t="shared" si="6"/>
        <v>-9.7995081356563443E-2</v>
      </c>
      <c r="R11" s="401">
        <v>6008.2930000000006</v>
      </c>
      <c r="S11" s="369">
        <v>3104.1039999999994</v>
      </c>
      <c r="T11" s="374">
        <v>9112.3970000000008</v>
      </c>
      <c r="U11" s="19">
        <v>5093.1310000000012</v>
      </c>
      <c r="V11" s="119">
        <v>3669.0550000000003</v>
      </c>
      <c r="W11" s="375">
        <v>8762.1860000000015</v>
      </c>
      <c r="X11" s="345">
        <f t="shared" si="10"/>
        <v>8.3102769433481424E-2</v>
      </c>
      <c r="Y11" s="323">
        <f t="shared" si="11"/>
        <v>4.8747468384894563E-2</v>
      </c>
      <c r="Z11" s="399">
        <f t="shared" si="12"/>
        <v>6.7014357384396775E-2</v>
      </c>
      <c r="AA11" s="323">
        <f t="shared" si="13"/>
        <v>7.4168217841525094E-2</v>
      </c>
      <c r="AB11" s="323">
        <f t="shared" si="14"/>
        <v>6.315279609761848E-2</v>
      </c>
      <c r="AC11" s="399">
        <f t="shared" si="15"/>
        <v>6.9119827302862924E-2</v>
      </c>
      <c r="AE11" s="394">
        <f t="shared" si="7"/>
        <v>-0.15231647324789241</v>
      </c>
      <c r="AF11" s="395">
        <f t="shared" si="7"/>
        <v>0.182001311811718</v>
      </c>
      <c r="AG11" s="386">
        <f t="shared" si="7"/>
        <v>-3.8432368563397677E-2</v>
      </c>
      <c r="AI11" s="27">
        <f t="shared" si="8"/>
        <v>2.1550989385364052</v>
      </c>
      <c r="AJ11" s="28">
        <f t="shared" si="8"/>
        <v>3.1292601221217358</v>
      </c>
      <c r="AK11" s="402">
        <f t="shared" si="8"/>
        <v>2.4107482623897334</v>
      </c>
      <c r="AL11" s="28">
        <f t="shared" si="8"/>
        <v>2.1595741342844885</v>
      </c>
      <c r="AM11" s="28">
        <f t="shared" si="8"/>
        <v>3.490694475100276</v>
      </c>
      <c r="AN11" s="402">
        <f t="shared" si="8"/>
        <v>2.5699388647927615</v>
      </c>
      <c r="AO11" s="384">
        <f t="shared" si="9"/>
        <v>2.0765616223274415E-3</v>
      </c>
      <c r="AP11" s="385">
        <f t="shared" si="9"/>
        <v>0.11550153674456327</v>
      </c>
      <c r="AQ11" s="386">
        <f t="shared" si="9"/>
        <v>6.6033689575379043E-2</v>
      </c>
    </row>
    <row r="12" spans="1:43" ht="20.100000000000001" customHeight="1">
      <c r="A12" s="8" t="s">
        <v>194</v>
      </c>
      <c r="B12" s="19">
        <v>40335.859999999993</v>
      </c>
      <c r="C12" s="371">
        <v>9046.7900000000027</v>
      </c>
      <c r="D12" s="375">
        <v>49382.649999999994</v>
      </c>
      <c r="E12" s="19">
        <v>27909.079999999998</v>
      </c>
      <c r="F12" s="369">
        <v>9106.9499999999989</v>
      </c>
      <c r="G12" s="377">
        <v>37016.03</v>
      </c>
      <c r="H12" s="345">
        <f t="shared" si="0"/>
        <v>0.15348319711601582</v>
      </c>
      <c r="I12" s="323">
        <f t="shared" si="1"/>
        <v>6.2238937987953574E-2</v>
      </c>
      <c r="J12" s="399">
        <f t="shared" si="2"/>
        <v>0.12098878943932839</v>
      </c>
      <c r="K12" s="323">
        <f t="shared" si="3"/>
        <v>0.11324453278882195</v>
      </c>
      <c r="L12" s="323">
        <f t="shared" si="4"/>
        <v>6.689053733514333E-2</v>
      </c>
      <c r="M12" s="399">
        <f t="shared" si="5"/>
        <v>9.6749462717600168E-2</v>
      </c>
      <c r="N12" s="394">
        <f t="shared" si="6"/>
        <v>-0.30808268374592723</v>
      </c>
      <c r="O12" s="395">
        <f t="shared" si="6"/>
        <v>6.6498724962109432E-3</v>
      </c>
      <c r="P12" s="386">
        <f t="shared" si="6"/>
        <v>-0.25042438994262151</v>
      </c>
      <c r="R12" s="401">
        <v>7832.5120000000015</v>
      </c>
      <c r="S12" s="369">
        <v>2058.1089999999995</v>
      </c>
      <c r="T12" s="374">
        <v>9890.621000000001</v>
      </c>
      <c r="U12" s="19">
        <v>5735.746000000001</v>
      </c>
      <c r="V12" s="119">
        <v>2117.7550000000001</v>
      </c>
      <c r="W12" s="375">
        <v>7853.5010000000011</v>
      </c>
      <c r="X12" s="345">
        <f t="shared" si="10"/>
        <v>0.10833417059071129</v>
      </c>
      <c r="Y12" s="323">
        <f t="shared" si="11"/>
        <v>3.2320954262539836E-2</v>
      </c>
      <c r="Z12" s="399">
        <f t="shared" si="12"/>
        <v>7.2737569538247712E-2</v>
      </c>
      <c r="AA12" s="323">
        <f t="shared" si="13"/>
        <v>8.3526235396587323E-2</v>
      </c>
      <c r="AB12" s="323">
        <f t="shared" si="14"/>
        <v>3.6451388627238353E-2</v>
      </c>
      <c r="AC12" s="399">
        <f t="shared" si="15"/>
        <v>6.1951735884499738E-2</v>
      </c>
      <c r="AE12" s="394">
        <f t="shared" si="7"/>
        <v>-0.26770032398290616</v>
      </c>
      <c r="AF12" s="395">
        <f t="shared" si="7"/>
        <v>2.8980972339171858E-2</v>
      </c>
      <c r="AG12" s="386">
        <f t="shared" si="7"/>
        <v>-0.20596482263348273</v>
      </c>
      <c r="AI12" s="27">
        <f t="shared" si="8"/>
        <v>1.9418234791572566</v>
      </c>
      <c r="AJ12" s="28">
        <f t="shared" si="8"/>
        <v>2.2749605108552302</v>
      </c>
      <c r="AK12" s="402">
        <f t="shared" si="8"/>
        <v>2.0028534313164648</v>
      </c>
      <c r="AL12" s="28">
        <f t="shared" si="8"/>
        <v>2.0551540932198415</v>
      </c>
      <c r="AM12" s="28">
        <f t="shared" si="8"/>
        <v>2.3254272835581622</v>
      </c>
      <c r="AN12" s="402">
        <f t="shared" si="8"/>
        <v>2.1216486478966008</v>
      </c>
      <c r="AO12" s="384">
        <f t="shared" si="9"/>
        <v>5.8362984730089863E-2</v>
      </c>
      <c r="AP12" s="385">
        <f t="shared" si="9"/>
        <v>2.2183581852135058E-2</v>
      </c>
      <c r="AQ12" s="386">
        <f t="shared" si="9"/>
        <v>5.9312985524883156E-2</v>
      </c>
    </row>
    <row r="13" spans="1:43" ht="20.100000000000001" customHeight="1">
      <c r="A13" s="8" t="s">
        <v>191</v>
      </c>
      <c r="B13" s="19">
        <v>18005.100000000002</v>
      </c>
      <c r="C13" s="371">
        <v>7067.32</v>
      </c>
      <c r="D13" s="375">
        <v>25072.420000000002</v>
      </c>
      <c r="E13" s="19">
        <v>16100.080000000002</v>
      </c>
      <c r="F13" s="369">
        <v>9043.89</v>
      </c>
      <c r="G13" s="377">
        <v>25143.97</v>
      </c>
      <c r="H13" s="345">
        <f t="shared" si="0"/>
        <v>6.8511748910115647E-2</v>
      </c>
      <c r="I13" s="323">
        <f t="shared" si="1"/>
        <v>4.8620835812594736E-2</v>
      </c>
      <c r="J13" s="399">
        <f t="shared" si="2"/>
        <v>6.1428087478383735E-2</v>
      </c>
      <c r="K13" s="323">
        <f t="shared" si="3"/>
        <v>6.5328059450997913E-2</v>
      </c>
      <c r="L13" s="323">
        <f t="shared" si="4"/>
        <v>6.6427361707259783E-2</v>
      </c>
      <c r="M13" s="399">
        <f t="shared" si="5"/>
        <v>6.5719246177600818E-2</v>
      </c>
      <c r="N13" s="394">
        <f t="shared" si="6"/>
        <v>-0.10580446651226598</v>
      </c>
      <c r="O13" s="395">
        <f t="shared" si="6"/>
        <v>0.27967744491547003</v>
      </c>
      <c r="P13" s="386">
        <f t="shared" si="6"/>
        <v>2.853733305361001E-3</v>
      </c>
      <c r="R13" s="401">
        <v>3778.1059999999998</v>
      </c>
      <c r="S13" s="369">
        <v>2184.5749999999998</v>
      </c>
      <c r="T13" s="374">
        <v>5962.6809999999996</v>
      </c>
      <c r="U13" s="19">
        <v>3268.3470000000002</v>
      </c>
      <c r="V13" s="119">
        <v>2630.0279999999998</v>
      </c>
      <c r="W13" s="375">
        <v>5898.375</v>
      </c>
      <c r="X13" s="345">
        <f t="shared" si="10"/>
        <v>5.2256285073523E-2</v>
      </c>
      <c r="Y13" s="323">
        <f t="shared" si="11"/>
        <v>3.4307001552438661E-2</v>
      </c>
      <c r="Z13" s="399">
        <f t="shared" si="12"/>
        <v>4.3850727256851553E-2</v>
      </c>
      <c r="AA13" s="323">
        <f t="shared" si="13"/>
        <v>4.7594980823720219E-2</v>
      </c>
      <c r="AB13" s="323">
        <f t="shared" si="14"/>
        <v>4.5268774116230828E-2</v>
      </c>
      <c r="AC13" s="399">
        <f t="shared" si="15"/>
        <v>4.6528875484670607E-2</v>
      </c>
      <c r="AE13" s="394">
        <f t="shared" si="7"/>
        <v>-0.13492448332577212</v>
      </c>
      <c r="AF13" s="395">
        <f t="shared" si="7"/>
        <v>0.20390831168533927</v>
      </c>
      <c r="AG13" s="386">
        <f t="shared" si="7"/>
        <v>-1.0784745989262145E-2</v>
      </c>
      <c r="AI13" s="27">
        <f t="shared" si="8"/>
        <v>2.0983532443585426</v>
      </c>
      <c r="AJ13" s="28">
        <f t="shared" si="8"/>
        <v>3.0910939365983143</v>
      </c>
      <c r="AK13" s="402">
        <f t="shared" si="8"/>
        <v>2.3781832786783244</v>
      </c>
      <c r="AL13" s="28">
        <f t="shared" si="8"/>
        <v>2.0300191054951275</v>
      </c>
      <c r="AM13" s="28">
        <f t="shared" si="8"/>
        <v>2.9080716373153588</v>
      </c>
      <c r="AN13" s="402">
        <f t="shared" si="8"/>
        <v>2.3458407721612775</v>
      </c>
      <c r="AO13" s="384">
        <f t="shared" si="9"/>
        <v>-3.2565603073330271E-2</v>
      </c>
      <c r="AP13" s="385">
        <f t="shared" si="9"/>
        <v>-5.9209555916753483E-2</v>
      </c>
      <c r="AQ13" s="386">
        <f t="shared" si="9"/>
        <v>-1.359966946492921E-2</v>
      </c>
    </row>
    <row r="14" spans="1:43" ht="20.100000000000001" customHeight="1">
      <c r="A14" s="8" t="s">
        <v>193</v>
      </c>
      <c r="B14" s="19">
        <v>4237.3100000000004</v>
      </c>
      <c r="C14" s="371">
        <v>9031.49</v>
      </c>
      <c r="D14" s="375">
        <v>13268.8</v>
      </c>
      <c r="E14" s="19">
        <v>4215.3100000000004</v>
      </c>
      <c r="F14" s="369">
        <v>7304.67</v>
      </c>
      <c r="G14" s="377">
        <v>11519.98</v>
      </c>
      <c r="H14" s="345">
        <f t="shared" si="0"/>
        <v>1.6123516046804634E-2</v>
      </c>
      <c r="I14" s="323">
        <f t="shared" si="1"/>
        <v>6.2133679023037194E-2</v>
      </c>
      <c r="J14" s="399">
        <f t="shared" si="2"/>
        <v>3.2508908479244446E-2</v>
      </c>
      <c r="K14" s="323">
        <f t="shared" si="3"/>
        <v>1.7104139997092312E-2</v>
      </c>
      <c r="L14" s="323">
        <f t="shared" si="4"/>
        <v>5.365279279626016E-2</v>
      </c>
      <c r="M14" s="399">
        <f t="shared" si="5"/>
        <v>3.0109978717801439E-2</v>
      </c>
      <c r="N14" s="394">
        <f t="shared" si="6"/>
        <v>-5.1919732094182387E-3</v>
      </c>
      <c r="O14" s="395">
        <f t="shared" si="6"/>
        <v>-0.19119990167735332</v>
      </c>
      <c r="P14" s="386">
        <f t="shared" si="6"/>
        <v>-0.13179940914023874</v>
      </c>
      <c r="R14" s="401">
        <v>1646.2000000000003</v>
      </c>
      <c r="S14" s="369">
        <v>5197.2160000000003</v>
      </c>
      <c r="T14" s="374">
        <v>6843.4160000000011</v>
      </c>
      <c r="U14" s="19">
        <v>1635.6200000000003</v>
      </c>
      <c r="V14" s="119">
        <v>3863.2139999999995</v>
      </c>
      <c r="W14" s="375">
        <v>5498.8339999999998</v>
      </c>
      <c r="X14" s="345">
        <f t="shared" si="10"/>
        <v>2.2769159067541667E-2</v>
      </c>
      <c r="Y14" s="323">
        <f t="shared" si="11"/>
        <v>8.161811674140694E-2</v>
      </c>
      <c r="Z14" s="399">
        <f t="shared" si="12"/>
        <v>5.0327825439793625E-2</v>
      </c>
      <c r="AA14" s="323">
        <f t="shared" si="13"/>
        <v>2.3818554925438846E-2</v>
      </c>
      <c r="AB14" s="323">
        <f t="shared" si="14"/>
        <v>6.6494714858039747E-2</v>
      </c>
      <c r="AC14" s="399">
        <f t="shared" si="15"/>
        <v>4.3377127174327373E-2</v>
      </c>
      <c r="AE14" s="394">
        <f t="shared" si="7"/>
        <v>-6.4269226096464131E-3</v>
      </c>
      <c r="AF14" s="395">
        <f t="shared" si="7"/>
        <v>-0.25667626667816013</v>
      </c>
      <c r="AG14" s="386">
        <f t="shared" si="7"/>
        <v>-0.19647819159320448</v>
      </c>
      <c r="AI14" s="27">
        <f t="shared" si="8"/>
        <v>3.8850119533383207</v>
      </c>
      <c r="AJ14" s="28">
        <f t="shared" si="8"/>
        <v>5.7545499136908749</v>
      </c>
      <c r="AK14" s="402">
        <f t="shared" si="8"/>
        <v>5.1575244181840123</v>
      </c>
      <c r="AL14" s="28">
        <f t="shared" si="8"/>
        <v>3.8801891201358862</v>
      </c>
      <c r="AM14" s="28">
        <f t="shared" si="8"/>
        <v>5.2886906595369805</v>
      </c>
      <c r="AN14" s="402">
        <f t="shared" si="8"/>
        <v>4.7733016897598777</v>
      </c>
      <c r="AO14" s="384">
        <f t="shared" si="9"/>
        <v>-1.2413946881914509E-3</v>
      </c>
      <c r="AP14" s="385">
        <f t="shared" si="9"/>
        <v>-8.0954941940037814E-2</v>
      </c>
      <c r="AQ14" s="386">
        <f t="shared" si="9"/>
        <v>-7.4497510291850672E-2</v>
      </c>
    </row>
    <row r="15" spans="1:43" ht="20.100000000000001" customHeight="1">
      <c r="A15" s="8" t="s">
        <v>195</v>
      </c>
      <c r="B15" s="19">
        <v>5361.58</v>
      </c>
      <c r="C15" s="371">
        <v>1445.32</v>
      </c>
      <c r="D15" s="375">
        <v>6806.9</v>
      </c>
      <c r="E15" s="19">
        <v>13920.630000000001</v>
      </c>
      <c r="F15" s="369">
        <v>2560.7899999999995</v>
      </c>
      <c r="G15" s="377">
        <v>16481.420000000002</v>
      </c>
      <c r="H15" s="345">
        <f t="shared" si="0"/>
        <v>2.0401509723439345E-2</v>
      </c>
      <c r="I15" s="323">
        <f t="shared" si="1"/>
        <v>9.9433259590140845E-3</v>
      </c>
      <c r="J15" s="399">
        <f t="shared" si="2"/>
        <v>1.6677083769999473E-2</v>
      </c>
      <c r="K15" s="323">
        <f t="shared" si="3"/>
        <v>5.6484672388916392E-2</v>
      </c>
      <c r="L15" s="323">
        <f t="shared" si="4"/>
        <v>1.8808999621438754E-2</v>
      </c>
      <c r="M15" s="399">
        <f t="shared" si="5"/>
        <v>4.3077783593300258E-2</v>
      </c>
      <c r="N15" s="394">
        <f t="shared" si="6"/>
        <v>1.5963671156636665</v>
      </c>
      <c r="O15" s="395">
        <f t="shared" si="6"/>
        <v>0.77178064373287547</v>
      </c>
      <c r="P15" s="386">
        <f t="shared" si="6"/>
        <v>1.421281346868619</v>
      </c>
      <c r="R15" s="401">
        <v>1703.2340000000002</v>
      </c>
      <c r="S15" s="369">
        <v>741.73800000000006</v>
      </c>
      <c r="T15" s="374">
        <v>2444.9720000000002</v>
      </c>
      <c r="U15" s="19">
        <v>4161.7759999999998</v>
      </c>
      <c r="V15" s="119">
        <v>609.56400000000008</v>
      </c>
      <c r="W15" s="375">
        <v>4771.34</v>
      </c>
      <c r="X15" s="345">
        <f t="shared" si="10"/>
        <v>2.3558015961150081E-2</v>
      </c>
      <c r="Y15" s="323">
        <f t="shared" si="11"/>
        <v>1.1648401504870627E-2</v>
      </c>
      <c r="Z15" s="399">
        <f t="shared" si="12"/>
        <v>1.7980804326550234E-2</v>
      </c>
      <c r="AA15" s="323">
        <f t="shared" si="13"/>
        <v>6.0605452515482293E-2</v>
      </c>
      <c r="AB15" s="323">
        <f t="shared" si="14"/>
        <v>1.0491985266083149E-2</v>
      </c>
      <c r="AC15" s="399">
        <f t="shared" si="15"/>
        <v>3.7638346960820274E-2</v>
      </c>
      <c r="AE15" s="394">
        <f t="shared" si="7"/>
        <v>1.4434552151965021</v>
      </c>
      <c r="AF15" s="395">
        <f t="shared" si="7"/>
        <v>-0.1781949960767818</v>
      </c>
      <c r="AG15" s="386">
        <f t="shared" si="7"/>
        <v>0.95149065101768027</v>
      </c>
      <c r="AI15" s="27">
        <f t="shared" si="8"/>
        <v>3.1767389463553659</v>
      </c>
      <c r="AJ15" s="28">
        <f t="shared" si="8"/>
        <v>5.1319984501702054</v>
      </c>
      <c r="AK15" s="402">
        <f t="shared" si="8"/>
        <v>3.5919023343959813</v>
      </c>
      <c r="AL15" s="28">
        <f t="shared" si="8"/>
        <v>2.9896463019274266</v>
      </c>
      <c r="AM15" s="28">
        <f t="shared" si="8"/>
        <v>2.3803748062121461</v>
      </c>
      <c r="AN15" s="402">
        <f t="shared" si="8"/>
        <v>2.8949811363341267</v>
      </c>
      <c r="AO15" s="384">
        <f t="shared" si="9"/>
        <v>-5.8894560613042629E-2</v>
      </c>
      <c r="AP15" s="385">
        <f t="shared" si="9"/>
        <v>-0.53617000680637383</v>
      </c>
      <c r="AQ15" s="386">
        <f t="shared" si="9"/>
        <v>-0.19402565358978496</v>
      </c>
    </row>
    <row r="16" spans="1:43" ht="20.100000000000001" customHeight="1">
      <c r="A16" s="8" t="s">
        <v>183</v>
      </c>
      <c r="B16" s="19">
        <v>13140.570000000002</v>
      </c>
      <c r="C16" s="371">
        <v>6049.7400000000007</v>
      </c>
      <c r="D16" s="375">
        <v>19190.310000000001</v>
      </c>
      <c r="E16" s="19">
        <v>10669.73</v>
      </c>
      <c r="F16" s="369">
        <v>4701.6600000000008</v>
      </c>
      <c r="G16" s="377">
        <v>15371.39</v>
      </c>
      <c r="H16" s="345">
        <f t="shared" si="0"/>
        <v>5.0001579129013353E-2</v>
      </c>
      <c r="I16" s="323">
        <f t="shared" si="1"/>
        <v>4.162022028843846E-2</v>
      </c>
      <c r="J16" s="399">
        <f t="shared" si="2"/>
        <v>4.7016763496196302E-2</v>
      </c>
      <c r="K16" s="323">
        <f t="shared" si="3"/>
        <v>4.3293744861273721E-2</v>
      </c>
      <c r="L16" s="323">
        <f t="shared" si="4"/>
        <v>3.453368732310489E-2</v>
      </c>
      <c r="M16" s="399">
        <f t="shared" si="5"/>
        <v>4.0176478237204043E-2</v>
      </c>
      <c r="N16" s="394">
        <f t="shared" si="6"/>
        <v>-0.18803141720640745</v>
      </c>
      <c r="O16" s="395">
        <f t="shared" si="6"/>
        <v>-0.22283271677791108</v>
      </c>
      <c r="P16" s="386">
        <f t="shared" si="6"/>
        <v>-0.19900251741634198</v>
      </c>
      <c r="R16" s="401">
        <v>3455.3290000000002</v>
      </c>
      <c r="S16" s="369">
        <v>2030.471</v>
      </c>
      <c r="T16" s="374">
        <v>5485.8</v>
      </c>
      <c r="U16" s="19">
        <v>2816.4749999999995</v>
      </c>
      <c r="V16" s="119">
        <v>1660.2449999999999</v>
      </c>
      <c r="W16" s="375">
        <v>4476.7199999999993</v>
      </c>
      <c r="X16" s="345">
        <f t="shared" si="10"/>
        <v>4.7791845238543115E-2</v>
      </c>
      <c r="Y16" s="323">
        <f t="shared" si="11"/>
        <v>3.1886921597647909E-2</v>
      </c>
      <c r="Z16" s="399">
        <f t="shared" si="12"/>
        <v>4.0343650714441417E-2</v>
      </c>
      <c r="AA16" s="323">
        <f t="shared" si="13"/>
        <v>4.1014639392783984E-2</v>
      </c>
      <c r="AB16" s="323">
        <f t="shared" si="14"/>
        <v>2.8576599139857693E-2</v>
      </c>
      <c r="AC16" s="399">
        <f t="shared" si="15"/>
        <v>3.5314259852880593E-2</v>
      </c>
      <c r="AE16" s="394">
        <f t="shared" si="7"/>
        <v>-0.18488948519808118</v>
      </c>
      <c r="AF16" s="395">
        <f t="shared" si="7"/>
        <v>-0.18233503458064662</v>
      </c>
      <c r="AG16" s="386">
        <f t="shared" si="7"/>
        <v>-0.18394400087498647</v>
      </c>
      <c r="AI16" s="27">
        <f t="shared" si="8"/>
        <v>2.629512266210674</v>
      </c>
      <c r="AJ16" s="28">
        <f t="shared" si="8"/>
        <v>3.3562946506792022</v>
      </c>
      <c r="AK16" s="402">
        <f t="shared" si="8"/>
        <v>2.8586302149366007</v>
      </c>
      <c r="AL16" s="28">
        <f t="shared" si="8"/>
        <v>2.6396872273244028</v>
      </c>
      <c r="AM16" s="28">
        <f t="shared" si="8"/>
        <v>3.5311889843161772</v>
      </c>
      <c r="AN16" s="402">
        <f t="shared" si="8"/>
        <v>2.9123716202633592</v>
      </c>
      <c r="AO16" s="384">
        <f t="shared" si="9"/>
        <v>3.8695241107932232E-3</v>
      </c>
      <c r="AP16" s="385">
        <f t="shared" si="9"/>
        <v>5.21093502924668E-2</v>
      </c>
      <c r="AQ16" s="386">
        <f t="shared" si="9"/>
        <v>1.8799705203546343E-2</v>
      </c>
    </row>
    <row r="17" spans="1:43" ht="20.100000000000001" customHeight="1">
      <c r="A17" s="8" t="s">
        <v>196</v>
      </c>
      <c r="B17" s="19">
        <v>13774.15</v>
      </c>
      <c r="C17" s="371">
        <v>8030.5300000000007</v>
      </c>
      <c r="D17" s="375">
        <v>21804.68</v>
      </c>
      <c r="E17" s="19">
        <v>4442.3600000000006</v>
      </c>
      <c r="F17" s="369">
        <v>6555.54</v>
      </c>
      <c r="G17" s="377">
        <v>10997.900000000001</v>
      </c>
      <c r="H17" s="345">
        <f t="shared" si="0"/>
        <v>5.2412433491081371E-2</v>
      </c>
      <c r="I17" s="323">
        <f t="shared" si="1"/>
        <v>5.5247403629397909E-2</v>
      </c>
      <c r="J17" s="399">
        <f t="shared" si="2"/>
        <v>5.3422038657543393E-2</v>
      </c>
      <c r="K17" s="323">
        <f t="shared" si="3"/>
        <v>1.8025423363283603E-2</v>
      </c>
      <c r="L17" s="323">
        <f t="shared" si="4"/>
        <v>4.8150433802977455E-2</v>
      </c>
      <c r="M17" s="399">
        <f t="shared" si="5"/>
        <v>2.8745408841031713E-2</v>
      </c>
      <c r="N17" s="394">
        <f t="shared" si="6"/>
        <v>-0.67748572507196447</v>
      </c>
      <c r="O17" s="395">
        <f t="shared" si="6"/>
        <v>-0.18367280864401236</v>
      </c>
      <c r="P17" s="386">
        <f t="shared" si="6"/>
        <v>-0.49561745460148915</v>
      </c>
      <c r="R17" s="401">
        <v>3324.6069999999991</v>
      </c>
      <c r="S17" s="369">
        <v>2420.31</v>
      </c>
      <c r="T17" s="374">
        <v>5744.9169999999995</v>
      </c>
      <c r="U17" s="19">
        <v>1075.6369999999999</v>
      </c>
      <c r="V17" s="119">
        <v>2262.0769999999998</v>
      </c>
      <c r="W17" s="375">
        <v>3337.7139999999999</v>
      </c>
      <c r="X17" s="345">
        <f t="shared" si="10"/>
        <v>4.5983784242535825E-2</v>
      </c>
      <c r="Y17" s="323">
        <f t="shared" si="11"/>
        <v>3.800903101398799E-2</v>
      </c>
      <c r="Z17" s="399">
        <f t="shared" si="12"/>
        <v>4.2249248027900511E-2</v>
      </c>
      <c r="AA17" s="323">
        <f t="shared" si="13"/>
        <v>1.5663857720212674E-2</v>
      </c>
      <c r="AB17" s="323">
        <f t="shared" si="14"/>
        <v>3.893549906940956E-2</v>
      </c>
      <c r="AC17" s="399">
        <f t="shared" si="15"/>
        <v>2.6329299020398308E-2</v>
      </c>
      <c r="AE17" s="394">
        <f t="shared" si="7"/>
        <v>-0.67646190963322883</v>
      </c>
      <c r="AF17" s="395">
        <f t="shared" si="7"/>
        <v>-6.53771624296062E-2</v>
      </c>
      <c r="AG17" s="386">
        <f t="shared" si="7"/>
        <v>-0.41901440873732376</v>
      </c>
      <c r="AI17" s="27">
        <f t="shared" si="8"/>
        <v>2.4136567410693215</v>
      </c>
      <c r="AJ17" s="28">
        <f t="shared" si="8"/>
        <v>3.0138857584742222</v>
      </c>
      <c r="AK17" s="402">
        <f t="shared" si="8"/>
        <v>2.6347174092901153</v>
      </c>
      <c r="AL17" s="28">
        <f t="shared" si="8"/>
        <v>2.4213188485399648</v>
      </c>
      <c r="AM17" s="28">
        <f t="shared" si="8"/>
        <v>3.4506341201487594</v>
      </c>
      <c r="AN17" s="402">
        <f t="shared" si="8"/>
        <v>3.0348648378326764</v>
      </c>
      <c r="AO17" s="384">
        <f t="shared" si="9"/>
        <v>3.1744810023188264E-3</v>
      </c>
      <c r="AP17" s="385">
        <f t="shared" si="9"/>
        <v>0.14491204931922858</v>
      </c>
      <c r="AQ17" s="386">
        <f t="shared" si="9"/>
        <v>0.15187489448835223</v>
      </c>
    </row>
    <row r="18" spans="1:43" ht="20.100000000000001" customHeight="1">
      <c r="A18" s="8" t="s">
        <v>199</v>
      </c>
      <c r="B18" s="19">
        <v>2994.04</v>
      </c>
      <c r="C18" s="371">
        <v>2900.7700000000004</v>
      </c>
      <c r="D18" s="375">
        <v>5894.81</v>
      </c>
      <c r="E18" s="19">
        <v>3486.3999999999996</v>
      </c>
      <c r="F18" s="369">
        <v>2968.59</v>
      </c>
      <c r="G18" s="377">
        <v>6454.99</v>
      </c>
      <c r="H18" s="345">
        <f t="shared" si="0"/>
        <v>1.1392711882013575E-2</v>
      </c>
      <c r="I18" s="323">
        <f t="shared" si="1"/>
        <v>1.9956342984342079E-2</v>
      </c>
      <c r="J18" s="399">
        <f t="shared" si="2"/>
        <v>1.4442439315728247E-2</v>
      </c>
      <c r="K18" s="323">
        <f t="shared" si="3"/>
        <v>1.4146497810567343E-2</v>
      </c>
      <c r="L18" s="323">
        <f t="shared" si="4"/>
        <v>2.1804290155072025E-2</v>
      </c>
      <c r="M18" s="399">
        <f t="shared" si="5"/>
        <v>1.6871523346709032E-2</v>
      </c>
      <c r="N18" s="394">
        <f t="shared" si="6"/>
        <v>0.1644467007788806</v>
      </c>
      <c r="O18" s="395">
        <f t="shared" si="6"/>
        <v>2.3379999103686159E-2</v>
      </c>
      <c r="P18" s="386">
        <f t="shared" si="6"/>
        <v>9.5029356332095416E-2</v>
      </c>
      <c r="R18" s="401">
        <v>1600.039</v>
      </c>
      <c r="S18" s="369">
        <v>1316.4059999999999</v>
      </c>
      <c r="T18" s="374">
        <v>2916.4449999999997</v>
      </c>
      <c r="U18" s="19">
        <v>1839.5980000000002</v>
      </c>
      <c r="V18" s="119">
        <v>1202.07</v>
      </c>
      <c r="W18" s="375">
        <v>3041.6680000000001</v>
      </c>
      <c r="X18" s="345">
        <f t="shared" si="10"/>
        <v>2.2130690381041367E-2</v>
      </c>
      <c r="Y18" s="323">
        <f t="shared" si="11"/>
        <v>2.0673102404650593E-2</v>
      </c>
      <c r="Z18" s="399">
        <f t="shared" si="12"/>
        <v>2.1448109374727312E-2</v>
      </c>
      <c r="AA18" s="323">
        <f t="shared" si="13"/>
        <v>2.6788964431669608E-2</v>
      </c>
      <c r="AB18" s="323">
        <f t="shared" si="14"/>
        <v>2.0690363487345986E-2</v>
      </c>
      <c r="AC18" s="399">
        <f t="shared" si="15"/>
        <v>2.3993963021630038E-2</v>
      </c>
      <c r="AE18" s="394">
        <f t="shared" si="7"/>
        <v>0.14972072555731467</v>
      </c>
      <c r="AF18" s="395">
        <f t="shared" si="7"/>
        <v>-8.685466337892718E-2</v>
      </c>
      <c r="AG18" s="386">
        <f t="shared" si="7"/>
        <v>4.2936863201603469E-2</v>
      </c>
      <c r="AI18" s="27">
        <f t="shared" si="8"/>
        <v>5.3440802394089593</v>
      </c>
      <c r="AJ18" s="28">
        <f t="shared" si="8"/>
        <v>4.5381260837639656</v>
      </c>
      <c r="AK18" s="402">
        <f t="shared" si="8"/>
        <v>4.9474792232489246</v>
      </c>
      <c r="AL18" s="28">
        <f t="shared" si="8"/>
        <v>5.2764972464433235</v>
      </c>
      <c r="AM18" s="28">
        <f t="shared" si="8"/>
        <v>4.0492961304861899</v>
      </c>
      <c r="AN18" s="402">
        <f t="shared" si="8"/>
        <v>4.7121188413924733</v>
      </c>
      <c r="AO18" s="384">
        <f t="shared" si="9"/>
        <v>-1.2646328261925618E-2</v>
      </c>
      <c r="AP18" s="385">
        <f t="shared" si="9"/>
        <v>-0.10771625650214096</v>
      </c>
      <c r="AQ18" s="386">
        <f t="shared" si="9"/>
        <v>-4.7571777714691288E-2</v>
      </c>
    </row>
    <row r="19" spans="1:43" ht="20.100000000000001" customHeight="1">
      <c r="A19" s="8" t="s">
        <v>187</v>
      </c>
      <c r="B19" s="19">
        <v>2129.64</v>
      </c>
      <c r="C19" s="371">
        <v>5050.8000000000011</v>
      </c>
      <c r="D19" s="375">
        <v>7180.4400000000005</v>
      </c>
      <c r="E19" s="19">
        <v>1204.8499999999999</v>
      </c>
      <c r="F19" s="369">
        <v>4500.6099999999997</v>
      </c>
      <c r="G19" s="377">
        <v>5705.4599999999991</v>
      </c>
      <c r="H19" s="345">
        <f t="shared" si="0"/>
        <v>8.1035573781283437E-3</v>
      </c>
      <c r="I19" s="323">
        <f t="shared" si="1"/>
        <v>3.4747841830036499E-2</v>
      </c>
      <c r="J19" s="399">
        <f t="shared" si="2"/>
        <v>1.7592266580301611E-2</v>
      </c>
      <c r="K19" s="323">
        <f t="shared" si="3"/>
        <v>4.8888274113876957E-3</v>
      </c>
      <c r="L19" s="323">
        <f t="shared" si="4"/>
        <v>3.3056975303028945E-2</v>
      </c>
      <c r="M19" s="399">
        <f t="shared" si="5"/>
        <v>1.4912463318101888E-2</v>
      </c>
      <c r="N19" s="394">
        <f t="shared" si="6"/>
        <v>-0.4342471027967168</v>
      </c>
      <c r="O19" s="395">
        <f t="shared" si="6"/>
        <v>-0.10893125841450885</v>
      </c>
      <c r="P19" s="386">
        <f t="shared" si="6"/>
        <v>-0.2054163811688422</v>
      </c>
      <c r="R19" s="401">
        <v>769.99500000000012</v>
      </c>
      <c r="S19" s="369">
        <v>3617.529</v>
      </c>
      <c r="T19" s="374">
        <v>4387.5240000000003</v>
      </c>
      <c r="U19" s="19">
        <v>456.68199999999996</v>
      </c>
      <c r="V19" s="119">
        <v>2578.6610000000001</v>
      </c>
      <c r="W19" s="375">
        <v>3035.3429999999998</v>
      </c>
      <c r="X19" s="345">
        <f t="shared" si="10"/>
        <v>1.0650065992110162E-2</v>
      </c>
      <c r="Y19" s="323">
        <f t="shared" si="11"/>
        <v>5.6810396996666117E-2</v>
      </c>
      <c r="Z19" s="399">
        <f t="shared" si="12"/>
        <v>3.2266713288349715E-2</v>
      </c>
      <c r="AA19" s="323">
        <f t="shared" si="13"/>
        <v>6.6503865815160362E-3</v>
      </c>
      <c r="AB19" s="323">
        <f t="shared" si="14"/>
        <v>4.438463101204014E-2</v>
      </c>
      <c r="AC19" s="399">
        <f t="shared" si="15"/>
        <v>2.3944068747793507E-2</v>
      </c>
      <c r="AE19" s="394">
        <f t="shared" si="7"/>
        <v>-0.40690264222494965</v>
      </c>
      <c r="AF19" s="395">
        <f t="shared" si="7"/>
        <v>-0.28717613597568947</v>
      </c>
      <c r="AG19" s="386">
        <f t="shared" si="7"/>
        <v>-0.30818771589625499</v>
      </c>
      <c r="AI19" s="27">
        <f t="shared" si="8"/>
        <v>3.6156110891981754</v>
      </c>
      <c r="AJ19" s="28">
        <f t="shared" si="8"/>
        <v>7.162289142314088</v>
      </c>
      <c r="AK19" s="402">
        <f t="shared" si="8"/>
        <v>6.1103832077142908</v>
      </c>
      <c r="AL19" s="28">
        <f t="shared" si="8"/>
        <v>3.7903639457193838</v>
      </c>
      <c r="AM19" s="28">
        <f t="shared" si="8"/>
        <v>5.7295811012285007</v>
      </c>
      <c r="AN19" s="402">
        <f t="shared" si="8"/>
        <v>5.3200670936261059</v>
      </c>
      <c r="AO19" s="384">
        <f>(AL19-AI19)/AI19</f>
        <v>4.8332868831852956E-2</v>
      </c>
      <c r="AP19" s="385">
        <f>(AM19-AJ19)/AJ19</f>
        <v>-0.20003493472796169</v>
      </c>
      <c r="AQ19" s="386">
        <f>(AN19-AK19)/AK19</f>
        <v>-0.12933986089291744</v>
      </c>
    </row>
    <row r="20" spans="1:43" ht="20.100000000000001" customHeight="1">
      <c r="A20" s="8" t="s">
        <v>201</v>
      </c>
      <c r="B20" s="19">
        <v>1370.9</v>
      </c>
      <c r="C20" s="371">
        <v>3662.6</v>
      </c>
      <c r="D20" s="375">
        <v>5033.5</v>
      </c>
      <c r="E20" s="19">
        <v>1788.26</v>
      </c>
      <c r="F20" s="369">
        <v>3958.43</v>
      </c>
      <c r="G20" s="377">
        <v>5746.69</v>
      </c>
      <c r="H20" s="345">
        <f t="shared" si="0"/>
        <v>5.2164529261641158E-3</v>
      </c>
      <c r="I20" s="323">
        <f t="shared" si="1"/>
        <v>2.519748267337682E-2</v>
      </c>
      <c r="J20" s="399">
        <f t="shared" si="2"/>
        <v>1.233220719509503E-2</v>
      </c>
      <c r="K20" s="323">
        <f t="shared" si="3"/>
        <v>7.25608541037321E-3</v>
      </c>
      <c r="L20" s="323">
        <f t="shared" si="4"/>
        <v>2.9074663823074842E-2</v>
      </c>
      <c r="M20" s="399">
        <f t="shared" si="5"/>
        <v>1.5020226909925395E-2</v>
      </c>
      <c r="N20" s="394">
        <f t="shared" si="6"/>
        <v>0.30444233715077679</v>
      </c>
      <c r="O20" s="395">
        <f t="shared" si="6"/>
        <v>8.0770490908098055E-2</v>
      </c>
      <c r="P20" s="386">
        <f t="shared" si="6"/>
        <v>0.14168868580510571</v>
      </c>
      <c r="R20" s="401">
        <v>504.65699999999998</v>
      </c>
      <c r="S20" s="369">
        <v>1517.5320000000002</v>
      </c>
      <c r="T20" s="374">
        <v>2022.1890000000001</v>
      </c>
      <c r="U20" s="19">
        <v>582.83299999999997</v>
      </c>
      <c r="V20" s="119">
        <v>1479.0240000000001</v>
      </c>
      <c r="W20" s="375">
        <v>2061.857</v>
      </c>
      <c r="X20" s="345">
        <f t="shared" si="10"/>
        <v>6.9800847452000814E-3</v>
      </c>
      <c r="Y20" s="323">
        <f t="shared" si="11"/>
        <v>2.3831625226817733E-2</v>
      </c>
      <c r="Z20" s="399">
        <f t="shared" si="12"/>
        <v>1.4871575102006193E-2</v>
      </c>
      <c r="AA20" s="323">
        <f t="shared" si="13"/>
        <v>8.4874480764837151E-3</v>
      </c>
      <c r="AB20" s="323">
        <f t="shared" si="14"/>
        <v>2.5457372837279373E-2</v>
      </c>
      <c r="AC20" s="399">
        <f t="shared" si="15"/>
        <v>1.6264799647393812E-2</v>
      </c>
      <c r="AE20" s="394">
        <f t="shared" si="7"/>
        <v>0.15490917593533823</v>
      </c>
      <c r="AF20" s="395">
        <f t="shared" si="7"/>
        <v>-2.5375412182411992E-2</v>
      </c>
      <c r="AG20" s="386">
        <f t="shared" si="7"/>
        <v>1.9616366224917598E-2</v>
      </c>
      <c r="AI20" s="27">
        <f t="shared" si="8"/>
        <v>3.681209424465679</v>
      </c>
      <c r="AJ20" s="28">
        <f t="shared" si="8"/>
        <v>4.1433189537487038</v>
      </c>
      <c r="AK20" s="402">
        <f t="shared" si="8"/>
        <v>4.0174610112247935</v>
      </c>
      <c r="AL20" s="28">
        <f t="shared" si="8"/>
        <v>3.2592184581660382</v>
      </c>
      <c r="AM20" s="28">
        <f t="shared" si="8"/>
        <v>3.7363904376229975</v>
      </c>
      <c r="AN20" s="402">
        <f t="shared" si="8"/>
        <v>3.5879036454028324</v>
      </c>
      <c r="AO20" s="384">
        <f t="shared" ref="AO20:AQ33" si="16">(AL20-AI20)/AI20</f>
        <v>-0.11463378407515951</v>
      </c>
      <c r="AP20" s="385">
        <f t="shared" si="16"/>
        <v>-9.8213176602668789E-2</v>
      </c>
      <c r="AQ20" s="386">
        <f t="shared" si="16"/>
        <v>-0.10692259728763442</v>
      </c>
    </row>
    <row r="21" spans="1:43" ht="20.100000000000001" customHeight="1">
      <c r="A21" s="8" t="s">
        <v>192</v>
      </c>
      <c r="B21" s="19">
        <v>2364.62</v>
      </c>
      <c r="C21" s="371">
        <v>4228.63</v>
      </c>
      <c r="D21" s="375">
        <v>6593.25</v>
      </c>
      <c r="E21" s="19">
        <v>4219.1699999999992</v>
      </c>
      <c r="F21" s="369">
        <v>3010.61</v>
      </c>
      <c r="G21" s="377">
        <v>7229.7799999999988</v>
      </c>
      <c r="H21" s="345">
        <f t="shared" si="0"/>
        <v>8.9976868613802548E-3</v>
      </c>
      <c r="I21" s="323">
        <f t="shared" si="1"/>
        <v>2.9091582798318524E-2</v>
      </c>
      <c r="J21" s="399">
        <f t="shared" si="2"/>
        <v>1.6153635658897447E-2</v>
      </c>
      <c r="K21" s="323">
        <f t="shared" si="3"/>
        <v>1.7119802422961052E-2</v>
      </c>
      <c r="L21" s="323">
        <f t="shared" si="4"/>
        <v>2.2112927007017266E-2</v>
      </c>
      <c r="M21" s="399">
        <f t="shared" si="5"/>
        <v>1.8896605891189609E-2</v>
      </c>
      <c r="N21" s="394">
        <f t="shared" si="6"/>
        <v>0.78429092200860995</v>
      </c>
      <c r="O21" s="395">
        <f t="shared" si="6"/>
        <v>-0.28804128050929023</v>
      </c>
      <c r="P21" s="386">
        <f t="shared" si="6"/>
        <v>9.6542676221893428E-2</v>
      </c>
      <c r="R21" s="401">
        <v>631.88799999999992</v>
      </c>
      <c r="S21" s="369">
        <v>1389.1559999999999</v>
      </c>
      <c r="T21" s="374">
        <v>2021.0439999999999</v>
      </c>
      <c r="U21" s="19">
        <v>942.86999999999989</v>
      </c>
      <c r="V21" s="119">
        <v>1079.6490000000001</v>
      </c>
      <c r="W21" s="375">
        <v>2022.519</v>
      </c>
      <c r="X21" s="345">
        <f t="shared" si="10"/>
        <v>8.7398605180845374E-3</v>
      </c>
      <c r="Y21" s="323">
        <f t="shared" si="11"/>
        <v>2.1815582915935355E-2</v>
      </c>
      <c r="Z21" s="399">
        <f t="shared" si="12"/>
        <v>1.4863154547106627E-2</v>
      </c>
      <c r="AA21" s="323">
        <f t="shared" si="13"/>
        <v>1.3730451377794668E-2</v>
      </c>
      <c r="AB21" s="323">
        <f t="shared" si="14"/>
        <v>1.858321915425026E-2</v>
      </c>
      <c r="AC21" s="399">
        <f t="shared" si="15"/>
        <v>1.5954484873610193E-2</v>
      </c>
      <c r="AE21" s="394">
        <f t="shared" si="7"/>
        <v>0.49214734256703724</v>
      </c>
      <c r="AF21" s="395">
        <f t="shared" si="7"/>
        <v>-0.22280219068268781</v>
      </c>
      <c r="AG21" s="386">
        <f t="shared" si="7"/>
        <v>7.2982082527650886E-4</v>
      </c>
      <c r="AI21" s="27">
        <f t="shared" si="8"/>
        <v>2.6722602363170402</v>
      </c>
      <c r="AJ21" s="28">
        <f t="shared" si="8"/>
        <v>3.2851207128549911</v>
      </c>
      <c r="AK21" s="402">
        <f t="shared" si="8"/>
        <v>3.0653228680847833</v>
      </c>
      <c r="AL21" s="28">
        <f t="shared" si="8"/>
        <v>2.2347286314606905</v>
      </c>
      <c r="AM21" s="28">
        <f t="shared" si="8"/>
        <v>3.5861469934664409</v>
      </c>
      <c r="AN21" s="402">
        <f t="shared" si="8"/>
        <v>2.797483464227128</v>
      </c>
      <c r="AO21" s="384">
        <f t="shared" si="16"/>
        <v>-0.16373091172413812</v>
      </c>
      <c r="AP21" s="385">
        <f t="shared" si="16"/>
        <v>9.1633247884470512E-2</v>
      </c>
      <c r="AQ21" s="386">
        <f t="shared" si="16"/>
        <v>-8.7377224319929989E-2</v>
      </c>
    </row>
    <row r="22" spans="1:43" ht="20.100000000000001" customHeight="1">
      <c r="A22" s="8" t="s">
        <v>188</v>
      </c>
      <c r="B22" s="19">
        <v>4556.16</v>
      </c>
      <c r="C22" s="371">
        <v>3108.1299999999997</v>
      </c>
      <c r="D22" s="375">
        <v>7664.2899999999991</v>
      </c>
      <c r="E22" s="19">
        <v>3486.32</v>
      </c>
      <c r="F22" s="369">
        <v>2455.37</v>
      </c>
      <c r="G22" s="377">
        <v>5941.6900000000005</v>
      </c>
      <c r="H22" s="345">
        <f t="shared" si="0"/>
        <v>1.7336781795952948E-2</v>
      </c>
      <c r="I22" s="323">
        <f t="shared" si="1"/>
        <v>2.1382911544149698E-2</v>
      </c>
      <c r="J22" s="399">
        <f t="shared" si="2"/>
        <v>1.8777711787681509E-2</v>
      </c>
      <c r="K22" s="323">
        <f t="shared" si="3"/>
        <v>1.4146173200704781E-2</v>
      </c>
      <c r="L22" s="323">
        <f t="shared" si="4"/>
        <v>1.803468984199879E-2</v>
      </c>
      <c r="M22" s="399">
        <f t="shared" si="5"/>
        <v>1.5529901913698952E-2</v>
      </c>
      <c r="N22" s="394">
        <f t="shared" si="6"/>
        <v>-0.23481177131619604</v>
      </c>
      <c r="O22" s="395">
        <f t="shared" si="6"/>
        <v>-0.21001695553274793</v>
      </c>
      <c r="P22" s="386">
        <f t="shared" si="6"/>
        <v>-0.22475663107737295</v>
      </c>
      <c r="R22" s="401">
        <v>1315.1030000000001</v>
      </c>
      <c r="S22" s="369">
        <v>1223.876</v>
      </c>
      <c r="T22" s="374">
        <v>2538.9790000000003</v>
      </c>
      <c r="U22" s="19">
        <v>1022.8820000000001</v>
      </c>
      <c r="V22" s="119">
        <v>825.73800000000006</v>
      </c>
      <c r="W22" s="375">
        <v>1848.6200000000001</v>
      </c>
      <c r="X22" s="345">
        <f t="shared" si="10"/>
        <v>1.8189642447576995E-2</v>
      </c>
      <c r="Y22" s="323">
        <f t="shared" si="11"/>
        <v>1.9219992827892114E-2</v>
      </c>
      <c r="Z22" s="399">
        <f t="shared" si="12"/>
        <v>1.8672150269295595E-2</v>
      </c>
      <c r="AA22" s="323">
        <f t="shared" si="13"/>
        <v>1.4895618236046718E-2</v>
      </c>
      <c r="AB22" s="323">
        <f t="shared" si="14"/>
        <v>1.4212832335316665E-2</v>
      </c>
      <c r="AC22" s="399">
        <f t="shared" si="15"/>
        <v>1.4582696047381149E-2</v>
      </c>
      <c r="AE22" s="394">
        <f t="shared" si="7"/>
        <v>-0.22220388821255824</v>
      </c>
      <c r="AF22" s="395">
        <f t="shared" si="7"/>
        <v>-0.32530909994149726</v>
      </c>
      <c r="AG22" s="386">
        <f t="shared" si="7"/>
        <v>-0.27190417880573259</v>
      </c>
      <c r="AI22" s="27">
        <f t="shared" si="8"/>
        <v>2.886428483635342</v>
      </c>
      <c r="AJ22" s="28">
        <f t="shared" si="8"/>
        <v>3.9376602651755239</v>
      </c>
      <c r="AK22" s="402">
        <f t="shared" si="8"/>
        <v>3.3127386881237539</v>
      </c>
      <c r="AL22" s="28">
        <f t="shared" si="8"/>
        <v>2.9339877004979464</v>
      </c>
      <c r="AM22" s="28">
        <f t="shared" si="8"/>
        <v>3.3629880628988711</v>
      </c>
      <c r="AN22" s="402">
        <f t="shared" si="8"/>
        <v>3.1112696892634921</v>
      </c>
      <c r="AO22" s="384">
        <f t="shared" si="16"/>
        <v>1.6476838810399175E-2</v>
      </c>
      <c r="AP22" s="385">
        <f t="shared" si="16"/>
        <v>-0.14594255562345637</v>
      </c>
      <c r="AQ22" s="386">
        <f t="shared" si="16"/>
        <v>-6.0816447606487321E-2</v>
      </c>
    </row>
    <row r="23" spans="1:43" ht="20.100000000000001" customHeight="1">
      <c r="A23" s="8" t="s">
        <v>198</v>
      </c>
      <c r="B23" s="19">
        <v>324.91000000000003</v>
      </c>
      <c r="C23" s="371">
        <v>485.97999999999996</v>
      </c>
      <c r="D23" s="375">
        <v>810.89</v>
      </c>
      <c r="E23" s="19">
        <v>271.95</v>
      </c>
      <c r="F23" s="369">
        <v>447.48</v>
      </c>
      <c r="G23" s="377">
        <v>719.43000000000006</v>
      </c>
      <c r="H23" s="345">
        <f t="shared" si="0"/>
        <v>1.2363248378729178E-3</v>
      </c>
      <c r="I23" s="323">
        <f t="shared" si="1"/>
        <v>3.3433824686309359E-3</v>
      </c>
      <c r="J23" s="399">
        <f t="shared" si="2"/>
        <v>1.9867017964499073E-3</v>
      </c>
      <c r="K23" s="323">
        <f t="shared" si="3"/>
        <v>1.103470651555699E-3</v>
      </c>
      <c r="L23" s="323">
        <f t="shared" si="4"/>
        <v>3.2867400882545684E-3</v>
      </c>
      <c r="M23" s="399">
        <f t="shared" si="5"/>
        <v>1.8803871177682507E-3</v>
      </c>
      <c r="N23" s="394">
        <f t="shared" si="6"/>
        <v>-0.16299898433412338</v>
      </c>
      <c r="O23" s="395">
        <f t="shared" si="6"/>
        <v>-7.9221367134449869E-2</v>
      </c>
      <c r="P23" s="386">
        <f t="shared" si="6"/>
        <v>-0.11278965087743088</v>
      </c>
      <c r="R23" s="401">
        <v>509.43800000000005</v>
      </c>
      <c r="S23" s="369">
        <v>1300.1260000000002</v>
      </c>
      <c r="T23" s="374">
        <v>1809.5640000000003</v>
      </c>
      <c r="U23" s="19">
        <v>441.16700000000003</v>
      </c>
      <c r="V23" s="119">
        <v>1171.7190000000001</v>
      </c>
      <c r="W23" s="375">
        <v>1612.886</v>
      </c>
      <c r="X23" s="345">
        <f t="shared" si="10"/>
        <v>7.0462124025332832E-3</v>
      </c>
      <c r="Y23" s="323">
        <f t="shared" si="11"/>
        <v>2.0417438037314294E-2</v>
      </c>
      <c r="Z23" s="399">
        <f t="shared" si="12"/>
        <v>1.3307889088451545E-2</v>
      </c>
      <c r="AA23" s="323">
        <f t="shared" si="13"/>
        <v>6.4244509242923648E-3</v>
      </c>
      <c r="AB23" s="323">
        <f t="shared" si="14"/>
        <v>2.0167953625853365E-2</v>
      </c>
      <c r="AC23" s="399">
        <f t="shared" si="15"/>
        <v>1.2723126600965255E-2</v>
      </c>
      <c r="AE23" s="394">
        <f t="shared" si="7"/>
        <v>-0.13401238227222942</v>
      </c>
      <c r="AF23" s="395">
        <f t="shared" si="7"/>
        <v>-9.8765042772777506E-2</v>
      </c>
      <c r="AG23" s="386">
        <f t="shared" si="7"/>
        <v>-0.10868805966520129</v>
      </c>
      <c r="AI23" s="27">
        <f t="shared" ref="AI23:AN33" si="17">(R23/B23)*10</f>
        <v>15.67935736049983</v>
      </c>
      <c r="AJ23" s="28">
        <f t="shared" si="17"/>
        <v>26.752664718712712</v>
      </c>
      <c r="AK23" s="402">
        <f t="shared" si="17"/>
        <v>22.315776492495903</v>
      </c>
      <c r="AL23" s="28">
        <f t="shared" si="17"/>
        <v>16.222357050928483</v>
      </c>
      <c r="AM23" s="28">
        <f t="shared" si="17"/>
        <v>26.184835076427998</v>
      </c>
      <c r="AN23" s="402">
        <f t="shared" si="17"/>
        <v>22.418942774140636</v>
      </c>
      <c r="AO23" s="384">
        <f t="shared" si="16"/>
        <v>3.4631501658135756E-2</v>
      </c>
      <c r="AP23" s="385">
        <f t="shared" si="16"/>
        <v>-2.1225161988724574E-2</v>
      </c>
      <c r="AQ23" s="386">
        <f t="shared" si="16"/>
        <v>4.6230200270837036E-3</v>
      </c>
    </row>
    <row r="24" spans="1:43" ht="20.100000000000001" customHeight="1">
      <c r="A24" s="8" t="s">
        <v>203</v>
      </c>
      <c r="B24" s="19">
        <v>3419.2099999999996</v>
      </c>
      <c r="C24" s="371">
        <v>767.13000000000011</v>
      </c>
      <c r="D24" s="375">
        <v>4186.34</v>
      </c>
      <c r="E24" s="19">
        <v>3845.1899999999996</v>
      </c>
      <c r="F24" s="369">
        <v>748.46</v>
      </c>
      <c r="G24" s="377">
        <v>4593.6499999999996</v>
      </c>
      <c r="H24" s="345">
        <f t="shared" si="0"/>
        <v>1.3010539068983591E-2</v>
      </c>
      <c r="I24" s="323">
        <f t="shared" si="1"/>
        <v>5.277601944855448E-3</v>
      </c>
      <c r="J24" s="399">
        <f t="shared" si="2"/>
        <v>1.0256642946084062E-2</v>
      </c>
      <c r="K24" s="323">
        <f t="shared" si="3"/>
        <v>1.5602332467936967E-2</v>
      </c>
      <c r="L24" s="323">
        <f t="shared" si="4"/>
        <v>5.497437844048928E-3</v>
      </c>
      <c r="M24" s="399">
        <f t="shared" si="5"/>
        <v>1.2006505544022522E-2</v>
      </c>
      <c r="N24" s="394">
        <f t="shared" si="6"/>
        <v>0.1245843338081019</v>
      </c>
      <c r="O24" s="395">
        <f t="shared" si="6"/>
        <v>-2.43374656186045E-2</v>
      </c>
      <c r="P24" s="386">
        <f t="shared" si="6"/>
        <v>9.7295011871945294E-2</v>
      </c>
      <c r="R24" s="401">
        <v>1088.8490000000002</v>
      </c>
      <c r="S24" s="369">
        <v>371.55400000000003</v>
      </c>
      <c r="T24" s="374">
        <v>1460.4030000000002</v>
      </c>
      <c r="U24" s="19">
        <v>1156.606</v>
      </c>
      <c r="V24" s="119">
        <v>290.81299999999999</v>
      </c>
      <c r="W24" s="375">
        <v>1447.4189999999999</v>
      </c>
      <c r="X24" s="345">
        <f t="shared" si="10"/>
        <v>1.5060245463208406E-2</v>
      </c>
      <c r="Y24" s="323">
        <f t="shared" si="11"/>
        <v>5.8349581290707787E-3</v>
      </c>
      <c r="Z24" s="399">
        <f t="shared" si="12"/>
        <v>1.0740090512654926E-2</v>
      </c>
      <c r="AA24" s="323">
        <f t="shared" si="13"/>
        <v>1.6842960796573846E-2</v>
      </c>
      <c r="AB24" s="323">
        <f t="shared" si="14"/>
        <v>5.0055543161758873E-3</v>
      </c>
      <c r="AC24" s="399">
        <f t="shared" si="15"/>
        <v>1.141785295528793E-2</v>
      </c>
      <c r="AE24" s="394">
        <f t="shared" si="7"/>
        <v>6.2228095906778462E-2</v>
      </c>
      <c r="AF24" s="395">
        <f t="shared" si="7"/>
        <v>-0.21730623274140512</v>
      </c>
      <c r="AG24" s="386">
        <f t="shared" si="7"/>
        <v>-8.8906966090869267E-3</v>
      </c>
      <c r="AI24" s="27">
        <f t="shared" si="17"/>
        <v>3.1845046077895196</v>
      </c>
      <c r="AJ24" s="28">
        <f t="shared" si="17"/>
        <v>4.8434294057069858</v>
      </c>
      <c r="AK24" s="402">
        <f t="shared" si="17"/>
        <v>3.4884959176751056</v>
      </c>
      <c r="AL24" s="28">
        <f t="shared" si="17"/>
        <v>3.0079293871044088</v>
      </c>
      <c r="AM24" s="28">
        <f t="shared" si="17"/>
        <v>3.8854848622504874</v>
      </c>
      <c r="AN24" s="402">
        <f t="shared" si="17"/>
        <v>3.1509126729289343</v>
      </c>
      <c r="AO24" s="384">
        <f t="shared" si="16"/>
        <v>-5.5448254103070069E-2</v>
      </c>
      <c r="AP24" s="385">
        <f t="shared" si="16"/>
        <v>-0.19778228672596274</v>
      </c>
      <c r="AQ24" s="386">
        <f t="shared" si="16"/>
        <v>-9.6770428492045452E-2</v>
      </c>
    </row>
    <row r="25" spans="1:43" ht="20.100000000000001" customHeight="1">
      <c r="A25" s="8" t="s">
        <v>206</v>
      </c>
      <c r="B25" s="19">
        <v>5023.8499999999995</v>
      </c>
      <c r="C25" s="371">
        <v>1564.4700000000003</v>
      </c>
      <c r="D25" s="375">
        <v>6588.32</v>
      </c>
      <c r="E25" s="19">
        <v>5463.84</v>
      </c>
      <c r="F25" s="369">
        <v>1278.03</v>
      </c>
      <c r="G25" s="377">
        <v>6741.87</v>
      </c>
      <c r="H25" s="345">
        <f t="shared" si="0"/>
        <v>1.9116403117010423E-2</v>
      </c>
      <c r="I25" s="323">
        <f t="shared" si="1"/>
        <v>1.0763038747888889E-2</v>
      </c>
      <c r="J25" s="399">
        <f t="shared" si="2"/>
        <v>1.6141557029420578E-2</v>
      </c>
      <c r="K25" s="323">
        <f t="shared" si="3"/>
        <v>2.2170204393440307E-2</v>
      </c>
      <c r="L25" s="323">
        <f t="shared" si="4"/>
        <v>9.387128888424032E-3</v>
      </c>
      <c r="M25" s="399">
        <f t="shared" si="5"/>
        <v>1.7621346757388814E-2</v>
      </c>
      <c r="N25" s="394">
        <f t="shared" si="6"/>
        <v>8.7580242244493914E-2</v>
      </c>
      <c r="O25" s="395">
        <f t="shared" si="6"/>
        <v>-0.18309075917083756</v>
      </c>
      <c r="P25" s="386">
        <f t="shared" si="6"/>
        <v>2.3306396774898638E-2</v>
      </c>
      <c r="R25" s="401">
        <v>1011.537</v>
      </c>
      <c r="S25" s="369">
        <v>336.87200000000001</v>
      </c>
      <c r="T25" s="374">
        <v>1348.4090000000001</v>
      </c>
      <c r="U25" s="19">
        <v>1059.961</v>
      </c>
      <c r="V25" s="119">
        <v>258.89499999999998</v>
      </c>
      <c r="W25" s="375">
        <v>1318.856</v>
      </c>
      <c r="X25" s="345">
        <f t="shared" si="10"/>
        <v>1.3990916568888285E-2</v>
      </c>
      <c r="Y25" s="323">
        <f t="shared" si="11"/>
        <v>5.2903050831274358E-3</v>
      </c>
      <c r="Z25" s="399">
        <f t="shared" si="12"/>
        <v>9.9164646389239934E-3</v>
      </c>
      <c r="AA25" s="323">
        <f t="shared" si="13"/>
        <v>1.5435577516368764E-2</v>
      </c>
      <c r="AB25" s="323">
        <f t="shared" si="14"/>
        <v>4.4561728144421201E-3</v>
      </c>
      <c r="AC25" s="399">
        <f t="shared" si="15"/>
        <v>1.0403693662442747E-2</v>
      </c>
      <c r="AE25" s="394">
        <f t="shared" si="7"/>
        <v>4.787170414923031E-2</v>
      </c>
      <c r="AF25" s="395">
        <f t="shared" si="7"/>
        <v>-0.2314736754613029</v>
      </c>
      <c r="AG25" s="386">
        <f t="shared" si="7"/>
        <v>-2.1916940631514701E-2</v>
      </c>
      <c r="AI25" s="27">
        <f t="shared" si="17"/>
        <v>2.0134697492958589</v>
      </c>
      <c r="AJ25" s="28">
        <f t="shared" si="17"/>
        <v>2.1532659622747636</v>
      </c>
      <c r="AK25" s="402">
        <f t="shared" si="17"/>
        <v>2.0466659178667705</v>
      </c>
      <c r="AL25" s="28">
        <f t="shared" si="17"/>
        <v>1.939956148057044</v>
      </c>
      <c r="AM25" s="28">
        <f t="shared" si="17"/>
        <v>2.0257349201505441</v>
      </c>
      <c r="AN25" s="402">
        <f t="shared" si="17"/>
        <v>1.9562168953124282</v>
      </c>
      <c r="AO25" s="384">
        <f t="shared" si="16"/>
        <v>-3.6510904255960999E-2</v>
      </c>
      <c r="AP25" s="385">
        <f t="shared" si="16"/>
        <v>-5.9226795183950499E-2</v>
      </c>
      <c r="AQ25" s="386">
        <f t="shared" si="16"/>
        <v>-4.4193349664324769E-2</v>
      </c>
    </row>
    <row r="26" spans="1:43" ht="20.100000000000001" customHeight="1">
      <c r="A26" s="8" t="s">
        <v>207</v>
      </c>
      <c r="B26" s="19">
        <v>1735.9399999999998</v>
      </c>
      <c r="C26" s="371">
        <v>2363.7000000000003</v>
      </c>
      <c r="D26" s="375">
        <v>4099.6400000000003</v>
      </c>
      <c r="E26" s="19">
        <v>875.95</v>
      </c>
      <c r="F26" s="369">
        <v>2681.9700000000003</v>
      </c>
      <c r="G26" s="377">
        <v>3557.92</v>
      </c>
      <c r="H26" s="345">
        <f t="shared" si="0"/>
        <v>6.60547763705984E-3</v>
      </c>
      <c r="I26" s="323">
        <f t="shared" si="1"/>
        <v>1.6261478128941409E-2</v>
      </c>
      <c r="J26" s="399">
        <f t="shared" si="2"/>
        <v>1.0044225669077061E-2</v>
      </c>
      <c r="K26" s="323">
        <f t="shared" si="3"/>
        <v>3.5542751139187889E-3</v>
      </c>
      <c r="L26" s="323">
        <f t="shared" si="4"/>
        <v>1.9699066582855335E-2</v>
      </c>
      <c r="M26" s="399">
        <f t="shared" si="5"/>
        <v>9.2993994329538861E-3</v>
      </c>
      <c r="N26" s="394">
        <f t="shared" si="6"/>
        <v>-0.49540306692627617</v>
      </c>
      <c r="O26" s="395">
        <f t="shared" si="6"/>
        <v>0.13464906714050004</v>
      </c>
      <c r="P26" s="386">
        <f t="shared" si="6"/>
        <v>-0.13213843166717082</v>
      </c>
      <c r="R26" s="401">
        <v>490.67700000000002</v>
      </c>
      <c r="S26" s="369">
        <v>843.40699999999981</v>
      </c>
      <c r="T26" s="374">
        <v>1334.0839999999998</v>
      </c>
      <c r="U26" s="19">
        <v>315.27799999999996</v>
      </c>
      <c r="V26" s="119">
        <v>887.83600000000001</v>
      </c>
      <c r="W26" s="375">
        <v>1203.114</v>
      </c>
      <c r="X26" s="345">
        <f t="shared" si="10"/>
        <v>6.7867225511992115E-3</v>
      </c>
      <c r="Y26" s="323">
        <f t="shared" si="11"/>
        <v>1.3245031760565615E-2</v>
      </c>
      <c r="Z26" s="399">
        <f t="shared" si="12"/>
        <v>9.8111157752241891E-3</v>
      </c>
      <c r="AA26" s="323">
        <f t="shared" si="13"/>
        <v>4.5912047784830859E-3</v>
      </c>
      <c r="AB26" s="323">
        <f t="shared" si="14"/>
        <v>1.5281680398937927E-2</v>
      </c>
      <c r="AC26" s="399">
        <f t="shared" si="15"/>
        <v>9.4906718375593266E-3</v>
      </c>
      <c r="AE26" s="394">
        <f t="shared" si="7"/>
        <v>-0.35746325994493333</v>
      </c>
      <c r="AF26" s="395">
        <f t="shared" si="7"/>
        <v>5.2678007178029361E-2</v>
      </c>
      <c r="AG26" s="386">
        <f t="shared" si="7"/>
        <v>-9.8172229035053127E-2</v>
      </c>
      <c r="AI26" s="27">
        <f t="shared" si="17"/>
        <v>2.8265781075382796</v>
      </c>
      <c r="AJ26" s="28">
        <f t="shared" si="17"/>
        <v>3.5681643186529581</v>
      </c>
      <c r="AK26" s="402">
        <f t="shared" si="17"/>
        <v>3.2541491448029576</v>
      </c>
      <c r="AL26" s="28">
        <f t="shared" si="17"/>
        <v>3.5992693646897651</v>
      </c>
      <c r="AM26" s="28">
        <f t="shared" si="17"/>
        <v>3.3103875136560061</v>
      </c>
      <c r="AN26" s="402">
        <f t="shared" si="17"/>
        <v>3.3815094212348789</v>
      </c>
      <c r="AO26" s="384">
        <f t="shared" si="16"/>
        <v>0.27336632060185201</v>
      </c>
      <c r="AP26" s="385">
        <f t="shared" si="16"/>
        <v>-7.2243535324143099E-2</v>
      </c>
      <c r="AQ26" s="386">
        <f t="shared" si="16"/>
        <v>3.9137811687372147E-2</v>
      </c>
    </row>
    <row r="27" spans="1:43" ht="20.100000000000001" customHeight="1">
      <c r="A27" s="8" t="s">
        <v>208</v>
      </c>
      <c r="B27" s="19">
        <v>4247.579999999999</v>
      </c>
      <c r="C27" s="371">
        <v>1608.86</v>
      </c>
      <c r="D27" s="375">
        <v>5856.4399999999987</v>
      </c>
      <c r="E27" s="19">
        <v>3960.2600000000007</v>
      </c>
      <c r="F27" s="369">
        <v>763.8</v>
      </c>
      <c r="G27" s="377">
        <v>4724.0600000000004</v>
      </c>
      <c r="H27" s="345">
        <f t="shared" si="0"/>
        <v>1.6162594733471567E-2</v>
      </c>
      <c r="I27" s="323">
        <f t="shared" si="1"/>
        <v>1.1068427339564525E-2</v>
      </c>
      <c r="J27" s="399">
        <f t="shared" si="2"/>
        <v>1.4348431808014765E-2</v>
      </c>
      <c r="K27" s="323">
        <f t="shared" si="3"/>
        <v>1.6069243179003396E-2</v>
      </c>
      <c r="L27" s="323">
        <f t="shared" si="4"/>
        <v>5.6101101265058533E-3</v>
      </c>
      <c r="M27" s="399">
        <f t="shared" si="5"/>
        <v>1.234736050423847E-2</v>
      </c>
      <c r="N27" s="394">
        <f t="shared" si="6"/>
        <v>-6.764322272917718E-2</v>
      </c>
      <c r="O27" s="395">
        <f t="shared" si="6"/>
        <v>-0.52525390649279613</v>
      </c>
      <c r="P27" s="386">
        <f t="shared" si="6"/>
        <v>-0.19335637349652665</v>
      </c>
      <c r="R27" s="401">
        <v>963.798</v>
      </c>
      <c r="S27" s="369">
        <v>385.48399999999998</v>
      </c>
      <c r="T27" s="374">
        <v>1349.2819999999999</v>
      </c>
      <c r="U27" s="19">
        <v>894.05399999999986</v>
      </c>
      <c r="V27" s="119">
        <v>172.99200000000002</v>
      </c>
      <c r="W27" s="375">
        <v>1067.0459999999998</v>
      </c>
      <c r="X27" s="345">
        <f t="shared" si="10"/>
        <v>1.3330622021005056E-2</v>
      </c>
      <c r="Y27" s="323">
        <f t="shared" si="11"/>
        <v>6.0537176276576742E-3</v>
      </c>
      <c r="Z27" s="399">
        <f t="shared" si="12"/>
        <v>9.9228848523976333E-3</v>
      </c>
      <c r="AA27" s="323">
        <f t="shared" si="13"/>
        <v>1.3019573192617047E-2</v>
      </c>
      <c r="AB27" s="323">
        <f t="shared" si="14"/>
        <v>2.9775864636859399E-3</v>
      </c>
      <c r="AC27" s="399">
        <f t="shared" si="15"/>
        <v>8.4173099320432876E-3</v>
      </c>
      <c r="AE27" s="394">
        <f t="shared" si="7"/>
        <v>-7.2363711068087033E-2</v>
      </c>
      <c r="AF27" s="395">
        <f t="shared" si="7"/>
        <v>-0.5512342924738769</v>
      </c>
      <c r="AG27" s="386">
        <f t="shared" si="7"/>
        <v>-0.20917495379023815</v>
      </c>
      <c r="AI27" s="27">
        <f t="shared" si="17"/>
        <v>2.2690520249177184</v>
      </c>
      <c r="AJ27" s="28">
        <f t="shared" si="17"/>
        <v>2.3960071106249146</v>
      </c>
      <c r="AK27" s="402">
        <f t="shared" si="17"/>
        <v>2.303928666561939</v>
      </c>
      <c r="AL27" s="28">
        <f t="shared" si="17"/>
        <v>2.2575638973198724</v>
      </c>
      <c r="AM27" s="28">
        <f t="shared" si="17"/>
        <v>2.2648860958366068</v>
      </c>
      <c r="AN27" s="402">
        <f t="shared" si="17"/>
        <v>2.2587477720435385</v>
      </c>
      <c r="AO27" s="384">
        <f t="shared" si="16"/>
        <v>-5.0629635070895294E-3</v>
      </c>
      <c r="AP27" s="385">
        <f t="shared" si="16"/>
        <v>-5.4724802028700746E-2</v>
      </c>
      <c r="AQ27" s="386">
        <f t="shared" si="16"/>
        <v>-1.9610370396502819E-2</v>
      </c>
    </row>
    <row r="28" spans="1:43" ht="20.100000000000001" customHeight="1">
      <c r="A28" s="8" t="s">
        <v>226</v>
      </c>
      <c r="B28" s="19">
        <v>70.930000000000007</v>
      </c>
      <c r="C28" s="371">
        <v>68.150000000000006</v>
      </c>
      <c r="D28" s="375">
        <v>139.08000000000001</v>
      </c>
      <c r="E28" s="19">
        <v>98.06</v>
      </c>
      <c r="F28" s="369">
        <v>118.5</v>
      </c>
      <c r="G28" s="377">
        <v>216.56</v>
      </c>
      <c r="H28" s="345">
        <f t="shared" si="0"/>
        <v>2.6989788172209552E-4</v>
      </c>
      <c r="I28" s="323">
        <f t="shared" si="1"/>
        <v>4.6884957248693017E-4</v>
      </c>
      <c r="J28" s="399">
        <f t="shared" si="2"/>
        <v>3.4074965266590185E-4</v>
      </c>
      <c r="K28" s="323">
        <f t="shared" si="3"/>
        <v>3.9789053903861688E-4</v>
      </c>
      <c r="L28" s="323">
        <f t="shared" si="4"/>
        <v>8.703823644814659E-4</v>
      </c>
      <c r="M28" s="399">
        <f t="shared" si="5"/>
        <v>5.6602676316513392E-4</v>
      </c>
      <c r="N28" s="394">
        <f t="shared" ref="N28" si="18">(E28-B28)/B28</f>
        <v>0.38248977865501188</v>
      </c>
      <c r="O28" s="395">
        <f t="shared" ref="O28" si="19">(F28-C28)/C28</f>
        <v>0.73881144534115906</v>
      </c>
      <c r="P28" s="386">
        <f t="shared" ref="P28" si="20">(G28-D28)/D28</f>
        <v>0.55708944492378476</v>
      </c>
      <c r="R28" s="401">
        <v>30.716999999999999</v>
      </c>
      <c r="S28" s="369">
        <v>267.685</v>
      </c>
      <c r="T28" s="374">
        <v>298.40199999999999</v>
      </c>
      <c r="U28" s="19">
        <v>57.75</v>
      </c>
      <c r="V28" s="119">
        <v>820.755</v>
      </c>
      <c r="W28" s="375">
        <v>878.505</v>
      </c>
      <c r="X28" s="345">
        <f t="shared" si="10"/>
        <v>4.2485740437229818E-4</v>
      </c>
      <c r="Y28" s="323">
        <f t="shared" si="11"/>
        <v>4.203778634546556E-3</v>
      </c>
      <c r="Z28" s="399">
        <f t="shared" si="12"/>
        <v>2.1945069197730044E-3</v>
      </c>
      <c r="AA28" s="323">
        <f t="shared" si="13"/>
        <v>8.4097867899884634E-4</v>
      </c>
      <c r="AB28" s="323">
        <f t="shared" si="14"/>
        <v>1.4127063552086531E-2</v>
      </c>
      <c r="AC28" s="399">
        <f t="shared" si="15"/>
        <v>6.9300188200412064E-3</v>
      </c>
      <c r="AE28" s="394">
        <f t="shared" ref="AE28:AE29" si="21">(U28-R28)/R28</f>
        <v>0.88006641273561881</v>
      </c>
      <c r="AF28" s="395">
        <f t="shared" ref="AF28:AF29" si="22">(V28-S28)/S28</f>
        <v>2.0661224947232752</v>
      </c>
      <c r="AG28" s="386">
        <f t="shared" ref="AG28:AG29" si="23">(W28-T28)/T28</f>
        <v>1.9440318764619544</v>
      </c>
      <c r="AI28" s="27">
        <f t="shared" ref="AI28:AI29" si="24">(R28/B28)*10</f>
        <v>4.3306076413365284</v>
      </c>
      <c r="AJ28" s="28">
        <f t="shared" ref="AJ28:AJ29" si="25">(S28/C28)*10</f>
        <v>39.278796771826848</v>
      </c>
      <c r="AK28" s="402">
        <f t="shared" ref="AK28:AK29" si="26">(T28/D28)*10</f>
        <v>21.45542134023583</v>
      </c>
      <c r="AL28" s="28">
        <f t="shared" si="17"/>
        <v>5.8892514786865178</v>
      </c>
      <c r="AM28" s="28">
        <f t="shared" si="17"/>
        <v>69.262025316455691</v>
      </c>
      <c r="AN28" s="402">
        <f t="shared" si="17"/>
        <v>40.566355744366462</v>
      </c>
      <c r="AO28" s="384">
        <f t="shared" ref="AO28:AO29" si="27">(AL28-AI28)/AI28</f>
        <v>0.35991342703790979</v>
      </c>
      <c r="AP28" s="385">
        <f t="shared" ref="AP28:AP29" si="28">(AM28-AJ28)/AJ28</f>
        <v>0.76334386510878682</v>
      </c>
      <c r="AQ28" s="386">
        <f t="shared" ref="AQ28:AQ29" si="29">(AN28-AK28)/AK28</f>
        <v>0.89072752760587692</v>
      </c>
    </row>
    <row r="29" spans="1:43" ht="20.100000000000001" customHeight="1">
      <c r="A29" s="8" t="s">
        <v>202</v>
      </c>
      <c r="B29" s="19">
        <v>708.79</v>
      </c>
      <c r="C29" s="371">
        <v>3517.0099999999998</v>
      </c>
      <c r="D29" s="375">
        <v>4225.7999999999993</v>
      </c>
      <c r="E29" s="19">
        <v>465.82000000000005</v>
      </c>
      <c r="F29" s="369">
        <v>2564.0299999999997</v>
      </c>
      <c r="G29" s="377">
        <v>3029.85</v>
      </c>
      <c r="H29" s="345">
        <f t="shared" si="0"/>
        <v>2.6970382008431422E-3</v>
      </c>
      <c r="I29" s="323">
        <f t="shared" si="1"/>
        <v>2.419587138565309E-2</v>
      </c>
      <c r="J29" s="399">
        <f t="shared" si="2"/>
        <v>1.035332098242427E-2</v>
      </c>
      <c r="K29" s="323">
        <f t="shared" si="3"/>
        <v>1.8901220772483023E-3</v>
      </c>
      <c r="L29" s="323">
        <f t="shared" si="4"/>
        <v>1.883279741773344E-2</v>
      </c>
      <c r="M29" s="399">
        <f t="shared" si="5"/>
        <v>7.9191733855554173E-3</v>
      </c>
      <c r="N29" s="394">
        <f t="shared" si="6"/>
        <v>-0.34279546833335672</v>
      </c>
      <c r="O29" s="395">
        <f t="shared" si="6"/>
        <v>-0.27096311924049121</v>
      </c>
      <c r="P29" s="386">
        <f t="shared" si="6"/>
        <v>-0.28301150078091714</v>
      </c>
      <c r="R29" s="401">
        <v>226.40399999999994</v>
      </c>
      <c r="S29" s="369">
        <v>1049.2519999999997</v>
      </c>
      <c r="T29" s="374">
        <v>1275.6559999999997</v>
      </c>
      <c r="U29" s="19">
        <v>142.36499999999998</v>
      </c>
      <c r="V29" s="119">
        <v>697.702</v>
      </c>
      <c r="W29" s="375">
        <v>840.06700000000001</v>
      </c>
      <c r="X29" s="345">
        <f t="shared" si="10"/>
        <v>3.1314716860209582E-3</v>
      </c>
      <c r="Y29" s="323">
        <f t="shared" si="11"/>
        <v>1.6477662700021451E-2</v>
      </c>
      <c r="Z29" s="399">
        <f t="shared" si="12"/>
        <v>9.3814247868645347E-3</v>
      </c>
      <c r="AA29" s="323">
        <f t="shared" si="13"/>
        <v>2.0731762707475454E-3</v>
      </c>
      <c r="AB29" s="323">
        <f t="shared" si="14"/>
        <v>1.2009041059046703E-2</v>
      </c>
      <c r="AC29" s="399">
        <f t="shared" si="15"/>
        <v>6.6268036267244429E-3</v>
      </c>
      <c r="AE29" s="394">
        <f t="shared" si="21"/>
        <v>-0.37119043833147813</v>
      </c>
      <c r="AF29" s="395">
        <f t="shared" si="22"/>
        <v>-0.33504820576944322</v>
      </c>
      <c r="AG29" s="386">
        <f t="shared" si="23"/>
        <v>-0.34146274544234478</v>
      </c>
      <c r="AI29" s="27">
        <f t="shared" si="24"/>
        <v>3.194232424272351</v>
      </c>
      <c r="AJ29" s="28">
        <f t="shared" si="25"/>
        <v>2.9833637095146153</v>
      </c>
      <c r="AK29" s="402">
        <f t="shared" si="26"/>
        <v>3.0187325476832787</v>
      </c>
      <c r="AL29" s="28">
        <f t="shared" si="17"/>
        <v>3.056223433944441</v>
      </c>
      <c r="AM29" s="28">
        <f t="shared" si="17"/>
        <v>2.7211148075490539</v>
      </c>
      <c r="AN29" s="402">
        <f t="shared" si="17"/>
        <v>2.7726356090235491</v>
      </c>
      <c r="AO29" s="384">
        <f t="shared" si="27"/>
        <v>-4.3205681990830268E-2</v>
      </c>
      <c r="AP29" s="385">
        <f t="shared" si="28"/>
        <v>-8.7903764844088864E-2</v>
      </c>
      <c r="AQ29" s="386">
        <f t="shared" si="29"/>
        <v>-8.1523266726161711E-2</v>
      </c>
    </row>
    <row r="30" spans="1:43" ht="20.100000000000001" customHeight="1">
      <c r="A30" s="8" t="s">
        <v>218</v>
      </c>
      <c r="B30" s="19">
        <v>648.65000000000009</v>
      </c>
      <c r="C30" s="371">
        <v>1428.02</v>
      </c>
      <c r="D30" s="375">
        <v>2076.67</v>
      </c>
      <c r="E30" s="19">
        <v>876.01000000000033</v>
      </c>
      <c r="F30" s="369">
        <v>791.9799999999999</v>
      </c>
      <c r="G30" s="377">
        <v>1667.9900000000002</v>
      </c>
      <c r="H30" s="345">
        <f t="shared" si="0"/>
        <v>2.4681976734673237E-3</v>
      </c>
      <c r="I30" s="323">
        <f t="shared" si="1"/>
        <v>9.8243076522785914E-3</v>
      </c>
      <c r="J30" s="399">
        <f t="shared" si="2"/>
        <v>5.0878960397015985E-3</v>
      </c>
      <c r="K30" s="323">
        <f t="shared" si="3"/>
        <v>3.5545185713157135E-3</v>
      </c>
      <c r="L30" s="323">
        <f t="shared" si="4"/>
        <v>5.8170921942787444E-3</v>
      </c>
      <c r="M30" s="399">
        <f t="shared" si="5"/>
        <v>4.3596554335602698E-3</v>
      </c>
      <c r="N30" s="394">
        <f t="shared" si="6"/>
        <v>0.35051260309874388</v>
      </c>
      <c r="O30" s="395">
        <f t="shared" si="6"/>
        <v>-0.44539992437080717</v>
      </c>
      <c r="P30" s="386">
        <f t="shared" si="6"/>
        <v>-0.19679583178839191</v>
      </c>
      <c r="R30" s="401">
        <v>184.947</v>
      </c>
      <c r="S30" s="369">
        <v>1145.7440000000001</v>
      </c>
      <c r="T30" s="374">
        <v>1330.6910000000003</v>
      </c>
      <c r="U30" s="19">
        <v>203.714</v>
      </c>
      <c r="V30" s="119">
        <v>563.49399999999991</v>
      </c>
      <c r="W30" s="375">
        <v>767.20799999999986</v>
      </c>
      <c r="X30" s="345">
        <f t="shared" si="10"/>
        <v>2.5580656433389797E-3</v>
      </c>
      <c r="Y30" s="323">
        <f t="shared" si="11"/>
        <v>1.7992992315071482E-2</v>
      </c>
      <c r="Z30" s="399">
        <f t="shared" si="12"/>
        <v>9.786162986775088E-3</v>
      </c>
      <c r="AA30" s="323">
        <f t="shared" si="13"/>
        <v>2.9665650322696271E-3</v>
      </c>
      <c r="AB30" s="323">
        <f t="shared" si="14"/>
        <v>9.6990156005378539E-3</v>
      </c>
      <c r="AC30" s="399">
        <f t="shared" si="15"/>
        <v>6.0520610342413225E-3</v>
      </c>
      <c r="AE30" s="394">
        <f t="shared" si="7"/>
        <v>0.10147231368986788</v>
      </c>
      <c r="AF30" s="395">
        <f t="shared" si="7"/>
        <v>-0.50818507450180861</v>
      </c>
      <c r="AG30" s="386">
        <f t="shared" si="7"/>
        <v>-0.42345142486121895</v>
      </c>
      <c r="AI30" s="27">
        <f t="shared" si="17"/>
        <v>2.8512603098743536</v>
      </c>
      <c r="AJ30" s="28">
        <f t="shared" si="17"/>
        <v>8.0233049957283527</v>
      </c>
      <c r="AK30" s="402">
        <f t="shared" si="17"/>
        <v>6.4078115444437502</v>
      </c>
      <c r="AL30" s="28">
        <f t="shared" si="17"/>
        <v>2.3254757365783489</v>
      </c>
      <c r="AM30" s="28">
        <f t="shared" si="17"/>
        <v>7.1150029041137399</v>
      </c>
      <c r="AN30" s="402">
        <f t="shared" si="17"/>
        <v>4.599595920838853</v>
      </c>
      <c r="AO30" s="384">
        <f t="shared" si="16"/>
        <v>-0.18440426904380905</v>
      </c>
      <c r="AP30" s="385">
        <f t="shared" si="16"/>
        <v>-0.113207972537277</v>
      </c>
      <c r="AQ30" s="386">
        <f t="shared" si="16"/>
        <v>-0.2821892640043091</v>
      </c>
    </row>
    <row r="31" spans="1:43" ht="20.100000000000001" customHeight="1">
      <c r="A31" s="8" t="s">
        <v>197</v>
      </c>
      <c r="B31" s="19">
        <v>1121.1399999999999</v>
      </c>
      <c r="C31" s="371">
        <v>1378.25</v>
      </c>
      <c r="D31" s="375">
        <v>2499.39</v>
      </c>
      <c r="E31" s="19">
        <v>1120.3099999999997</v>
      </c>
      <c r="F31" s="369">
        <v>499.73</v>
      </c>
      <c r="G31" s="377">
        <v>1620.0399999999997</v>
      </c>
      <c r="H31" s="345">
        <f t="shared" si="0"/>
        <v>4.2660836192571563E-3</v>
      </c>
      <c r="I31" s="323">
        <f t="shared" si="1"/>
        <v>9.4819064311094867E-3</v>
      </c>
      <c r="J31" s="399">
        <f t="shared" si="2"/>
        <v>6.1235711416208526E-3</v>
      </c>
      <c r="K31" s="323">
        <f t="shared" si="3"/>
        <v>4.5457959391225038E-3</v>
      </c>
      <c r="L31" s="323">
        <f t="shared" si="4"/>
        <v>3.6705162785006158E-3</v>
      </c>
      <c r="M31" s="399">
        <f t="shared" si="5"/>
        <v>4.234327656991335E-3</v>
      </c>
      <c r="N31" s="394">
        <f t="shared" si="6"/>
        <v>-7.4031789071851391E-4</v>
      </c>
      <c r="O31" s="395">
        <f t="shared" si="6"/>
        <v>-0.63741701432976594</v>
      </c>
      <c r="P31" s="386">
        <f t="shared" si="6"/>
        <v>-0.35182584550630364</v>
      </c>
      <c r="R31" s="401">
        <v>349.02800000000002</v>
      </c>
      <c r="S31" s="369">
        <v>551.36399999999992</v>
      </c>
      <c r="T31" s="374">
        <v>900.39199999999994</v>
      </c>
      <c r="U31" s="19">
        <v>474.90800000000002</v>
      </c>
      <c r="V31" s="119">
        <v>194.20100000000005</v>
      </c>
      <c r="W31" s="375">
        <v>669.10900000000004</v>
      </c>
      <c r="X31" s="345">
        <f t="shared" si="10"/>
        <v>4.8275264554889638E-3</v>
      </c>
      <c r="Y31" s="323">
        <f t="shared" si="11"/>
        <v>8.6587302353816134E-3</v>
      </c>
      <c r="Z31" s="399">
        <f t="shared" si="12"/>
        <v>6.6216596219470878E-3</v>
      </c>
      <c r="AA31" s="323">
        <f t="shared" si="13"/>
        <v>6.91580090884821E-3</v>
      </c>
      <c r="AB31" s="323">
        <f t="shared" si="14"/>
        <v>3.3426416761137699E-3</v>
      </c>
      <c r="AC31" s="399">
        <f t="shared" si="15"/>
        <v>5.2782146517765431E-3</v>
      </c>
      <c r="AE31" s="394">
        <f t="shared" si="7"/>
        <v>0.36065874371110623</v>
      </c>
      <c r="AF31" s="395">
        <f t="shared" si="7"/>
        <v>-0.64778077640179621</v>
      </c>
      <c r="AG31" s="386">
        <f t="shared" si="7"/>
        <v>-0.2568692302908066</v>
      </c>
      <c r="AI31" s="27">
        <f t="shared" si="17"/>
        <v>3.1131526838753416</v>
      </c>
      <c r="AJ31" s="28">
        <f t="shared" si="17"/>
        <v>4.0004643569744234</v>
      </c>
      <c r="AK31" s="402">
        <f t="shared" si="17"/>
        <v>3.6024469970672843</v>
      </c>
      <c r="AL31" s="28">
        <f t="shared" si="17"/>
        <v>4.2390766841320717</v>
      </c>
      <c r="AM31" s="28">
        <f t="shared" si="17"/>
        <v>3.8861185039921562</v>
      </c>
      <c r="AN31" s="402">
        <f t="shared" si="17"/>
        <v>4.1302004888768193</v>
      </c>
      <c r="AO31" s="384">
        <f t="shared" si="16"/>
        <v>0.36166681001175555</v>
      </c>
      <c r="AP31" s="385">
        <f t="shared" si="16"/>
        <v>-2.8583145049878078E-2</v>
      </c>
      <c r="AQ31" s="386">
        <f t="shared" si="16"/>
        <v>0.14649861392524965</v>
      </c>
    </row>
    <row r="32" spans="1:43" ht="20.100000000000001" customHeight="1" thickBot="1">
      <c r="A32" s="8" t="s">
        <v>17</v>
      </c>
      <c r="B32" s="19">
        <f>B33-SUM(B7:B31)</f>
        <v>14809.959999999875</v>
      </c>
      <c r="C32" s="371">
        <f t="shared" ref="C32:G32" si="30">C33-SUM(C7:C31)</f>
        <v>8098.359999999986</v>
      </c>
      <c r="D32" s="376">
        <f t="shared" si="30"/>
        <v>22908.319999999891</v>
      </c>
      <c r="E32" s="21">
        <f t="shared" si="30"/>
        <v>15697.959999999846</v>
      </c>
      <c r="F32" s="119">
        <f t="shared" si="30"/>
        <v>7403.800000000032</v>
      </c>
      <c r="G32" s="375">
        <f t="shared" si="30"/>
        <v>23101.760000000068</v>
      </c>
      <c r="H32" s="345">
        <f t="shared" si="0"/>
        <v>5.6353825354418893E-2</v>
      </c>
      <c r="I32" s="323">
        <f t="shared" si="1"/>
        <v>5.5714051707193679E-2</v>
      </c>
      <c r="J32" s="400">
        <f t="shared" si="2"/>
        <v>5.6125985642502832E-2</v>
      </c>
      <c r="K32" s="323">
        <f t="shared" si="3"/>
        <v>6.3696407976816083E-2</v>
      </c>
      <c r="L32" s="323">
        <f t="shared" si="4"/>
        <v>5.438090253289371E-2</v>
      </c>
      <c r="M32" s="399">
        <f t="shared" si="5"/>
        <v>6.0381485206029754E-2</v>
      </c>
      <c r="N32" s="396">
        <f t="shared" si="6"/>
        <v>5.9959648776902734E-2</v>
      </c>
      <c r="O32" s="397">
        <f t="shared" si="6"/>
        <v>-8.5765513017444922E-2</v>
      </c>
      <c r="P32" s="388">
        <f t="shared" si="6"/>
        <v>8.4440936742710884E-3</v>
      </c>
      <c r="R32" s="19">
        <f t="shared" ref="R32:W32" si="31">R33-SUM(R7:R31)</f>
        <v>4442.6809999999969</v>
      </c>
      <c r="S32" s="119">
        <f t="shared" si="31"/>
        <v>3390.6909999999625</v>
      </c>
      <c r="T32" s="375">
        <f t="shared" si="31"/>
        <v>7833.372000000003</v>
      </c>
      <c r="U32" s="119">
        <f t="shared" si="31"/>
        <v>4699.9489999999714</v>
      </c>
      <c r="V32" s="123">
        <f t="shared" si="31"/>
        <v>3339.2940000000162</v>
      </c>
      <c r="W32" s="376">
        <f t="shared" si="31"/>
        <v>8039.2430000000022</v>
      </c>
      <c r="X32" s="345">
        <f t="shared" si="10"/>
        <v>6.1448250744347586E-2</v>
      </c>
      <c r="Y32" s="323">
        <f t="shared" si="11"/>
        <v>5.3248087797781493E-2</v>
      </c>
      <c r="Z32" s="399">
        <f t="shared" si="12"/>
        <v>5.7608156309797209E-2</v>
      </c>
      <c r="AA32" s="323">
        <f t="shared" si="13"/>
        <v>6.8442543746873155E-2</v>
      </c>
      <c r="AB32" s="323">
        <f t="shared" si="14"/>
        <v>5.7476857962609394E-2</v>
      </c>
      <c r="AC32" s="399">
        <f t="shared" si="15"/>
        <v>6.3416947301249901E-2</v>
      </c>
      <c r="AE32" s="396">
        <f t="shared" si="7"/>
        <v>5.7908276556424991E-2</v>
      </c>
      <c r="AF32" s="397">
        <f t="shared" si="7"/>
        <v>-1.5158267149659713E-2</v>
      </c>
      <c r="AG32" s="388">
        <f t="shared" si="7"/>
        <v>2.6281274526474562E-2</v>
      </c>
      <c r="AI32" s="27">
        <f t="shared" si="17"/>
        <v>2.9997927070701302</v>
      </c>
      <c r="AJ32" s="28">
        <f t="shared" si="17"/>
        <v>4.1868859867923485</v>
      </c>
      <c r="AK32" s="402">
        <f t="shared" si="17"/>
        <v>3.4194441146273666</v>
      </c>
      <c r="AL32" s="28">
        <f t="shared" si="17"/>
        <v>2.9939871167973529</v>
      </c>
      <c r="AM32" s="28">
        <f t="shared" si="17"/>
        <v>4.5102433885302169</v>
      </c>
      <c r="AN32" s="402">
        <f t="shared" si="17"/>
        <v>3.4799266376241373</v>
      </c>
      <c r="AO32" s="387">
        <f t="shared" si="16"/>
        <v>-1.935330484367918E-3</v>
      </c>
      <c r="AP32" s="385">
        <f t="shared" si="16"/>
        <v>7.7231002410361446E-2</v>
      </c>
      <c r="AQ32" s="386">
        <f t="shared" si="16"/>
        <v>1.7687823216073172E-2</v>
      </c>
    </row>
    <row r="33" spans="1:43" ht="25.5" customHeight="1" thickBot="1">
      <c r="A33" s="12" t="s">
        <v>18</v>
      </c>
      <c r="B33" s="17">
        <v>262803.09999999986</v>
      </c>
      <c r="C33" s="372">
        <v>145355.79</v>
      </c>
      <c r="D33" s="18">
        <v>408158.88999999996</v>
      </c>
      <c r="E33" s="17">
        <v>246449.68999999994</v>
      </c>
      <c r="F33" s="373">
        <v>136147.06</v>
      </c>
      <c r="G33" s="378">
        <v>382596.75000000006</v>
      </c>
      <c r="H33" s="334">
        <f>SUM(H7:H32)</f>
        <v>1.0000000000000002</v>
      </c>
      <c r="I33" s="338">
        <f t="shared" ref="I33:M33" si="32">SUM(I7:I32)</f>
        <v>1</v>
      </c>
      <c r="J33" s="335">
        <f t="shared" si="32"/>
        <v>0.99999999999999978</v>
      </c>
      <c r="K33" s="338">
        <f t="shared" si="32"/>
        <v>0.99999999999999967</v>
      </c>
      <c r="L33" s="338">
        <f t="shared" si="32"/>
        <v>1.0000000000000002</v>
      </c>
      <c r="M33" s="335">
        <f t="shared" si="32"/>
        <v>1</v>
      </c>
      <c r="N33" s="389">
        <f t="shared" si="6"/>
        <v>-6.222685348840986E-2</v>
      </c>
      <c r="O33" s="390">
        <f t="shared" si="6"/>
        <v>-6.3353031895048761E-2</v>
      </c>
      <c r="P33" s="391">
        <f t="shared" si="6"/>
        <v>-6.2627914339927523E-2</v>
      </c>
      <c r="R33" s="17">
        <v>72299.551999999996</v>
      </c>
      <c r="S33" s="372">
        <v>63677.234999999957</v>
      </c>
      <c r="T33" s="18">
        <v>135976.78700000004</v>
      </c>
      <c r="U33" s="17">
        <v>68669.992999999973</v>
      </c>
      <c r="V33" s="373">
        <v>58098.061000000002</v>
      </c>
      <c r="W33" s="378">
        <v>126768.054</v>
      </c>
      <c r="X33" s="334">
        <f t="shared" ref="X33:AC33" si="33">SUM(X7:X32)</f>
        <v>0.99999999999999967</v>
      </c>
      <c r="Y33" s="338">
        <f t="shared" si="33"/>
        <v>1.0000000000000002</v>
      </c>
      <c r="Z33" s="335">
        <f t="shared" si="33"/>
        <v>0.99999999999999989</v>
      </c>
      <c r="AA33" s="338">
        <f t="shared" si="33"/>
        <v>1.0000000000000002</v>
      </c>
      <c r="AB33" s="338">
        <f t="shared" si="33"/>
        <v>1.0000000000000002</v>
      </c>
      <c r="AC33" s="335">
        <f t="shared" si="33"/>
        <v>1</v>
      </c>
      <c r="AE33" s="389">
        <f t="shared" si="7"/>
        <v>-5.0201680364492761E-2</v>
      </c>
      <c r="AF33" s="390">
        <f t="shared" si="7"/>
        <v>-8.7616461361740339E-2</v>
      </c>
      <c r="AG33" s="391">
        <f t="shared" si="7"/>
        <v>-6.772283125060187E-2</v>
      </c>
      <c r="AI33" s="403">
        <f t="shared" si="17"/>
        <v>2.7510920533281391</v>
      </c>
      <c r="AJ33" s="404">
        <f t="shared" si="17"/>
        <v>4.3807842123110436</v>
      </c>
      <c r="AK33" s="405">
        <f t="shared" si="17"/>
        <v>3.3314669931604346</v>
      </c>
      <c r="AL33" s="404">
        <f t="shared" si="17"/>
        <v>2.7863696237556637</v>
      </c>
      <c r="AM33" s="404">
        <f t="shared" si="17"/>
        <v>4.2673019160310925</v>
      </c>
      <c r="AN33" s="405">
        <f t="shared" si="17"/>
        <v>3.3133594051700643</v>
      </c>
      <c r="AO33" s="389">
        <f t="shared" si="16"/>
        <v>1.2823115237037394E-2</v>
      </c>
      <c r="AP33" s="390">
        <f t="shared" si="16"/>
        <v>-2.5904562009933952E-2</v>
      </c>
      <c r="AQ33" s="391">
        <f t="shared" si="16"/>
        <v>-5.4353196437321727E-3</v>
      </c>
    </row>
    <row r="36" spans="1:43" ht="15.75" thickBot="1"/>
    <row r="37" spans="1:43">
      <c r="A37" s="491" t="s">
        <v>2</v>
      </c>
      <c r="B37" s="457" t="s">
        <v>133</v>
      </c>
      <c r="C37" s="510"/>
      <c r="D37" s="510"/>
      <c r="E37" s="510"/>
      <c r="F37" s="510"/>
      <c r="G37" s="521"/>
      <c r="H37" s="511" t="s">
        <v>135</v>
      </c>
      <c r="I37" s="510"/>
      <c r="J37" s="510"/>
      <c r="K37" s="510"/>
      <c r="L37" s="510"/>
      <c r="M37" s="521"/>
      <c r="N37" s="525" t="s">
        <v>153</v>
      </c>
      <c r="O37" s="516"/>
      <c r="P37" s="526"/>
      <c r="R37" s="511" t="s">
        <v>134</v>
      </c>
      <c r="S37" s="510"/>
      <c r="T37" s="510"/>
      <c r="U37" s="510"/>
      <c r="V37" s="510"/>
      <c r="W37" s="521"/>
      <c r="X37" s="510" t="s">
        <v>136</v>
      </c>
      <c r="Y37" s="510"/>
      <c r="Z37" s="510"/>
      <c r="AA37" s="510"/>
      <c r="AB37" s="510"/>
      <c r="AC37" s="458"/>
      <c r="AE37" s="516" t="s">
        <v>153</v>
      </c>
      <c r="AF37" s="516"/>
      <c r="AG37" s="516"/>
      <c r="AI37" s="475" t="s">
        <v>139</v>
      </c>
      <c r="AJ37" s="480"/>
      <c r="AK37" s="480"/>
      <c r="AL37" s="480"/>
      <c r="AM37" s="480"/>
      <c r="AN37" s="476"/>
      <c r="AO37" s="516" t="s">
        <v>153</v>
      </c>
      <c r="AP37" s="516"/>
      <c r="AQ37" s="516"/>
    </row>
    <row r="38" spans="1:43" ht="15" customHeight="1">
      <c r="A38" s="492"/>
      <c r="B38" s="522" t="str">
        <f>B5</f>
        <v>jan-jun 2025</v>
      </c>
      <c r="C38" s="497"/>
      <c r="D38" s="498"/>
      <c r="E38" s="523" t="str">
        <f>E5</f>
        <v>jan-maio 2026</v>
      </c>
      <c r="F38" s="513"/>
      <c r="G38" s="524"/>
      <c r="H38" s="532" t="str">
        <f>B38</f>
        <v>jan-jun 2025</v>
      </c>
      <c r="I38" s="497"/>
      <c r="J38" s="498"/>
      <c r="K38" s="522" t="str">
        <f>E38</f>
        <v>jan-maio 2026</v>
      </c>
      <c r="L38" s="497"/>
      <c r="M38" s="498"/>
      <c r="N38" s="499" t="s">
        <v>137</v>
      </c>
      <c r="O38" s="497"/>
      <c r="P38" s="500"/>
      <c r="R38" s="520" t="str">
        <f>H38</f>
        <v>jan-jun 2025</v>
      </c>
      <c r="S38" s="497"/>
      <c r="T38" s="498"/>
      <c r="U38" s="537" t="str">
        <f>K38</f>
        <v>jan-maio 2026</v>
      </c>
      <c r="V38" s="513"/>
      <c r="W38" s="524"/>
      <c r="X38" s="532" t="str">
        <f>R38</f>
        <v>jan-jun 2025</v>
      </c>
      <c r="Y38" s="497"/>
      <c r="Z38" s="498"/>
      <c r="AA38" s="522" t="str">
        <f>U38</f>
        <v>jan-maio 2026</v>
      </c>
      <c r="AB38" s="497"/>
      <c r="AC38" s="500"/>
      <c r="AE38" s="496" t="s">
        <v>138</v>
      </c>
      <c r="AF38" s="497"/>
      <c r="AG38" s="500"/>
      <c r="AI38" s="527" t="str">
        <f>X38</f>
        <v>jan-jun 2025</v>
      </c>
      <c r="AJ38" s="528"/>
      <c r="AK38" s="539"/>
      <c r="AL38" s="538" t="str">
        <f>AA38</f>
        <v>jan-maio 2026</v>
      </c>
      <c r="AM38" s="528"/>
      <c r="AN38" s="539"/>
      <c r="AO38" s="497" t="s">
        <v>139</v>
      </c>
      <c r="AP38" s="497"/>
      <c r="AQ38" s="500"/>
    </row>
    <row r="39" spans="1:43" ht="18.75" customHeight="1" thickBot="1">
      <c r="A39" s="493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190</v>
      </c>
      <c r="B40" s="39">
        <v>27879.429999999997</v>
      </c>
      <c r="C40" s="370">
        <v>9919.61</v>
      </c>
      <c r="D40" s="375">
        <v>37799.039999999994</v>
      </c>
      <c r="E40" s="39">
        <v>23583.96</v>
      </c>
      <c r="F40" s="379">
        <v>10510.960000000001</v>
      </c>
      <c r="G40" s="377">
        <v>34094.92</v>
      </c>
      <c r="H40" s="345">
        <f>B40/$B$63</f>
        <v>0.27759929057393723</v>
      </c>
      <c r="I40" s="323">
        <f>C40/$C$63</f>
        <v>0.1828778322520318</v>
      </c>
      <c r="J40" s="398">
        <f>D40/$D$63</f>
        <v>0.24438158606513732</v>
      </c>
      <c r="K40" s="323">
        <f>E40/$E$63</f>
        <v>0.26528886602653318</v>
      </c>
      <c r="L40" s="323">
        <f>F40/$F$63</f>
        <v>0.20686101823005335</v>
      </c>
      <c r="M40" s="399">
        <f>G40/$G$63</f>
        <v>0.24403913596701526</v>
      </c>
      <c r="N40" s="392">
        <f t="shared" ref="N40:P63" si="34">(E40-B40)/B40</f>
        <v>-0.15407309259909538</v>
      </c>
      <c r="O40" s="393">
        <f t="shared" si="34"/>
        <v>5.9614238866245783E-2</v>
      </c>
      <c r="P40" s="382">
        <f t="shared" si="34"/>
        <v>-9.7995081356563443E-2</v>
      </c>
      <c r="R40" s="401">
        <v>6008.2930000000006</v>
      </c>
      <c r="S40" s="369">
        <v>3104.1039999999994</v>
      </c>
      <c r="T40" s="374">
        <v>9112.3970000000008</v>
      </c>
      <c r="U40" s="39">
        <v>5093.1310000000012</v>
      </c>
      <c r="V40" s="112">
        <v>3669.0550000000003</v>
      </c>
      <c r="W40" s="380">
        <v>8762.1860000000015</v>
      </c>
      <c r="X40" s="345">
        <f>R40/$R$63</f>
        <v>0.2476961220214943</v>
      </c>
      <c r="Y40" s="323">
        <f>S40/$S$63</f>
        <v>0.17157698117652428</v>
      </c>
      <c r="Z40" s="398">
        <f>T40/$T$63</f>
        <v>0.21517729120831028</v>
      </c>
      <c r="AA40" s="323">
        <f>U40/$U$63</f>
        <v>0.23194608278053441</v>
      </c>
      <c r="AB40" s="323">
        <f>V40/$V$63</f>
        <v>0.2189732558226975</v>
      </c>
      <c r="AC40" s="399">
        <f>W40/$W$63</f>
        <v>0.22633133832598343</v>
      </c>
      <c r="AE40" s="392">
        <f t="shared" ref="AE40:AG63" si="35">(U40-R40)/R40</f>
        <v>-0.15231647324789241</v>
      </c>
      <c r="AF40" s="393">
        <f t="shared" si="35"/>
        <v>0.182001311811718</v>
      </c>
      <c r="AG40" s="382">
        <f t="shared" si="35"/>
        <v>-3.8432368563397677E-2</v>
      </c>
      <c r="AI40" s="27">
        <f t="shared" ref="AI40:AN63" si="36">(R40/B40)*10</f>
        <v>2.1550989385364052</v>
      </c>
      <c r="AJ40" s="28">
        <f t="shared" si="36"/>
        <v>3.1292601221217358</v>
      </c>
      <c r="AK40" s="406">
        <f t="shared" si="36"/>
        <v>2.4107482623897334</v>
      </c>
      <c r="AL40" s="28">
        <f t="shared" si="36"/>
        <v>2.1595741342844885</v>
      </c>
      <c r="AM40" s="28">
        <f t="shared" si="36"/>
        <v>3.490694475100276</v>
      </c>
      <c r="AN40" s="402">
        <f t="shared" si="36"/>
        <v>2.5699388647927615</v>
      </c>
      <c r="AO40" s="383">
        <f t="shared" ref="AO40:AQ51" si="37">(AL40-AI40)/AI40</f>
        <v>2.0765616223274415E-3</v>
      </c>
      <c r="AP40" s="381">
        <f t="shared" si="37"/>
        <v>0.11550153674456327</v>
      </c>
      <c r="AQ40" s="382">
        <f t="shared" si="37"/>
        <v>6.6033689575379043E-2</v>
      </c>
    </row>
    <row r="41" spans="1:43" ht="19.5" customHeight="1">
      <c r="A41" s="8" t="s">
        <v>191</v>
      </c>
      <c r="B41" s="19">
        <v>18005.100000000002</v>
      </c>
      <c r="C41" s="371">
        <v>7067.32</v>
      </c>
      <c r="D41" s="375">
        <v>25072.420000000002</v>
      </c>
      <c r="E41" s="19">
        <v>16100.080000000002</v>
      </c>
      <c r="F41" s="369">
        <v>9043.89</v>
      </c>
      <c r="G41" s="377">
        <v>25143.97</v>
      </c>
      <c r="H41" s="345">
        <f t="shared" ref="H41:H62" si="38">B41/$B$63</f>
        <v>0.17927923873310175</v>
      </c>
      <c r="I41" s="323">
        <f t="shared" ref="I41:I62" si="39">C41/$C$63</f>
        <v>0.13029304190703359</v>
      </c>
      <c r="J41" s="399">
        <f t="shared" ref="J41:J62" si="40">D41/$D$63</f>
        <v>0.16210035403256992</v>
      </c>
      <c r="K41" s="323">
        <f t="shared" ref="K41:K62" si="41">E41/$E$63</f>
        <v>0.18110495294837964</v>
      </c>
      <c r="L41" s="323">
        <f t="shared" ref="L41:L62" si="42">F41/$F$63</f>
        <v>0.17798833733175626</v>
      </c>
      <c r="M41" s="399">
        <f t="shared" ref="M41:M62" si="43">G41/$G$63</f>
        <v>0.17997146535555891</v>
      </c>
      <c r="N41" s="394">
        <f t="shared" si="34"/>
        <v>-0.10580446651226598</v>
      </c>
      <c r="O41" s="395">
        <f t="shared" si="34"/>
        <v>0.27967744491547003</v>
      </c>
      <c r="P41" s="386">
        <f t="shared" si="34"/>
        <v>2.853733305361001E-3</v>
      </c>
      <c r="R41" s="401">
        <v>3778.1059999999998</v>
      </c>
      <c r="S41" s="369">
        <v>2184.5749999999998</v>
      </c>
      <c r="T41" s="374">
        <v>5962.6809999999996</v>
      </c>
      <c r="U41" s="19">
        <v>3268.3470000000002</v>
      </c>
      <c r="V41" s="119">
        <v>2630.0279999999998</v>
      </c>
      <c r="W41" s="375">
        <v>5898.375</v>
      </c>
      <c r="X41" s="345">
        <f t="shared" ref="X41:X62" si="44">R41/$R$63</f>
        <v>0.15575508797359575</v>
      </c>
      <c r="Y41" s="323">
        <f t="shared" ref="Y41:Y62" si="45">S41/$S$63</f>
        <v>0.12075071700358803</v>
      </c>
      <c r="Z41" s="399">
        <f t="shared" ref="Z41:Z62" si="46">T41/$T$63</f>
        <v>0.14080088322746018</v>
      </c>
      <c r="AA41" s="323">
        <f t="shared" ref="AA41:AA62" si="47">U41/$U$63</f>
        <v>0.14884366489248188</v>
      </c>
      <c r="AB41" s="323">
        <f t="shared" ref="AB41:AB62" si="48">V41/$V$63</f>
        <v>0.15696297658793815</v>
      </c>
      <c r="AC41" s="399">
        <f t="shared" ref="AC41:AC62" si="49">W41/$W$63</f>
        <v>0.15235776867764761</v>
      </c>
      <c r="AE41" s="394">
        <f t="shared" si="35"/>
        <v>-0.13492448332577212</v>
      </c>
      <c r="AF41" s="395">
        <f t="shared" si="35"/>
        <v>0.20390831168533927</v>
      </c>
      <c r="AG41" s="386">
        <f t="shared" si="35"/>
        <v>-1.0784745989262145E-2</v>
      </c>
      <c r="AI41" s="27">
        <f t="shared" si="36"/>
        <v>2.0983532443585426</v>
      </c>
      <c r="AJ41" s="28">
        <f t="shared" si="36"/>
        <v>3.0910939365983143</v>
      </c>
      <c r="AK41" s="402">
        <f t="shared" si="36"/>
        <v>2.3781832786783244</v>
      </c>
      <c r="AL41" s="28">
        <f t="shared" si="36"/>
        <v>2.0300191054951275</v>
      </c>
      <c r="AM41" s="28">
        <f t="shared" si="36"/>
        <v>2.9080716373153588</v>
      </c>
      <c r="AN41" s="402">
        <f t="shared" si="36"/>
        <v>2.3458407721612775</v>
      </c>
      <c r="AO41" s="384">
        <f t="shared" si="37"/>
        <v>-3.2565603073330271E-2</v>
      </c>
      <c r="AP41" s="385">
        <f t="shared" si="37"/>
        <v>-5.9209555916753483E-2</v>
      </c>
      <c r="AQ41" s="386">
        <f t="shared" si="37"/>
        <v>-1.359966946492921E-2</v>
      </c>
    </row>
    <row r="42" spans="1:43" ht="19.5" customHeight="1">
      <c r="A42" s="8" t="s">
        <v>195</v>
      </c>
      <c r="B42" s="19">
        <v>5361.58</v>
      </c>
      <c r="C42" s="371">
        <v>1445.32</v>
      </c>
      <c r="D42" s="375">
        <v>6806.9</v>
      </c>
      <c r="E42" s="19">
        <v>13920.630000000001</v>
      </c>
      <c r="F42" s="369">
        <v>2560.7899999999995</v>
      </c>
      <c r="G42" s="377">
        <v>16481.420000000002</v>
      </c>
      <c r="H42" s="345">
        <f t="shared" si="38"/>
        <v>5.338598401600788E-2</v>
      </c>
      <c r="I42" s="323">
        <f t="shared" si="39"/>
        <v>2.6645905283625725E-2</v>
      </c>
      <c r="J42" s="399">
        <f t="shared" si="40"/>
        <v>4.4008552021077348E-2</v>
      </c>
      <c r="K42" s="323">
        <f t="shared" si="41"/>
        <v>0.15658897602756022</v>
      </c>
      <c r="L42" s="323">
        <f t="shared" si="42"/>
        <v>5.0397644636963529E-2</v>
      </c>
      <c r="M42" s="399">
        <f t="shared" si="43"/>
        <v>0.11796805788984063</v>
      </c>
      <c r="N42" s="394">
        <f t="shared" si="34"/>
        <v>1.5963671156636665</v>
      </c>
      <c r="O42" s="395">
        <f t="shared" si="34"/>
        <v>0.77178064373287547</v>
      </c>
      <c r="P42" s="386">
        <f t="shared" si="34"/>
        <v>1.421281346868619</v>
      </c>
      <c r="R42" s="401">
        <v>1703.2340000000002</v>
      </c>
      <c r="S42" s="369">
        <v>741.73800000000006</v>
      </c>
      <c r="T42" s="374">
        <v>2444.9720000000002</v>
      </c>
      <c r="U42" s="19">
        <v>4161.7759999999998</v>
      </c>
      <c r="V42" s="119">
        <v>609.56400000000008</v>
      </c>
      <c r="W42" s="375">
        <v>4771.34</v>
      </c>
      <c r="X42" s="345">
        <f t="shared" si="44"/>
        <v>7.0217024485183702E-2</v>
      </c>
      <c r="Y42" s="323">
        <f t="shared" si="45"/>
        <v>4.099900224474206E-2</v>
      </c>
      <c r="Z42" s="399">
        <f t="shared" si="46"/>
        <v>5.7734803700954296E-2</v>
      </c>
      <c r="AA42" s="323">
        <f t="shared" si="47"/>
        <v>0.18953128058360194</v>
      </c>
      <c r="AB42" s="323">
        <f t="shared" si="48"/>
        <v>3.6379452941508586E-2</v>
      </c>
      <c r="AC42" s="399">
        <f t="shared" si="49"/>
        <v>0.12324593061689144</v>
      </c>
      <c r="AE42" s="394">
        <f t="shared" si="35"/>
        <v>1.4434552151965021</v>
      </c>
      <c r="AF42" s="395">
        <f t="shared" si="35"/>
        <v>-0.1781949960767818</v>
      </c>
      <c r="AG42" s="386">
        <f t="shared" si="35"/>
        <v>0.95149065101768027</v>
      </c>
      <c r="AI42" s="27">
        <f t="shared" si="36"/>
        <v>3.1767389463553659</v>
      </c>
      <c r="AJ42" s="28">
        <f t="shared" si="36"/>
        <v>5.1319984501702054</v>
      </c>
      <c r="AK42" s="402">
        <f t="shared" si="36"/>
        <v>3.5919023343959813</v>
      </c>
      <c r="AL42" s="28">
        <f t="shared" si="36"/>
        <v>2.9896463019274266</v>
      </c>
      <c r="AM42" s="28">
        <f t="shared" si="36"/>
        <v>2.3803748062121461</v>
      </c>
      <c r="AN42" s="402">
        <f t="shared" si="36"/>
        <v>2.8949811363341267</v>
      </c>
      <c r="AO42" s="384">
        <f t="shared" si="37"/>
        <v>-5.8894560613042629E-2</v>
      </c>
      <c r="AP42" s="385">
        <f t="shared" si="37"/>
        <v>-0.53617000680637383</v>
      </c>
      <c r="AQ42" s="386">
        <f t="shared" si="37"/>
        <v>-0.19402565358978496</v>
      </c>
    </row>
    <row r="43" spans="1:43" ht="19.5" customHeight="1">
      <c r="A43" s="8" t="s">
        <v>183</v>
      </c>
      <c r="B43" s="19">
        <v>13140.570000000002</v>
      </c>
      <c r="C43" s="371">
        <v>6049.7400000000007</v>
      </c>
      <c r="D43" s="375">
        <v>19190.310000000001</v>
      </c>
      <c r="E43" s="19">
        <v>10669.73</v>
      </c>
      <c r="F43" s="369">
        <v>4701.6600000000008</v>
      </c>
      <c r="G43" s="377">
        <v>15371.39</v>
      </c>
      <c r="H43" s="345">
        <f t="shared" si="38"/>
        <v>0.13084244942372078</v>
      </c>
      <c r="I43" s="323">
        <f t="shared" si="39"/>
        <v>0.11153294705017706</v>
      </c>
      <c r="J43" s="399">
        <f t="shared" si="40"/>
        <v>0.12407083340956984</v>
      </c>
      <c r="K43" s="323">
        <f t="shared" si="41"/>
        <v>0.12002058061959409</v>
      </c>
      <c r="L43" s="323">
        <f t="shared" si="42"/>
        <v>9.2531050919374885E-2</v>
      </c>
      <c r="M43" s="399">
        <f t="shared" si="43"/>
        <v>0.11002286364690161</v>
      </c>
      <c r="N43" s="394">
        <f t="shared" si="34"/>
        <v>-0.18803141720640745</v>
      </c>
      <c r="O43" s="395">
        <f t="shared" si="34"/>
        <v>-0.22283271677791108</v>
      </c>
      <c r="P43" s="386">
        <f t="shared" si="34"/>
        <v>-0.19900251741634198</v>
      </c>
      <c r="R43" s="401">
        <v>3455.3290000000002</v>
      </c>
      <c r="S43" s="369">
        <v>2030.471</v>
      </c>
      <c r="T43" s="374">
        <v>5485.8</v>
      </c>
      <c r="U43" s="19">
        <v>2816.4749999999995</v>
      </c>
      <c r="V43" s="119">
        <v>1660.2449999999999</v>
      </c>
      <c r="W43" s="375">
        <v>4476.7199999999993</v>
      </c>
      <c r="X43" s="345">
        <f t="shared" si="44"/>
        <v>0.14244837820133069</v>
      </c>
      <c r="Y43" s="323">
        <f t="shared" si="45"/>
        <v>0.11223273593490377</v>
      </c>
      <c r="Z43" s="399">
        <f t="shared" si="46"/>
        <v>0.12953996452421337</v>
      </c>
      <c r="AA43" s="323">
        <f t="shared" si="47"/>
        <v>0.12826497953799057</v>
      </c>
      <c r="AB43" s="323">
        <f t="shared" si="48"/>
        <v>9.9085255771133002E-2</v>
      </c>
      <c r="AC43" s="399">
        <f t="shared" si="49"/>
        <v>0.11563575903441176</v>
      </c>
      <c r="AE43" s="394">
        <f t="shared" si="35"/>
        <v>-0.18488948519808118</v>
      </c>
      <c r="AF43" s="395">
        <f t="shared" si="35"/>
        <v>-0.18233503458064662</v>
      </c>
      <c r="AG43" s="386">
        <f t="shared" si="35"/>
        <v>-0.18394400087498647</v>
      </c>
      <c r="AI43" s="27">
        <f t="shared" si="36"/>
        <v>2.629512266210674</v>
      </c>
      <c r="AJ43" s="28">
        <f t="shared" si="36"/>
        <v>3.3562946506792022</v>
      </c>
      <c r="AK43" s="402">
        <f t="shared" si="36"/>
        <v>2.8586302149366007</v>
      </c>
      <c r="AL43" s="28">
        <f t="shared" si="36"/>
        <v>2.6396872273244028</v>
      </c>
      <c r="AM43" s="28">
        <f t="shared" si="36"/>
        <v>3.5311889843161772</v>
      </c>
      <c r="AN43" s="402">
        <f t="shared" si="36"/>
        <v>2.9123716202633592</v>
      </c>
      <c r="AO43" s="384">
        <f t="shared" si="37"/>
        <v>3.8695241107932232E-3</v>
      </c>
      <c r="AP43" s="385">
        <f t="shared" si="37"/>
        <v>5.21093502924668E-2</v>
      </c>
      <c r="AQ43" s="386">
        <f t="shared" si="37"/>
        <v>1.8799705203546343E-2</v>
      </c>
    </row>
    <row r="44" spans="1:43" ht="19.5" customHeight="1">
      <c r="A44" s="8" t="s">
        <v>196</v>
      </c>
      <c r="B44" s="19">
        <v>13774.15</v>
      </c>
      <c r="C44" s="371">
        <v>8030.5300000000007</v>
      </c>
      <c r="D44" s="375">
        <v>21804.68</v>
      </c>
      <c r="E44" s="19">
        <v>4442.3600000000006</v>
      </c>
      <c r="F44" s="369">
        <v>6555.54</v>
      </c>
      <c r="G44" s="377">
        <v>10997.900000000001</v>
      </c>
      <c r="H44" s="345">
        <f t="shared" si="38"/>
        <v>0.13715109197924771</v>
      </c>
      <c r="I44" s="323">
        <f t="shared" si="39"/>
        <v>0.14805077197943356</v>
      </c>
      <c r="J44" s="399">
        <f t="shared" si="40"/>
        <v>0.14097348192024928</v>
      </c>
      <c r="K44" s="323">
        <f t="shared" si="41"/>
        <v>4.99707702557853E-2</v>
      </c>
      <c r="L44" s="323">
        <f t="shared" si="42"/>
        <v>0.12901634859687827</v>
      </c>
      <c r="M44" s="399">
        <f t="shared" si="43"/>
        <v>7.8719000175147422E-2</v>
      </c>
      <c r="N44" s="394">
        <f t="shared" si="34"/>
        <v>-0.67748572507196447</v>
      </c>
      <c r="O44" s="395">
        <f t="shared" si="34"/>
        <v>-0.18367280864401236</v>
      </c>
      <c r="P44" s="386">
        <f t="shared" si="34"/>
        <v>-0.49561745460148915</v>
      </c>
      <c r="R44" s="401">
        <v>3324.6069999999991</v>
      </c>
      <c r="S44" s="369">
        <v>2420.31</v>
      </c>
      <c r="T44" s="374">
        <v>5744.9169999999995</v>
      </c>
      <c r="U44" s="19">
        <v>1075.6369999999999</v>
      </c>
      <c r="V44" s="119">
        <v>2262.0769999999998</v>
      </c>
      <c r="W44" s="375">
        <v>3337.7139999999999</v>
      </c>
      <c r="X44" s="345">
        <f t="shared" si="44"/>
        <v>0.13705927143458446</v>
      </c>
      <c r="Y44" s="323">
        <f t="shared" si="45"/>
        <v>0.13378078933932419</v>
      </c>
      <c r="Z44" s="399">
        <f t="shared" si="46"/>
        <v>0.13565867227652306</v>
      </c>
      <c r="AA44" s="323">
        <f t="shared" si="47"/>
        <v>4.8985543203935972E-2</v>
      </c>
      <c r="AB44" s="323">
        <f t="shared" si="48"/>
        <v>0.13500325441064254</v>
      </c>
      <c r="AC44" s="399">
        <f t="shared" si="49"/>
        <v>8.6214704477783427E-2</v>
      </c>
      <c r="AE44" s="394">
        <f t="shared" si="35"/>
        <v>-0.67646190963322883</v>
      </c>
      <c r="AF44" s="395">
        <f t="shared" si="35"/>
        <v>-6.53771624296062E-2</v>
      </c>
      <c r="AG44" s="386">
        <f t="shared" si="35"/>
        <v>-0.41901440873732376</v>
      </c>
      <c r="AI44" s="27">
        <f t="shared" si="36"/>
        <v>2.4136567410693215</v>
      </c>
      <c r="AJ44" s="28">
        <f t="shared" si="36"/>
        <v>3.0138857584742222</v>
      </c>
      <c r="AK44" s="402">
        <f t="shared" si="36"/>
        <v>2.6347174092901153</v>
      </c>
      <c r="AL44" s="28">
        <f t="shared" si="36"/>
        <v>2.4213188485399648</v>
      </c>
      <c r="AM44" s="28">
        <f t="shared" si="36"/>
        <v>3.4506341201487594</v>
      </c>
      <c r="AN44" s="402">
        <f t="shared" si="36"/>
        <v>3.0348648378326764</v>
      </c>
      <c r="AO44" s="384">
        <f t="shared" si="37"/>
        <v>3.1744810023188264E-3</v>
      </c>
      <c r="AP44" s="385">
        <f t="shared" si="37"/>
        <v>0.14491204931922858</v>
      </c>
      <c r="AQ44" s="386">
        <f t="shared" si="37"/>
        <v>0.15187489448835223</v>
      </c>
    </row>
    <row r="45" spans="1:43" ht="19.5" customHeight="1">
      <c r="A45" s="8" t="s">
        <v>201</v>
      </c>
      <c r="B45" s="19">
        <v>1370.9</v>
      </c>
      <c r="C45" s="371">
        <v>3662.6</v>
      </c>
      <c r="D45" s="375">
        <v>5033.5</v>
      </c>
      <c r="E45" s="19">
        <v>1788.26</v>
      </c>
      <c r="F45" s="369">
        <v>3958.43</v>
      </c>
      <c r="G45" s="377">
        <v>5746.69</v>
      </c>
      <c r="H45" s="345">
        <f t="shared" si="38"/>
        <v>1.365023845350535E-2</v>
      </c>
      <c r="I45" s="323">
        <f t="shared" si="39"/>
        <v>6.7523657523460262E-2</v>
      </c>
      <c r="J45" s="399">
        <f t="shared" si="40"/>
        <v>3.2543014676004178E-2</v>
      </c>
      <c r="K45" s="323">
        <f t="shared" si="41"/>
        <v>2.0115598379602421E-2</v>
      </c>
      <c r="L45" s="323">
        <f t="shared" si="42"/>
        <v>7.7903907958206481E-2</v>
      </c>
      <c r="M45" s="399">
        <f t="shared" si="43"/>
        <v>4.1132733623375176E-2</v>
      </c>
      <c r="N45" s="394">
        <f t="shared" si="34"/>
        <v>0.30444233715077679</v>
      </c>
      <c r="O45" s="395">
        <f t="shared" si="34"/>
        <v>8.0770490908098055E-2</v>
      </c>
      <c r="P45" s="386">
        <f t="shared" si="34"/>
        <v>0.14168868580510571</v>
      </c>
      <c r="R45" s="401">
        <v>504.65699999999998</v>
      </c>
      <c r="S45" s="369">
        <v>1517.5320000000002</v>
      </c>
      <c r="T45" s="374">
        <v>2022.1890000000001</v>
      </c>
      <c r="U45" s="19">
        <v>582.83299999999997</v>
      </c>
      <c r="V45" s="119">
        <v>1479.0240000000001</v>
      </c>
      <c r="W45" s="375">
        <v>2061.857</v>
      </c>
      <c r="X45" s="345">
        <f t="shared" si="44"/>
        <v>2.0804841217131258E-2</v>
      </c>
      <c r="Y45" s="323">
        <f t="shared" si="45"/>
        <v>8.3880423915813823E-2</v>
      </c>
      <c r="Z45" s="399">
        <f t="shared" si="46"/>
        <v>4.7751338240777014E-2</v>
      </c>
      <c r="AA45" s="323">
        <f t="shared" si="47"/>
        <v>2.6542775213366232E-2</v>
      </c>
      <c r="AB45" s="323">
        <f t="shared" si="48"/>
        <v>8.8269786285544743E-2</v>
      </c>
      <c r="AC45" s="399">
        <f t="shared" si="49"/>
        <v>5.3258724962788641E-2</v>
      </c>
      <c r="AE45" s="394">
        <f t="shared" si="35"/>
        <v>0.15490917593533823</v>
      </c>
      <c r="AF45" s="395">
        <f t="shared" si="35"/>
        <v>-2.5375412182411992E-2</v>
      </c>
      <c r="AG45" s="386">
        <f t="shared" si="35"/>
        <v>1.9616366224917598E-2</v>
      </c>
      <c r="AI45" s="27">
        <f t="shared" si="36"/>
        <v>3.681209424465679</v>
      </c>
      <c r="AJ45" s="28">
        <f t="shared" si="36"/>
        <v>4.1433189537487038</v>
      </c>
      <c r="AK45" s="402">
        <f t="shared" si="36"/>
        <v>4.0174610112247935</v>
      </c>
      <c r="AL45" s="28">
        <f t="shared" si="36"/>
        <v>3.2592184581660382</v>
      </c>
      <c r="AM45" s="28">
        <f t="shared" si="36"/>
        <v>3.7363904376229975</v>
      </c>
      <c r="AN45" s="402">
        <f t="shared" si="36"/>
        <v>3.5879036454028324</v>
      </c>
      <c r="AO45" s="384">
        <f t="shared" si="37"/>
        <v>-0.11463378407515951</v>
      </c>
      <c r="AP45" s="385">
        <f t="shared" si="37"/>
        <v>-9.8213176602668789E-2</v>
      </c>
      <c r="AQ45" s="386">
        <f t="shared" si="37"/>
        <v>-0.10692259728763442</v>
      </c>
    </row>
    <row r="46" spans="1:43" ht="19.5" customHeight="1">
      <c r="A46" s="8" t="s">
        <v>192</v>
      </c>
      <c r="B46" s="19">
        <v>2364.62</v>
      </c>
      <c r="C46" s="371">
        <v>4228.63</v>
      </c>
      <c r="D46" s="375">
        <v>6593.25</v>
      </c>
      <c r="E46" s="19">
        <v>4219.1699999999992</v>
      </c>
      <c r="F46" s="369">
        <v>3010.61</v>
      </c>
      <c r="G46" s="377">
        <v>7229.7799999999988</v>
      </c>
      <c r="H46" s="345">
        <f t="shared" si="38"/>
        <v>2.3544844154882061E-2</v>
      </c>
      <c r="I46" s="323">
        <f t="shared" si="39"/>
        <v>7.7958981028075622E-2</v>
      </c>
      <c r="J46" s="399">
        <f t="shared" si="40"/>
        <v>4.2627243769258874E-2</v>
      </c>
      <c r="K46" s="323">
        <f t="shared" si="41"/>
        <v>4.7460173137724451E-2</v>
      </c>
      <c r="L46" s="323">
        <f t="shared" si="42"/>
        <v>5.9250330140499144E-2</v>
      </c>
      <c r="M46" s="399">
        <f t="shared" si="43"/>
        <v>5.1748156746858689E-2</v>
      </c>
      <c r="N46" s="394">
        <f t="shared" si="34"/>
        <v>0.78429092200860995</v>
      </c>
      <c r="O46" s="395">
        <f t="shared" si="34"/>
        <v>-0.28804128050929023</v>
      </c>
      <c r="P46" s="386">
        <f t="shared" si="34"/>
        <v>9.6542676221893428E-2</v>
      </c>
      <c r="R46" s="401">
        <v>631.88799999999992</v>
      </c>
      <c r="S46" s="369">
        <v>1389.1559999999999</v>
      </c>
      <c r="T46" s="374">
        <v>2021.0439999999999</v>
      </c>
      <c r="U46" s="19">
        <v>942.86999999999989</v>
      </c>
      <c r="V46" s="119">
        <v>1079.6490000000001</v>
      </c>
      <c r="W46" s="375">
        <v>2022.519</v>
      </c>
      <c r="X46" s="345">
        <f t="shared" si="44"/>
        <v>2.6050029043510021E-2</v>
      </c>
      <c r="Y46" s="323">
        <f t="shared" si="45"/>
        <v>7.6784538425019214E-2</v>
      </c>
      <c r="Z46" s="399">
        <f t="shared" si="46"/>
        <v>4.7724300569082778E-2</v>
      </c>
      <c r="AA46" s="323">
        <f t="shared" si="47"/>
        <v>4.2939206368593781E-2</v>
      </c>
      <c r="AB46" s="323">
        <f t="shared" si="48"/>
        <v>6.4434645072292338E-2</v>
      </c>
      <c r="AC46" s="399">
        <f t="shared" si="49"/>
        <v>5.224260613273099E-2</v>
      </c>
      <c r="AE46" s="394">
        <f t="shared" si="35"/>
        <v>0.49214734256703724</v>
      </c>
      <c r="AF46" s="395">
        <f t="shared" si="35"/>
        <v>-0.22280219068268781</v>
      </c>
      <c r="AG46" s="386">
        <f t="shared" si="35"/>
        <v>7.2982082527650886E-4</v>
      </c>
      <c r="AI46" s="27">
        <f t="shared" si="36"/>
        <v>2.6722602363170402</v>
      </c>
      <c r="AJ46" s="28">
        <f t="shared" si="36"/>
        <v>3.2851207128549911</v>
      </c>
      <c r="AK46" s="402">
        <f t="shared" si="36"/>
        <v>3.0653228680847833</v>
      </c>
      <c r="AL46" s="28">
        <f t="shared" si="36"/>
        <v>2.2347286314606905</v>
      </c>
      <c r="AM46" s="28">
        <f t="shared" si="36"/>
        <v>3.5861469934664409</v>
      </c>
      <c r="AN46" s="402">
        <f t="shared" si="36"/>
        <v>2.797483464227128</v>
      </c>
      <c r="AO46" s="384">
        <f t="shared" si="37"/>
        <v>-0.16373091172413812</v>
      </c>
      <c r="AP46" s="385">
        <f t="shared" si="37"/>
        <v>9.1633247884470512E-2</v>
      </c>
      <c r="AQ46" s="386">
        <f t="shared" si="37"/>
        <v>-8.7377224319929989E-2</v>
      </c>
    </row>
    <row r="47" spans="1:43" ht="19.5" customHeight="1">
      <c r="A47" s="8" t="s">
        <v>188</v>
      </c>
      <c r="B47" s="19">
        <v>4556.16</v>
      </c>
      <c r="C47" s="371">
        <v>3108.1299999999997</v>
      </c>
      <c r="D47" s="375">
        <v>7664.2899999999991</v>
      </c>
      <c r="E47" s="19">
        <v>3486.32</v>
      </c>
      <c r="F47" s="369">
        <v>2455.37</v>
      </c>
      <c r="G47" s="377">
        <v>5941.6900000000005</v>
      </c>
      <c r="H47" s="345">
        <f t="shared" si="38"/>
        <v>4.5366307121105058E-2</v>
      </c>
      <c r="I47" s="323">
        <f t="shared" si="39"/>
        <v>5.7301454064979121E-2</v>
      </c>
      <c r="J47" s="399">
        <f t="shared" si="40"/>
        <v>4.9551823174958189E-2</v>
      </c>
      <c r="K47" s="323">
        <f t="shared" si="41"/>
        <v>3.9216564114153148E-2</v>
      </c>
      <c r="L47" s="323">
        <f t="shared" si="42"/>
        <v>4.8322925625397299E-2</v>
      </c>
      <c r="M47" s="399">
        <f t="shared" si="43"/>
        <v>4.2528473267684892E-2</v>
      </c>
      <c r="N47" s="394">
        <f t="shared" si="34"/>
        <v>-0.23481177131619604</v>
      </c>
      <c r="O47" s="395">
        <f t="shared" si="34"/>
        <v>-0.21001695553274793</v>
      </c>
      <c r="P47" s="386">
        <f t="shared" si="34"/>
        <v>-0.22475663107737295</v>
      </c>
      <c r="R47" s="401">
        <v>1315.1030000000001</v>
      </c>
      <c r="S47" s="369">
        <v>1223.876</v>
      </c>
      <c r="T47" s="374">
        <v>2538.9790000000003</v>
      </c>
      <c r="U47" s="19">
        <v>1022.8820000000001</v>
      </c>
      <c r="V47" s="119">
        <v>825.73800000000006</v>
      </c>
      <c r="W47" s="375">
        <v>1848.6200000000001</v>
      </c>
      <c r="X47" s="345">
        <f t="shared" si="44"/>
        <v>5.4216049909488966E-2</v>
      </c>
      <c r="Y47" s="323">
        <f t="shared" si="45"/>
        <v>6.7648812479994186E-2</v>
      </c>
      <c r="Z47" s="399">
        <f t="shared" si="46"/>
        <v>5.9954655581268508E-2</v>
      </c>
      <c r="AA47" s="323">
        <f t="shared" si="47"/>
        <v>4.6583029780054463E-2</v>
      </c>
      <c r="AB47" s="323">
        <f t="shared" si="48"/>
        <v>4.9280956081749275E-2</v>
      </c>
      <c r="AC47" s="399">
        <f t="shared" si="49"/>
        <v>4.7750714109033914E-2</v>
      </c>
      <c r="AE47" s="394">
        <f t="shared" si="35"/>
        <v>-0.22220388821255824</v>
      </c>
      <c r="AF47" s="395">
        <f t="shared" si="35"/>
        <v>-0.32530909994149726</v>
      </c>
      <c r="AG47" s="386">
        <f t="shared" si="35"/>
        <v>-0.27190417880573259</v>
      </c>
      <c r="AI47" s="27">
        <f t="shared" si="36"/>
        <v>2.886428483635342</v>
      </c>
      <c r="AJ47" s="28">
        <f t="shared" si="36"/>
        <v>3.9376602651755239</v>
      </c>
      <c r="AK47" s="402">
        <f t="shared" si="36"/>
        <v>3.3127386881237539</v>
      </c>
      <c r="AL47" s="28">
        <f t="shared" si="36"/>
        <v>2.9339877004979464</v>
      </c>
      <c r="AM47" s="28">
        <f t="shared" si="36"/>
        <v>3.3629880628988711</v>
      </c>
      <c r="AN47" s="402">
        <f t="shared" si="36"/>
        <v>3.1112696892634921</v>
      </c>
      <c r="AO47" s="384">
        <f t="shared" si="37"/>
        <v>1.6476838810399175E-2</v>
      </c>
      <c r="AP47" s="385">
        <f t="shared" si="37"/>
        <v>-0.14594255562345637</v>
      </c>
      <c r="AQ47" s="386">
        <f t="shared" si="37"/>
        <v>-6.0816447606487321E-2</v>
      </c>
    </row>
    <row r="48" spans="1:43" ht="19.5" customHeight="1">
      <c r="A48" s="8" t="s">
        <v>207</v>
      </c>
      <c r="B48" s="19">
        <v>1735.9399999999998</v>
      </c>
      <c r="C48" s="371">
        <v>2363.7000000000003</v>
      </c>
      <c r="D48" s="375">
        <v>4099.6400000000003</v>
      </c>
      <c r="E48" s="19">
        <v>875.95</v>
      </c>
      <c r="F48" s="369">
        <v>2681.9700000000003</v>
      </c>
      <c r="G48" s="377">
        <v>3557.92</v>
      </c>
      <c r="H48" s="345">
        <f t="shared" si="38"/>
        <v>1.7284991568296791E-2</v>
      </c>
      <c r="I48" s="323">
        <f t="shared" si="39"/>
        <v>4.3577149917600352E-2</v>
      </c>
      <c r="J48" s="399">
        <f t="shared" si="40"/>
        <v>2.6505343138240545E-2</v>
      </c>
      <c r="K48" s="323">
        <f t="shared" si="41"/>
        <v>9.8532978429382422E-3</v>
      </c>
      <c r="L48" s="323">
        <f t="shared" si="42"/>
        <v>5.2782528433411996E-2</v>
      </c>
      <c r="M48" s="399">
        <f t="shared" si="43"/>
        <v>2.546630766811487E-2</v>
      </c>
      <c r="N48" s="394">
        <f t="shared" si="34"/>
        <v>-0.49540306692627617</v>
      </c>
      <c r="O48" s="395">
        <f t="shared" si="34"/>
        <v>0.13464906714050004</v>
      </c>
      <c r="P48" s="386">
        <f t="shared" si="34"/>
        <v>-0.13213843166717082</v>
      </c>
      <c r="R48" s="401">
        <v>490.67700000000002</v>
      </c>
      <c r="S48" s="369">
        <v>843.40699999999981</v>
      </c>
      <c r="T48" s="374">
        <v>1334.0839999999998</v>
      </c>
      <c r="U48" s="19">
        <v>315.27799999999996</v>
      </c>
      <c r="V48" s="119">
        <v>887.83600000000001</v>
      </c>
      <c r="W48" s="375">
        <v>1203.114</v>
      </c>
      <c r="X48" s="345">
        <f t="shared" si="44"/>
        <v>2.0228505844362241E-2</v>
      </c>
      <c r="Y48" s="323">
        <f t="shared" si="45"/>
        <v>4.6618678679306115E-2</v>
      </c>
      <c r="Z48" s="399">
        <f t="shared" si="46"/>
        <v>3.1502642100025638E-2</v>
      </c>
      <c r="AA48" s="323">
        <f t="shared" si="47"/>
        <v>1.4358063259492305E-2</v>
      </c>
      <c r="AB48" s="323">
        <f t="shared" si="48"/>
        <v>5.2987033325093372E-2</v>
      </c>
      <c r="AC48" s="399">
        <f t="shared" si="49"/>
        <v>3.1076994003405908E-2</v>
      </c>
      <c r="AE48" s="394">
        <f t="shared" si="35"/>
        <v>-0.35746325994493333</v>
      </c>
      <c r="AF48" s="395">
        <f t="shared" si="35"/>
        <v>5.2678007178029361E-2</v>
      </c>
      <c r="AG48" s="386">
        <f t="shared" si="35"/>
        <v>-9.8172229035053127E-2</v>
      </c>
      <c r="AI48" s="27">
        <f t="shared" si="36"/>
        <v>2.8265781075382796</v>
      </c>
      <c r="AJ48" s="28">
        <f t="shared" si="36"/>
        <v>3.5681643186529581</v>
      </c>
      <c r="AK48" s="402">
        <f t="shared" si="36"/>
        <v>3.2541491448029576</v>
      </c>
      <c r="AL48" s="28">
        <f t="shared" si="36"/>
        <v>3.5992693646897651</v>
      </c>
      <c r="AM48" s="28">
        <f t="shared" si="36"/>
        <v>3.3103875136560061</v>
      </c>
      <c r="AN48" s="402">
        <f t="shared" si="36"/>
        <v>3.3815094212348789</v>
      </c>
      <c r="AO48" s="384">
        <f t="shared" si="37"/>
        <v>0.27336632060185201</v>
      </c>
      <c r="AP48" s="385">
        <f t="shared" si="37"/>
        <v>-7.2243535324143099E-2</v>
      </c>
      <c r="AQ48" s="386">
        <f t="shared" si="37"/>
        <v>3.9137811687372147E-2</v>
      </c>
    </row>
    <row r="49" spans="1:43" ht="19.5" customHeight="1">
      <c r="A49" s="8" t="s">
        <v>208</v>
      </c>
      <c r="B49" s="19">
        <v>4247.579999999999</v>
      </c>
      <c r="C49" s="371">
        <v>1608.86</v>
      </c>
      <c r="D49" s="375">
        <v>5856.4399999999987</v>
      </c>
      <c r="E49" s="19">
        <v>3960.2600000000007</v>
      </c>
      <c r="F49" s="369">
        <v>763.8</v>
      </c>
      <c r="G49" s="377">
        <v>4724.0600000000004</v>
      </c>
      <c r="H49" s="345">
        <f t="shared" si="38"/>
        <v>4.2293733934160214E-2</v>
      </c>
      <c r="I49" s="323">
        <f t="shared" si="39"/>
        <v>2.9660927112759864E-2</v>
      </c>
      <c r="J49" s="399">
        <f t="shared" si="40"/>
        <v>3.7863556743645152E-2</v>
      </c>
      <c r="K49" s="323">
        <f t="shared" si="41"/>
        <v>4.4547772493264005E-2</v>
      </c>
      <c r="L49" s="323">
        <f t="shared" si="42"/>
        <v>1.5031970983060987E-2</v>
      </c>
      <c r="M49" s="399">
        <f t="shared" si="43"/>
        <v>3.3813117046654989E-2</v>
      </c>
      <c r="N49" s="394">
        <f t="shared" si="34"/>
        <v>-6.764322272917718E-2</v>
      </c>
      <c r="O49" s="395">
        <f t="shared" si="34"/>
        <v>-0.52525390649279613</v>
      </c>
      <c r="P49" s="386">
        <f t="shared" si="34"/>
        <v>-0.19335637349652665</v>
      </c>
      <c r="R49" s="401">
        <v>963.798</v>
      </c>
      <c r="S49" s="369">
        <v>385.48399999999998</v>
      </c>
      <c r="T49" s="374">
        <v>1349.2819999999999</v>
      </c>
      <c r="U49" s="19">
        <v>894.05399999999986</v>
      </c>
      <c r="V49" s="119">
        <v>172.99200000000002</v>
      </c>
      <c r="W49" s="375">
        <v>1067.0459999999998</v>
      </c>
      <c r="X49" s="345">
        <f t="shared" si="44"/>
        <v>3.9733253190560466E-2</v>
      </c>
      <c r="Y49" s="323">
        <f t="shared" si="45"/>
        <v>2.1307334100871395E-2</v>
      </c>
      <c r="Z49" s="399">
        <f t="shared" si="46"/>
        <v>3.1861522916103335E-2</v>
      </c>
      <c r="AA49" s="323">
        <f t="shared" si="47"/>
        <v>4.0716078792056958E-2</v>
      </c>
      <c r="AB49" s="323">
        <f t="shared" si="48"/>
        <v>1.0324353674523846E-2</v>
      </c>
      <c r="AC49" s="399">
        <f t="shared" si="49"/>
        <v>2.7562294299092398E-2</v>
      </c>
      <c r="AE49" s="394">
        <f t="shared" si="35"/>
        <v>-7.2363711068087033E-2</v>
      </c>
      <c r="AF49" s="395">
        <f t="shared" si="35"/>
        <v>-0.5512342924738769</v>
      </c>
      <c r="AG49" s="386">
        <f t="shared" si="35"/>
        <v>-0.20917495379023815</v>
      </c>
      <c r="AI49" s="27">
        <f t="shared" si="36"/>
        <v>2.2690520249177184</v>
      </c>
      <c r="AJ49" s="28">
        <f t="shared" si="36"/>
        <v>2.3960071106249146</v>
      </c>
      <c r="AK49" s="402">
        <f t="shared" si="36"/>
        <v>2.303928666561939</v>
      </c>
      <c r="AL49" s="28">
        <f t="shared" si="36"/>
        <v>2.2575638973198724</v>
      </c>
      <c r="AM49" s="28">
        <f t="shared" si="36"/>
        <v>2.2648860958366068</v>
      </c>
      <c r="AN49" s="402">
        <f t="shared" si="36"/>
        <v>2.2587477720435385</v>
      </c>
      <c r="AO49" s="384">
        <f t="shared" si="37"/>
        <v>-5.0629635070895294E-3</v>
      </c>
      <c r="AP49" s="385">
        <f t="shared" si="37"/>
        <v>-5.4724802028700746E-2</v>
      </c>
      <c r="AQ49" s="386">
        <f t="shared" si="37"/>
        <v>-1.9610370396502819E-2</v>
      </c>
    </row>
    <row r="50" spans="1:43" ht="19.5" customHeight="1">
      <c r="A50" s="8" t="s">
        <v>202</v>
      </c>
      <c r="B50" s="19">
        <v>708.79</v>
      </c>
      <c r="C50" s="371">
        <v>3517.0099999999998</v>
      </c>
      <c r="D50" s="375">
        <v>4225.7999999999993</v>
      </c>
      <c r="E50" s="19">
        <v>465.82000000000005</v>
      </c>
      <c r="F50" s="369">
        <v>2564.0299999999997</v>
      </c>
      <c r="G50" s="377">
        <v>3029.85</v>
      </c>
      <c r="H50" s="345">
        <f t="shared" si="38"/>
        <v>7.0575187930994642E-3</v>
      </c>
      <c r="I50" s="323">
        <f t="shared" si="39"/>
        <v>6.4839561717518965E-2</v>
      </c>
      <c r="J50" s="399">
        <f t="shared" si="40"/>
        <v>2.7321003559721554E-2</v>
      </c>
      <c r="K50" s="323">
        <f t="shared" si="41"/>
        <v>5.2398689436583051E-3</v>
      </c>
      <c r="L50" s="323">
        <f t="shared" si="42"/>
        <v>5.0461409478525614E-2</v>
      </c>
      <c r="M50" s="399">
        <f t="shared" si="43"/>
        <v>2.168657313493216E-2</v>
      </c>
      <c r="N50" s="394">
        <f t="shared" si="34"/>
        <v>-0.34279546833335672</v>
      </c>
      <c r="O50" s="395">
        <f t="shared" si="34"/>
        <v>-0.27096311924049121</v>
      </c>
      <c r="P50" s="386">
        <f t="shared" si="34"/>
        <v>-0.28301150078091714</v>
      </c>
      <c r="R50" s="401">
        <v>226.40399999999994</v>
      </c>
      <c r="S50" s="369">
        <v>1049.2519999999997</v>
      </c>
      <c r="T50" s="374">
        <v>1275.6559999999997</v>
      </c>
      <c r="U50" s="19">
        <v>142.36499999999998</v>
      </c>
      <c r="V50" s="119">
        <v>697.702</v>
      </c>
      <c r="W50" s="375">
        <v>840.06700000000001</v>
      </c>
      <c r="X50" s="345">
        <f t="shared" si="44"/>
        <v>9.3336647880112329E-3</v>
      </c>
      <c r="Y50" s="323">
        <f t="shared" si="45"/>
        <v>5.7996604061407241E-2</v>
      </c>
      <c r="Z50" s="399">
        <f t="shared" si="46"/>
        <v>3.0122941591946464E-2</v>
      </c>
      <c r="AA50" s="323">
        <f t="shared" si="47"/>
        <v>6.483438983809914E-3</v>
      </c>
      <c r="AB50" s="323">
        <f t="shared" si="48"/>
        <v>4.1639626152785304E-2</v>
      </c>
      <c r="AC50" s="399">
        <f t="shared" si="49"/>
        <v>2.1699321196045587E-2</v>
      </c>
      <c r="AE50" s="394">
        <f t="shared" si="35"/>
        <v>-0.37119043833147813</v>
      </c>
      <c r="AF50" s="395">
        <f t="shared" si="35"/>
        <v>-0.33504820576944322</v>
      </c>
      <c r="AG50" s="386">
        <f t="shared" si="35"/>
        <v>-0.34146274544234478</v>
      </c>
      <c r="AI50" s="27">
        <f t="shared" si="36"/>
        <v>3.194232424272351</v>
      </c>
      <c r="AJ50" s="28">
        <f t="shared" si="36"/>
        <v>2.9833637095146153</v>
      </c>
      <c r="AK50" s="402">
        <f t="shared" si="36"/>
        <v>3.0187325476832787</v>
      </c>
      <c r="AL50" s="28">
        <f t="shared" si="36"/>
        <v>3.056223433944441</v>
      </c>
      <c r="AM50" s="28">
        <f t="shared" si="36"/>
        <v>2.7211148075490539</v>
      </c>
      <c r="AN50" s="402">
        <f t="shared" si="36"/>
        <v>2.7726356090235491</v>
      </c>
      <c r="AO50" s="384">
        <f t="shared" si="37"/>
        <v>-4.3205681990830268E-2</v>
      </c>
      <c r="AP50" s="385">
        <f t="shared" si="37"/>
        <v>-8.7903764844088864E-2</v>
      </c>
      <c r="AQ50" s="386">
        <f t="shared" si="37"/>
        <v>-8.1523266726161711E-2</v>
      </c>
    </row>
    <row r="51" spans="1:43" ht="19.5" customHeight="1">
      <c r="A51" s="8" t="s">
        <v>197</v>
      </c>
      <c r="B51" s="19">
        <v>1121.1399999999999</v>
      </c>
      <c r="C51" s="371">
        <v>1378.25</v>
      </c>
      <c r="D51" s="375">
        <v>2499.39</v>
      </c>
      <c r="E51" s="19">
        <v>1120.3099999999997</v>
      </c>
      <c r="F51" s="369">
        <v>499.73</v>
      </c>
      <c r="G51" s="377">
        <v>1620.0399999999997</v>
      </c>
      <c r="H51" s="345">
        <f t="shared" si="38"/>
        <v>1.1163344036591279E-2</v>
      </c>
      <c r="I51" s="323">
        <f t="shared" si="39"/>
        <v>2.540940342426394E-2</v>
      </c>
      <c r="J51" s="399">
        <f t="shared" si="40"/>
        <v>1.6159269981336662E-2</v>
      </c>
      <c r="K51" s="323">
        <f t="shared" si="41"/>
        <v>1.2602029917714639E-2</v>
      </c>
      <c r="L51" s="323">
        <f t="shared" si="42"/>
        <v>9.8349395906848231E-3</v>
      </c>
      <c r="M51" s="399">
        <f t="shared" si="43"/>
        <v>1.1595661812141026E-2</v>
      </c>
      <c r="N51" s="394">
        <f t="shared" si="34"/>
        <v>-7.4031789071851391E-4</v>
      </c>
      <c r="O51" s="395">
        <f t="shared" si="34"/>
        <v>-0.63741701432976594</v>
      </c>
      <c r="P51" s="386">
        <f t="shared" si="34"/>
        <v>-0.35182584550630364</v>
      </c>
      <c r="R51" s="401">
        <v>349.02800000000002</v>
      </c>
      <c r="S51" s="369">
        <v>551.36399999999992</v>
      </c>
      <c r="T51" s="374">
        <v>900.39199999999994</v>
      </c>
      <c r="U51" s="19">
        <v>474.90800000000002</v>
      </c>
      <c r="V51" s="119">
        <v>194.20100000000005</v>
      </c>
      <c r="W51" s="375">
        <v>669.10900000000004</v>
      </c>
      <c r="X51" s="345">
        <f t="shared" si="44"/>
        <v>1.4388925785895946E-2</v>
      </c>
      <c r="Y51" s="323">
        <f t="shared" si="45"/>
        <v>3.0476224588291224E-2</v>
      </c>
      <c r="Z51" s="399">
        <f t="shared" si="46"/>
        <v>2.1261574927610473E-2</v>
      </c>
      <c r="AA51" s="323">
        <f t="shared" si="47"/>
        <v>2.1627766943583038E-2</v>
      </c>
      <c r="AB51" s="323">
        <f t="shared" si="48"/>
        <v>1.1590130225364211E-2</v>
      </c>
      <c r="AC51" s="399">
        <f t="shared" si="49"/>
        <v>1.7283396569755586E-2</v>
      </c>
      <c r="AE51" s="394">
        <f t="shared" si="35"/>
        <v>0.36065874371110623</v>
      </c>
      <c r="AF51" s="395">
        <f t="shared" si="35"/>
        <v>-0.64778077640179621</v>
      </c>
      <c r="AG51" s="386">
        <f t="shared" si="35"/>
        <v>-0.2568692302908066</v>
      </c>
      <c r="AI51" s="27">
        <f t="shared" si="36"/>
        <v>3.1131526838753416</v>
      </c>
      <c r="AJ51" s="28">
        <f t="shared" si="36"/>
        <v>4.0004643569744234</v>
      </c>
      <c r="AK51" s="402">
        <f t="shared" si="36"/>
        <v>3.6024469970672843</v>
      </c>
      <c r="AL51" s="28">
        <f t="shared" si="36"/>
        <v>4.2390766841320717</v>
      </c>
      <c r="AM51" s="28">
        <f t="shared" si="36"/>
        <v>3.8861185039921562</v>
      </c>
      <c r="AN51" s="402">
        <f t="shared" si="36"/>
        <v>4.1302004888768193</v>
      </c>
      <c r="AO51" s="384">
        <f t="shared" si="37"/>
        <v>0.36166681001175555</v>
      </c>
      <c r="AP51" s="385">
        <f t="shared" si="37"/>
        <v>-2.8583145049878078E-2</v>
      </c>
      <c r="AQ51" s="386">
        <f t="shared" si="37"/>
        <v>0.14649861392524965</v>
      </c>
    </row>
    <row r="52" spans="1:43" ht="19.5" customHeight="1">
      <c r="A52" s="8" t="s">
        <v>212</v>
      </c>
      <c r="B52" s="19">
        <v>418.8</v>
      </c>
      <c r="C52" s="371">
        <v>142.79999999999998</v>
      </c>
      <c r="D52" s="375">
        <v>561.6</v>
      </c>
      <c r="E52" s="19">
        <v>1281.99</v>
      </c>
      <c r="F52" s="369">
        <v>264.69999999999993</v>
      </c>
      <c r="G52" s="377">
        <v>1546.69</v>
      </c>
      <c r="H52" s="345">
        <f t="shared" si="38"/>
        <v>4.1700487740375233E-3</v>
      </c>
      <c r="I52" s="323">
        <f t="shared" si="39"/>
        <v>2.6326593934227391E-3</v>
      </c>
      <c r="J52" s="399">
        <f t="shared" si="40"/>
        <v>3.6309043492686894E-3</v>
      </c>
      <c r="K52" s="323">
        <f t="shared" si="41"/>
        <v>1.4420719563523485E-2</v>
      </c>
      <c r="L52" s="323">
        <f t="shared" si="42"/>
        <v>5.2094301115687908E-3</v>
      </c>
      <c r="M52" s="399">
        <f t="shared" si="43"/>
        <v>1.107064897670453E-2</v>
      </c>
      <c r="N52" s="394">
        <f t="shared" si="34"/>
        <v>2.0611031518624641</v>
      </c>
      <c r="O52" s="395">
        <f t="shared" si="34"/>
        <v>0.8536414565826328</v>
      </c>
      <c r="P52" s="386">
        <f t="shared" si="34"/>
        <v>1.7540776353276353</v>
      </c>
      <c r="R52" s="401">
        <v>110.56</v>
      </c>
      <c r="S52" s="369">
        <v>59.663000000000004</v>
      </c>
      <c r="T52" s="374">
        <v>170.22300000000001</v>
      </c>
      <c r="U52" s="19">
        <v>306.04300000000001</v>
      </c>
      <c r="V52" s="119">
        <v>88.998000000000005</v>
      </c>
      <c r="W52" s="375">
        <v>395.041</v>
      </c>
      <c r="X52" s="345">
        <f t="shared" si="44"/>
        <v>4.5579140782076389E-3</v>
      </c>
      <c r="Y52" s="323">
        <f t="shared" si="45"/>
        <v>3.297826821503072E-3</v>
      </c>
      <c r="Z52" s="399">
        <f t="shared" si="46"/>
        <v>4.0195926539803081E-3</v>
      </c>
      <c r="AA52" s="323">
        <f t="shared" si="47"/>
        <v>1.3937492480048733E-2</v>
      </c>
      <c r="AB52" s="323">
        <f t="shared" si="48"/>
        <v>5.3114989613697351E-3</v>
      </c>
      <c r="AC52" s="399">
        <f t="shared" si="49"/>
        <v>1.0204092702852325E-2</v>
      </c>
      <c r="AE52" s="394">
        <f t="shared" si="35"/>
        <v>1.7681168596237338</v>
      </c>
      <c r="AF52" s="395">
        <f t="shared" si="35"/>
        <v>0.49167825955784988</v>
      </c>
      <c r="AG52" s="386">
        <f t="shared" si="35"/>
        <v>1.3207263413287273</v>
      </c>
      <c r="AI52" s="27">
        <f t="shared" si="36"/>
        <v>2.6399235912129893</v>
      </c>
      <c r="AJ52" s="28">
        <f t="shared" si="36"/>
        <v>4.1780812324929979</v>
      </c>
      <c r="AK52" s="402">
        <f t="shared" si="36"/>
        <v>3.0310363247863248</v>
      </c>
      <c r="AL52" s="28">
        <f t="shared" si="36"/>
        <v>2.3872495105266029</v>
      </c>
      <c r="AM52" s="28">
        <f t="shared" si="36"/>
        <v>3.3622213826973946</v>
      </c>
      <c r="AN52" s="402">
        <f t="shared" si="36"/>
        <v>2.5541058647822124</v>
      </c>
      <c r="AO52" s="384">
        <f>(AL52-AI52)/AI52</f>
        <v>-9.571264923250597E-2</v>
      </c>
      <c r="AP52" s="385">
        <f>(AM52-AJ52)/AJ52</f>
        <v>-0.19527141871982995</v>
      </c>
      <c r="AQ52" s="386">
        <f>(AN52-AK52)/AK52</f>
        <v>-0.15734897536661294</v>
      </c>
    </row>
    <row r="53" spans="1:43" ht="19.5" customHeight="1">
      <c r="A53" s="8" t="s">
        <v>210</v>
      </c>
      <c r="B53" s="19">
        <v>186.78000000000003</v>
      </c>
      <c r="C53" s="371">
        <v>104.44</v>
      </c>
      <c r="D53" s="375">
        <v>291.22000000000003</v>
      </c>
      <c r="E53" s="19">
        <v>393.78999999999996</v>
      </c>
      <c r="F53" s="369">
        <v>538.5</v>
      </c>
      <c r="G53" s="377">
        <v>932.29</v>
      </c>
      <c r="H53" s="345">
        <f t="shared" si="38"/>
        <v>1.8597939589654457E-3</v>
      </c>
      <c r="I53" s="323">
        <f t="shared" si="39"/>
        <v>1.9254548112680036E-3</v>
      </c>
      <c r="J53" s="399">
        <f t="shared" si="40"/>
        <v>1.8828204497756903E-3</v>
      </c>
      <c r="K53" s="323">
        <f t="shared" si="41"/>
        <v>4.429625158480107E-3</v>
      </c>
      <c r="L53" s="323">
        <f t="shared" si="42"/>
        <v>1.059795283369775E-2</v>
      </c>
      <c r="M53" s="399">
        <f t="shared" si="43"/>
        <v>6.6729954512487095E-3</v>
      </c>
      <c r="N53" s="394">
        <f t="shared" si="34"/>
        <v>1.1083092408180741</v>
      </c>
      <c r="O53" s="395">
        <f t="shared" si="34"/>
        <v>4.1560704710838756</v>
      </c>
      <c r="P53" s="386">
        <f t="shared" si="34"/>
        <v>2.2013254584163171</v>
      </c>
      <c r="R53" s="401">
        <v>59.139000000000003</v>
      </c>
      <c r="S53" s="369">
        <v>74.739000000000004</v>
      </c>
      <c r="T53" s="374">
        <v>133.87800000000001</v>
      </c>
      <c r="U53" s="19">
        <v>119.613</v>
      </c>
      <c r="V53" s="119">
        <v>224.23400000000004</v>
      </c>
      <c r="W53" s="375">
        <v>343.84700000000004</v>
      </c>
      <c r="X53" s="345">
        <f t="shared" si="44"/>
        <v>2.438047039355296E-3</v>
      </c>
      <c r="Y53" s="323">
        <f t="shared" si="45"/>
        <v>4.1311412234101216E-3</v>
      </c>
      <c r="Z53" s="399">
        <f t="shared" si="46"/>
        <v>3.161353197450261E-3</v>
      </c>
      <c r="AA53" s="323">
        <f t="shared" si="47"/>
        <v>5.4472910277839027E-3</v>
      </c>
      <c r="AB53" s="323">
        <f t="shared" si="48"/>
        <v>1.3382532844600791E-2</v>
      </c>
      <c r="AC53" s="399">
        <f t="shared" si="49"/>
        <v>8.8817278803913109E-3</v>
      </c>
      <c r="AE53" s="394">
        <f t="shared" si="35"/>
        <v>1.0225739359813319</v>
      </c>
      <c r="AF53" s="395">
        <f t="shared" si="35"/>
        <v>2.0002274582212771</v>
      </c>
      <c r="AG53" s="386">
        <f t="shared" si="35"/>
        <v>1.5683607463511555</v>
      </c>
      <c r="AI53" s="27">
        <f t="shared" si="36"/>
        <v>3.1662383552842917</v>
      </c>
      <c r="AJ53" s="28">
        <f t="shared" si="36"/>
        <v>7.1561662198391431</v>
      </c>
      <c r="AK53" s="402">
        <f t="shared" si="36"/>
        <v>4.5971430533617195</v>
      </c>
      <c r="AL53" s="28">
        <f t="shared" si="36"/>
        <v>3.0374819065999645</v>
      </c>
      <c r="AM53" s="28">
        <f t="shared" si="36"/>
        <v>4.1640482822655533</v>
      </c>
      <c r="AN53" s="402">
        <f t="shared" si="36"/>
        <v>3.6881978783425762</v>
      </c>
      <c r="AO53" s="384">
        <f t="shared" ref="AO53:AQ63" si="50">(AL53-AI53)/AI53</f>
        <v>-4.0665431416254283E-2</v>
      </c>
      <c r="AP53" s="385">
        <f t="shared" si="50"/>
        <v>-0.41811744524302663</v>
      </c>
      <c r="AQ53" s="386">
        <f t="shared" si="50"/>
        <v>-0.19771957593411532</v>
      </c>
    </row>
    <row r="54" spans="1:43" ht="19.5" customHeight="1">
      <c r="A54" s="8" t="s">
        <v>213</v>
      </c>
      <c r="B54" s="19">
        <v>1212.1599999999999</v>
      </c>
      <c r="C54" s="371">
        <v>162.44999999999999</v>
      </c>
      <c r="D54" s="375">
        <v>1374.61</v>
      </c>
      <c r="E54" s="19">
        <v>937.46</v>
      </c>
      <c r="F54" s="369">
        <v>229.51000000000002</v>
      </c>
      <c r="G54" s="377">
        <v>1166.97</v>
      </c>
      <c r="H54" s="345">
        <f t="shared" si="38"/>
        <v>1.2069642602524648E-2</v>
      </c>
      <c r="I54" s="323">
        <f t="shared" si="39"/>
        <v>2.994926599870616E-3</v>
      </c>
      <c r="J54" s="399">
        <f t="shared" si="40"/>
        <v>8.8872461316742025E-3</v>
      </c>
      <c r="K54" s="323">
        <f t="shared" si="41"/>
        <v>1.0545205315190232E-2</v>
      </c>
      <c r="L54" s="323">
        <f t="shared" si="42"/>
        <v>4.5168730823806338E-3</v>
      </c>
      <c r="M54" s="399">
        <f t="shared" si="43"/>
        <v>8.352750219077441E-3</v>
      </c>
      <c r="N54" s="394">
        <f t="shared" si="34"/>
        <v>-0.226620248152059</v>
      </c>
      <c r="O54" s="395">
        <f t="shared" si="34"/>
        <v>0.41280393967374601</v>
      </c>
      <c r="P54" s="386">
        <f t="shared" si="34"/>
        <v>-0.15105375342824501</v>
      </c>
      <c r="R54" s="401">
        <v>318.88299999999998</v>
      </c>
      <c r="S54" s="369">
        <v>51.782999999999994</v>
      </c>
      <c r="T54" s="374">
        <v>370.666</v>
      </c>
      <c r="U54" s="19">
        <v>258.09499999999991</v>
      </c>
      <c r="V54" s="119">
        <v>67.055000000000007</v>
      </c>
      <c r="W54" s="375">
        <v>325.14999999999992</v>
      </c>
      <c r="X54" s="345">
        <f t="shared" si="44"/>
        <v>1.3146176872296366E-2</v>
      </c>
      <c r="Y54" s="323">
        <f t="shared" si="45"/>
        <v>2.8622658313845022E-3</v>
      </c>
      <c r="Z54" s="399">
        <f t="shared" si="46"/>
        <v>8.752790931191818E-3</v>
      </c>
      <c r="AA54" s="323">
        <f t="shared" si="47"/>
        <v>1.1753894458093066E-2</v>
      </c>
      <c r="AB54" s="323">
        <f t="shared" si="48"/>
        <v>4.0019164796360317E-3</v>
      </c>
      <c r="AC54" s="399">
        <f t="shared" si="49"/>
        <v>8.3987756772902888E-3</v>
      </c>
      <c r="AE54" s="394">
        <f t="shared" si="35"/>
        <v>-0.19062791055026473</v>
      </c>
      <c r="AF54" s="395">
        <f t="shared" si="35"/>
        <v>0.29492304424231919</v>
      </c>
      <c r="AG54" s="386">
        <f t="shared" si="35"/>
        <v>-0.12279518488342625</v>
      </c>
      <c r="AI54" s="27">
        <f t="shared" si="36"/>
        <v>2.6307005675818376</v>
      </c>
      <c r="AJ54" s="28">
        <f t="shared" si="36"/>
        <v>3.1876269621421978</v>
      </c>
      <c r="AK54" s="402">
        <f t="shared" si="36"/>
        <v>2.6965175577072769</v>
      </c>
      <c r="AL54" s="28">
        <f t="shared" si="36"/>
        <v>2.7531308002474764</v>
      </c>
      <c r="AM54" s="28">
        <f t="shared" si="36"/>
        <v>2.9216591869635309</v>
      </c>
      <c r="AN54" s="402">
        <f t="shared" si="36"/>
        <v>2.7862755683522278</v>
      </c>
      <c r="AO54" s="384">
        <f t="shared" si="50"/>
        <v>4.6539022408839829E-2</v>
      </c>
      <c r="AP54" s="385">
        <f t="shared" si="50"/>
        <v>-8.3437547221625691E-2</v>
      </c>
      <c r="AQ54" s="386">
        <f t="shared" si="50"/>
        <v>3.3286640536940533E-2</v>
      </c>
    </row>
    <row r="55" spans="1:43" ht="19.5" customHeight="1">
      <c r="A55" s="8" t="s">
        <v>211</v>
      </c>
      <c r="B55" s="19">
        <v>216.57999999999996</v>
      </c>
      <c r="C55" s="371">
        <v>142.69</v>
      </c>
      <c r="D55" s="375">
        <v>359.27</v>
      </c>
      <c r="E55" s="19">
        <v>684.87999999999988</v>
      </c>
      <c r="F55" s="369">
        <v>185.95000000000005</v>
      </c>
      <c r="G55" s="377">
        <v>870.82999999999993</v>
      </c>
      <c r="H55" s="345">
        <f t="shared" si="38"/>
        <v>2.1565166272231292E-3</v>
      </c>
      <c r="I55" s="323">
        <f t="shared" si="39"/>
        <v>2.6306314345062374E-3</v>
      </c>
      <c r="J55" s="399">
        <f t="shared" si="40"/>
        <v>2.3227831295615418E-3</v>
      </c>
      <c r="K55" s="323">
        <f t="shared" si="41"/>
        <v>7.7040089350665468E-3</v>
      </c>
      <c r="L55" s="323">
        <f t="shared" si="42"/>
        <v>3.6595902124904314E-3</v>
      </c>
      <c r="M55" s="399">
        <f t="shared" si="43"/>
        <v>6.2330869459190953E-3</v>
      </c>
      <c r="N55" s="394">
        <f t="shared" si="34"/>
        <v>2.162249515190692</v>
      </c>
      <c r="O55" s="395">
        <f t="shared" si="34"/>
        <v>0.30317471441586691</v>
      </c>
      <c r="P55" s="386">
        <f t="shared" si="34"/>
        <v>1.4238873270799119</v>
      </c>
      <c r="R55" s="401">
        <v>64.171999999999997</v>
      </c>
      <c r="S55" s="369">
        <v>63.98299999999999</v>
      </c>
      <c r="T55" s="374">
        <v>128.15499999999997</v>
      </c>
      <c r="U55" s="19">
        <v>170.31099999999998</v>
      </c>
      <c r="V55" s="119">
        <v>80.521999999999991</v>
      </c>
      <c r="W55" s="375">
        <v>250.83299999999997</v>
      </c>
      <c r="X55" s="345">
        <f t="shared" si="44"/>
        <v>2.6455360186933841E-3</v>
      </c>
      <c r="Y55" s="323">
        <f t="shared" si="45"/>
        <v>3.5366115267457389E-3</v>
      </c>
      <c r="Z55" s="399">
        <f t="shared" si="46"/>
        <v>3.0262120663532323E-3</v>
      </c>
      <c r="AA55" s="323">
        <f t="shared" si="47"/>
        <v>7.7561266938619058E-3</v>
      </c>
      <c r="AB55" s="323">
        <f t="shared" si="48"/>
        <v>4.8056419174297592E-3</v>
      </c>
      <c r="AC55" s="399">
        <f t="shared" si="49"/>
        <v>6.4791330138759193E-3</v>
      </c>
      <c r="AE55" s="394">
        <f t="shared" si="35"/>
        <v>1.6539768123168981</v>
      </c>
      <c r="AF55" s="395">
        <f t="shared" si="35"/>
        <v>0.25849053654877086</v>
      </c>
      <c r="AG55" s="386">
        <f t="shared" si="35"/>
        <v>0.95726268971167749</v>
      </c>
      <c r="AI55" s="27">
        <f t="shared" si="36"/>
        <v>2.9629698033059384</v>
      </c>
      <c r="AJ55" s="28">
        <f t="shared" si="36"/>
        <v>4.4840563459247313</v>
      </c>
      <c r="AK55" s="402">
        <f t="shared" si="36"/>
        <v>3.5670943858379482</v>
      </c>
      <c r="AL55" s="28">
        <f t="shared" si="36"/>
        <v>2.4867276019156641</v>
      </c>
      <c r="AM55" s="28">
        <f t="shared" si="36"/>
        <v>4.330303845119654</v>
      </c>
      <c r="AN55" s="402">
        <f t="shared" si="36"/>
        <v>2.880389972784585</v>
      </c>
      <c r="AO55" s="384">
        <f t="shared" si="50"/>
        <v>-0.16073137190224021</v>
      </c>
      <c r="AP55" s="385">
        <f t="shared" si="50"/>
        <v>-3.4288708469244145E-2</v>
      </c>
      <c r="AQ55" s="386">
        <f t="shared" si="50"/>
        <v>-0.19251086143941468</v>
      </c>
    </row>
    <row r="56" spans="1:43" ht="19.5" customHeight="1">
      <c r="A56" s="8" t="s">
        <v>214</v>
      </c>
      <c r="B56" s="19">
        <v>2642.71</v>
      </c>
      <c r="C56" s="371">
        <v>646.03</v>
      </c>
      <c r="D56" s="375">
        <v>3288.74</v>
      </c>
      <c r="E56" s="19">
        <v>359.86000000000007</v>
      </c>
      <c r="F56" s="369">
        <v>78.610000000000014</v>
      </c>
      <c r="G56" s="377">
        <v>438.47000000000008</v>
      </c>
      <c r="H56" s="345">
        <f t="shared" si="38"/>
        <v>2.6313824249371304E-2</v>
      </c>
      <c r="I56" s="323">
        <f t="shared" si="39"/>
        <v>1.1910202716616893E-2</v>
      </c>
      <c r="J56" s="399">
        <f t="shared" si="40"/>
        <v>2.1262643108286874E-2</v>
      </c>
      <c r="K56" s="323">
        <f t="shared" si="41"/>
        <v>4.047956803196251E-3</v>
      </c>
      <c r="L56" s="323">
        <f t="shared" si="42"/>
        <v>1.5470846281466673E-3</v>
      </c>
      <c r="M56" s="399">
        <f t="shared" si="43"/>
        <v>3.1384100607204008E-3</v>
      </c>
      <c r="N56" s="394">
        <f t="shared" si="34"/>
        <v>-0.86382917535408721</v>
      </c>
      <c r="O56" s="395">
        <f t="shared" si="34"/>
        <v>-0.87831834434933365</v>
      </c>
      <c r="P56" s="386">
        <f t="shared" si="34"/>
        <v>-0.86667538327748617</v>
      </c>
      <c r="R56" s="401">
        <v>517.65899999999999</v>
      </c>
      <c r="S56" s="369">
        <v>111.02100000000002</v>
      </c>
      <c r="T56" s="374">
        <v>628.68000000000006</v>
      </c>
      <c r="U56" s="19">
        <v>88.800000000000011</v>
      </c>
      <c r="V56" s="119">
        <v>28.708999999999996</v>
      </c>
      <c r="W56" s="375">
        <v>117.50900000000001</v>
      </c>
      <c r="X56" s="345">
        <f t="shared" si="44"/>
        <v>2.1340857849230174E-2</v>
      </c>
      <c r="Y56" s="323">
        <f t="shared" si="45"/>
        <v>6.1366011020245808E-3</v>
      </c>
      <c r="Z56" s="399">
        <f t="shared" si="46"/>
        <v>1.4845452786664201E-2</v>
      </c>
      <c r="AA56" s="323">
        <f t="shared" si="47"/>
        <v>4.0440373811141822E-3</v>
      </c>
      <c r="AB56" s="323">
        <f t="shared" si="48"/>
        <v>1.7133848365352444E-3</v>
      </c>
      <c r="AC56" s="399">
        <f t="shared" si="49"/>
        <v>3.0353121053750725E-3</v>
      </c>
      <c r="AE56" s="394">
        <f t="shared" si="35"/>
        <v>-0.82845850260499665</v>
      </c>
      <c r="AF56" s="395">
        <f t="shared" si="35"/>
        <v>-0.74140928292845498</v>
      </c>
      <c r="AG56" s="386">
        <f t="shared" si="35"/>
        <v>-0.81308614875612395</v>
      </c>
      <c r="AI56" s="27">
        <f t="shared" si="36"/>
        <v>1.9588187882892938</v>
      </c>
      <c r="AJ56" s="28">
        <f t="shared" si="36"/>
        <v>1.718511524232621</v>
      </c>
      <c r="AK56" s="402">
        <f t="shared" si="36"/>
        <v>1.9116135662898257</v>
      </c>
      <c r="AL56" s="28">
        <f t="shared" si="36"/>
        <v>2.4676262991163229</v>
      </c>
      <c r="AM56" s="28">
        <f t="shared" si="36"/>
        <v>3.6520798880549536</v>
      </c>
      <c r="AN56" s="402">
        <f t="shared" si="36"/>
        <v>2.67997810568568</v>
      </c>
      <c r="AO56" s="384">
        <f t="shared" si="50"/>
        <v>0.25975221080628336</v>
      </c>
      <c r="AP56" s="385">
        <f t="shared" si="50"/>
        <v>1.1251413427010579</v>
      </c>
      <c r="AQ56" s="386">
        <f t="shared" si="50"/>
        <v>0.40194553593127208</v>
      </c>
    </row>
    <row r="57" spans="1:43" ht="19.5" customHeight="1">
      <c r="A57" s="8" t="s">
        <v>209</v>
      </c>
      <c r="B57" s="19">
        <v>240.44</v>
      </c>
      <c r="C57" s="371">
        <v>282.00000000000006</v>
      </c>
      <c r="D57" s="375">
        <v>522.44000000000005</v>
      </c>
      <c r="E57" s="19">
        <v>225.92999999999998</v>
      </c>
      <c r="F57" s="369">
        <v>30.92</v>
      </c>
      <c r="G57" s="377">
        <v>256.84999999999997</v>
      </c>
      <c r="H57" s="345">
        <f t="shared" si="38"/>
        <v>2.3940939045596515E-3</v>
      </c>
      <c r="I57" s="323">
        <f t="shared" si="39"/>
        <v>5.1989492223054106E-3</v>
      </c>
      <c r="J57" s="399">
        <f t="shared" si="40"/>
        <v>3.377723768219256E-3</v>
      </c>
      <c r="K57" s="323">
        <f t="shared" si="41"/>
        <v>2.5414185531765932E-3</v>
      </c>
      <c r="L57" s="323">
        <f t="shared" si="42"/>
        <v>6.0852126577146614E-4</v>
      </c>
      <c r="M57" s="399">
        <f t="shared" si="43"/>
        <v>1.8384396289279419E-3</v>
      </c>
      <c r="N57" s="394">
        <f t="shared" si="34"/>
        <v>-6.0347695890866825E-2</v>
      </c>
      <c r="O57" s="395">
        <f t="shared" si="34"/>
        <v>-0.890354609929078</v>
      </c>
      <c r="P57" s="386">
        <f t="shared" si="34"/>
        <v>-0.50836459689150915</v>
      </c>
      <c r="R57" s="401">
        <v>62.968000000000004</v>
      </c>
      <c r="S57" s="369">
        <v>109.22</v>
      </c>
      <c r="T57" s="374">
        <v>172.18799999999999</v>
      </c>
      <c r="U57" s="19">
        <v>68.67</v>
      </c>
      <c r="V57" s="119">
        <v>8.9189999999999987</v>
      </c>
      <c r="W57" s="375">
        <v>77.588999999999999</v>
      </c>
      <c r="X57" s="345">
        <f t="shared" si="44"/>
        <v>2.5959002684205735E-3</v>
      </c>
      <c r="Y57" s="323">
        <f t="shared" si="45"/>
        <v>6.0370522006028106E-3</v>
      </c>
      <c r="Z57" s="399">
        <f t="shared" si="46"/>
        <v>4.0659935490712845E-3</v>
      </c>
      <c r="AA57" s="323">
        <f t="shared" si="47"/>
        <v>3.1272978261386356E-3</v>
      </c>
      <c r="AB57" s="323">
        <f t="shared" si="48"/>
        <v>5.3229577334835227E-4</v>
      </c>
      <c r="AC57" s="399">
        <f t="shared" si="49"/>
        <v>2.0041599447186724E-3</v>
      </c>
      <c r="AE57" s="394">
        <f t="shared" si="35"/>
        <v>9.0553932156015718E-2</v>
      </c>
      <c r="AF57" s="395">
        <f t="shared" si="35"/>
        <v>-0.91833913202710127</v>
      </c>
      <c r="AG57" s="386">
        <f t="shared" si="35"/>
        <v>-0.54939368597114779</v>
      </c>
      <c r="AI57" s="27">
        <f t="shared" si="36"/>
        <v>2.6188654134087508</v>
      </c>
      <c r="AJ57" s="28">
        <f t="shared" si="36"/>
        <v>3.8730496453900702</v>
      </c>
      <c r="AK57" s="402">
        <f t="shared" si="36"/>
        <v>3.2958425847944257</v>
      </c>
      <c r="AL57" s="28">
        <f t="shared" si="36"/>
        <v>3.0394369937591295</v>
      </c>
      <c r="AM57" s="28">
        <f t="shared" si="36"/>
        <v>2.8845407503234148</v>
      </c>
      <c r="AN57" s="402">
        <f t="shared" si="36"/>
        <v>3.0207903445590816</v>
      </c>
      <c r="AO57" s="384">
        <f t="shared" si="50"/>
        <v>0.16059304849994449</v>
      </c>
      <c r="AP57" s="385">
        <f t="shared" si="50"/>
        <v>-0.2552275301307424</v>
      </c>
      <c r="AQ57" s="386">
        <f t="shared" si="50"/>
        <v>-8.3454301338393627E-2</v>
      </c>
    </row>
    <row r="58" spans="1:43" ht="19.5" customHeight="1">
      <c r="A58" s="8" t="s">
        <v>200</v>
      </c>
      <c r="B58" s="19">
        <v>223.87</v>
      </c>
      <c r="C58" s="371">
        <v>84.580000000000013</v>
      </c>
      <c r="D58" s="375">
        <v>308.45000000000005</v>
      </c>
      <c r="E58" s="19">
        <v>51.589999999999996</v>
      </c>
      <c r="F58" s="369">
        <v>88.15000000000002</v>
      </c>
      <c r="G58" s="377">
        <v>139.74</v>
      </c>
      <c r="H58" s="345">
        <f t="shared" si="38"/>
        <v>2.2291041524445565E-3</v>
      </c>
      <c r="I58" s="323">
        <f t="shared" si="39"/>
        <v>1.5593160468886228E-3</v>
      </c>
      <c r="J58" s="399">
        <f t="shared" si="40"/>
        <v>1.9942173193232323E-3</v>
      </c>
      <c r="K58" s="323">
        <f t="shared" si="41"/>
        <v>5.8032037869419921E-4</v>
      </c>
      <c r="L58" s="323">
        <f t="shared" si="42"/>
        <v>1.7348366616350176E-3</v>
      </c>
      <c r="M58" s="399">
        <f t="shared" si="43"/>
        <v>1.0002085020299422E-3</v>
      </c>
      <c r="N58" s="394">
        <f t="shared" si="34"/>
        <v>-0.76955375887792021</v>
      </c>
      <c r="O58" s="395">
        <f t="shared" si="34"/>
        <v>4.2208559943249076E-2</v>
      </c>
      <c r="P58" s="386">
        <f t="shared" si="34"/>
        <v>-0.54696060949910852</v>
      </c>
      <c r="R58" s="401">
        <v>98.426999999999978</v>
      </c>
      <c r="S58" s="369">
        <v>40.954000000000001</v>
      </c>
      <c r="T58" s="374">
        <v>139.38099999999997</v>
      </c>
      <c r="U58" s="19">
        <v>34.621000000000002</v>
      </c>
      <c r="V58" s="119">
        <v>40.941000000000003</v>
      </c>
      <c r="W58" s="375">
        <v>75.562000000000012</v>
      </c>
      <c r="X58" s="345">
        <f t="shared" si="44"/>
        <v>4.0577225848023079E-3</v>
      </c>
      <c r="Y58" s="323">
        <f t="shared" si="45"/>
        <v>2.2637011153954175E-3</v>
      </c>
      <c r="Z58" s="399">
        <f t="shared" si="46"/>
        <v>3.2912993173920633E-3</v>
      </c>
      <c r="AA58" s="323">
        <f t="shared" si="47"/>
        <v>1.5766736280580413E-3</v>
      </c>
      <c r="AB58" s="323">
        <f t="shared" si="48"/>
        <v>2.4434041099512158E-3</v>
      </c>
      <c r="AC58" s="399">
        <f t="shared" si="49"/>
        <v>1.9518015922725172E-3</v>
      </c>
      <c r="AE58" s="394">
        <f t="shared" si="35"/>
        <v>-0.6482570839302223</v>
      </c>
      <c r="AF58" s="395">
        <f t="shared" si="35"/>
        <v>-3.1742931093417309E-4</v>
      </c>
      <c r="AG58" s="386">
        <f t="shared" si="35"/>
        <v>-0.45787445921610531</v>
      </c>
      <c r="AI58" s="27">
        <f t="shared" si="36"/>
        <v>4.3966141064010351</v>
      </c>
      <c r="AJ58" s="28">
        <f t="shared" si="36"/>
        <v>4.8420430361787652</v>
      </c>
      <c r="AK58" s="402">
        <f t="shared" si="36"/>
        <v>4.5187550656508337</v>
      </c>
      <c r="AL58" s="28">
        <f t="shared" si="36"/>
        <v>6.7107966660205474</v>
      </c>
      <c r="AM58" s="28">
        <f t="shared" si="36"/>
        <v>4.6444696539988648</v>
      </c>
      <c r="AN58" s="402">
        <f t="shared" si="36"/>
        <v>5.4073278946615142</v>
      </c>
      <c r="AO58" s="384">
        <f t="shared" si="50"/>
        <v>0.52635562358094867</v>
      </c>
      <c r="AP58" s="385">
        <f t="shared" si="50"/>
        <v>-4.0803722871455721E-2</v>
      </c>
      <c r="AQ58" s="386">
        <f t="shared" si="50"/>
        <v>0.19664106952048302</v>
      </c>
    </row>
    <row r="59" spans="1:43" ht="19.5" customHeight="1">
      <c r="A59" s="8" t="s">
        <v>215</v>
      </c>
      <c r="B59" s="19">
        <v>173.92</v>
      </c>
      <c r="C59" s="371">
        <v>86.22</v>
      </c>
      <c r="D59" s="375">
        <v>260.14</v>
      </c>
      <c r="E59" s="19">
        <v>99.3</v>
      </c>
      <c r="F59" s="369">
        <v>32.699999999999996</v>
      </c>
      <c r="G59" s="377">
        <v>132</v>
      </c>
      <c r="H59" s="345">
        <f t="shared" si="38"/>
        <v>1.7317451833347801E-3</v>
      </c>
      <c r="I59" s="323">
        <f t="shared" si="39"/>
        <v>1.5895510707346541E-3</v>
      </c>
      <c r="J59" s="399">
        <f t="shared" si="40"/>
        <v>1.6818793757456495E-3</v>
      </c>
      <c r="K59" s="323">
        <f t="shared" si="41"/>
        <v>1.1169958054726495E-3</v>
      </c>
      <c r="L59" s="323">
        <f t="shared" si="42"/>
        <v>6.4355256761730074E-4</v>
      </c>
      <c r="M59" s="399">
        <f t="shared" si="43"/>
        <v>9.4480837460964907E-4</v>
      </c>
      <c r="N59" s="394">
        <f t="shared" si="34"/>
        <v>-0.42904783808647651</v>
      </c>
      <c r="O59" s="395">
        <f t="shared" si="34"/>
        <v>-0.62073764787752261</v>
      </c>
      <c r="P59" s="386">
        <f t="shared" si="34"/>
        <v>-0.4925809179672484</v>
      </c>
      <c r="R59" s="401">
        <v>59.783999999999999</v>
      </c>
      <c r="S59" s="369">
        <v>34.518999999999998</v>
      </c>
      <c r="T59" s="374">
        <v>94.302999999999997</v>
      </c>
      <c r="U59" s="19">
        <v>33.301000000000002</v>
      </c>
      <c r="V59" s="119">
        <v>12.986999999999998</v>
      </c>
      <c r="W59" s="375">
        <v>46.287999999999997</v>
      </c>
      <c r="X59" s="345">
        <f t="shared" si="44"/>
        <v>2.4646376198585876E-3</v>
      </c>
      <c r="Y59" s="323">
        <f t="shared" si="45"/>
        <v>1.9080113982110273E-3</v>
      </c>
      <c r="Z59" s="399">
        <f t="shared" si="46"/>
        <v>2.2268415316866992E-3</v>
      </c>
      <c r="AA59" s="323">
        <f t="shared" si="47"/>
        <v>1.5165595588793172E-3</v>
      </c>
      <c r="AB59" s="323">
        <f t="shared" si="48"/>
        <v>7.7507850750925566E-4</v>
      </c>
      <c r="AC59" s="399">
        <f t="shared" si="49"/>
        <v>1.1956405614344547E-3</v>
      </c>
      <c r="AE59" s="394">
        <f t="shared" si="35"/>
        <v>-0.4429780543289174</v>
      </c>
      <c r="AF59" s="395">
        <f t="shared" si="35"/>
        <v>-0.62377241519163362</v>
      </c>
      <c r="AG59" s="386">
        <f t="shared" si="35"/>
        <v>-0.50915665461332094</v>
      </c>
      <c r="AI59" s="27">
        <f t="shared" si="36"/>
        <v>3.4374425022999082</v>
      </c>
      <c r="AJ59" s="28">
        <f t="shared" si="36"/>
        <v>4.0035954534910694</v>
      </c>
      <c r="AK59" s="402">
        <f t="shared" si="36"/>
        <v>3.6250864918889829</v>
      </c>
      <c r="AL59" s="28">
        <f t="shared" si="36"/>
        <v>3.3535750251762342</v>
      </c>
      <c r="AM59" s="28">
        <f t="shared" si="36"/>
        <v>3.9715596330275229</v>
      </c>
      <c r="AN59" s="402">
        <f t="shared" si="36"/>
        <v>3.5066666666666664</v>
      </c>
      <c r="AO59" s="384">
        <f t="shared" si="50"/>
        <v>-2.4398219626236766E-2</v>
      </c>
      <c r="AP59" s="385">
        <f t="shared" si="50"/>
        <v>-8.0017626245458343E-3</v>
      </c>
      <c r="AQ59" s="386">
        <f t="shared" si="50"/>
        <v>-3.266675856900992E-2</v>
      </c>
    </row>
    <row r="60" spans="1:43" ht="19.5" customHeight="1">
      <c r="A60" s="8" t="s">
        <v>216</v>
      </c>
      <c r="B60" s="19">
        <v>158.01</v>
      </c>
      <c r="C60" s="371">
        <v>153.96</v>
      </c>
      <c r="D60" s="375">
        <v>311.97000000000003</v>
      </c>
      <c r="E60" s="19">
        <v>79.75</v>
      </c>
      <c r="F60" s="369">
        <v>5.1000000000000005</v>
      </c>
      <c r="G60" s="377">
        <v>84.85</v>
      </c>
      <c r="H60" s="345">
        <f t="shared" si="38"/>
        <v>1.5733271413220366E-3</v>
      </c>
      <c r="I60" s="323">
        <f t="shared" si="39"/>
        <v>2.8384050434969539E-3</v>
      </c>
      <c r="J60" s="399">
        <f t="shared" si="40"/>
        <v>2.0169751243613834E-3</v>
      </c>
      <c r="K60" s="323">
        <f t="shared" si="41"/>
        <v>8.9708374105180056E-4</v>
      </c>
      <c r="L60" s="323">
        <f t="shared" si="42"/>
        <v>1.0037058394031298E-4</v>
      </c>
      <c r="M60" s="399">
        <f t="shared" si="43"/>
        <v>6.0732568625476301E-4</v>
      </c>
      <c r="N60" s="394">
        <f t="shared" si="34"/>
        <v>-0.49528510853743429</v>
      </c>
      <c r="O60" s="395">
        <f t="shared" si="34"/>
        <v>-0.96687451286048332</v>
      </c>
      <c r="P60" s="386">
        <f t="shared" si="34"/>
        <v>-0.72801871974869381</v>
      </c>
      <c r="R60" s="401">
        <v>33.988</v>
      </c>
      <c r="S60" s="369">
        <v>63.853999999999999</v>
      </c>
      <c r="T60" s="374">
        <v>97.841999999999999</v>
      </c>
      <c r="U60" s="19">
        <v>31.567000000000007</v>
      </c>
      <c r="V60" s="119">
        <v>5.2169999999999996</v>
      </c>
      <c r="W60" s="375">
        <v>36.784000000000006</v>
      </c>
      <c r="X60" s="345">
        <f t="shared" si="44"/>
        <v>1.4011793025517476E-3</v>
      </c>
      <c r="Y60" s="323">
        <f t="shared" si="45"/>
        <v>3.529481150130854E-3</v>
      </c>
      <c r="Z60" s="399">
        <f t="shared" si="46"/>
        <v>2.3104103702245955E-3</v>
      </c>
      <c r="AA60" s="323">
        <f t="shared" si="47"/>
        <v>1.4375915316399931E-3</v>
      </c>
      <c r="AB60" s="323">
        <f t="shared" si="48"/>
        <v>3.1135632352935911E-4</v>
      </c>
      <c r="AC60" s="399">
        <f t="shared" si="49"/>
        <v>9.5014782258479502E-4</v>
      </c>
      <c r="AE60" s="394">
        <f t="shared" si="35"/>
        <v>-7.1231022713898792E-2</v>
      </c>
      <c r="AF60" s="395">
        <f t="shared" si="35"/>
        <v>-0.91829799229492282</v>
      </c>
      <c r="AG60" s="386">
        <f t="shared" si="35"/>
        <v>-0.62404693281004064</v>
      </c>
      <c r="AI60" s="27">
        <f t="shared" si="36"/>
        <v>2.1510031010695525</v>
      </c>
      <c r="AJ60" s="28">
        <f t="shared" si="36"/>
        <v>4.1474408937386329</v>
      </c>
      <c r="AK60" s="402">
        <f t="shared" si="36"/>
        <v>3.1362631022213669</v>
      </c>
      <c r="AL60" s="28">
        <f t="shared" si="36"/>
        <v>3.9582445141065841</v>
      </c>
      <c r="AM60" s="28">
        <f t="shared" si="36"/>
        <v>10.22941176470588</v>
      </c>
      <c r="AN60" s="402">
        <f t="shared" si="36"/>
        <v>4.3351797289334124</v>
      </c>
      <c r="AO60" s="384">
        <f t="shared" si="50"/>
        <v>0.8401854056548822</v>
      </c>
      <c r="AP60" s="385">
        <f t="shared" si="50"/>
        <v>1.4664394326026833</v>
      </c>
      <c r="AQ60" s="386">
        <f t="shared" si="50"/>
        <v>0.38227552588393215</v>
      </c>
    </row>
    <row r="61" spans="1:43" ht="19.5" customHeight="1">
      <c r="A61" s="8" t="s">
        <v>217</v>
      </c>
      <c r="B61" s="19">
        <v>75.009999999999991</v>
      </c>
      <c r="C61" s="371">
        <v>12.180000000000001</v>
      </c>
      <c r="D61" s="375">
        <v>87.19</v>
      </c>
      <c r="E61" s="19">
        <v>93.32</v>
      </c>
      <c r="F61" s="369">
        <v>14.71</v>
      </c>
      <c r="G61" s="377">
        <v>108.03</v>
      </c>
      <c r="H61" s="345">
        <f t="shared" si="38"/>
        <v>7.4688481026875494E-4</v>
      </c>
      <c r="I61" s="323">
        <f t="shared" si="39"/>
        <v>2.2455036002723368E-4</v>
      </c>
      <c r="J61" s="399">
        <f t="shared" si="40"/>
        <v>5.637082446807995E-4</v>
      </c>
      <c r="K61" s="323">
        <f t="shared" si="41"/>
        <v>1.0497285857674486E-3</v>
      </c>
      <c r="L61" s="323">
        <f t="shared" si="42"/>
        <v>2.8950025289451055E-4</v>
      </c>
      <c r="M61" s="399">
        <f t="shared" si="43"/>
        <v>7.732397629475787E-4</v>
      </c>
      <c r="N61" s="394">
        <f t="shared" si="34"/>
        <v>0.24410078656179182</v>
      </c>
      <c r="O61" s="395">
        <f t="shared" si="34"/>
        <v>0.20771756978653522</v>
      </c>
      <c r="P61" s="386">
        <f t="shared" si="34"/>
        <v>0.23901823603624273</v>
      </c>
      <c r="R61" s="401">
        <v>22.306999999999999</v>
      </c>
      <c r="S61" s="369">
        <v>8.1549999999999994</v>
      </c>
      <c r="T61" s="374">
        <v>30.461999999999996</v>
      </c>
      <c r="U61" s="19">
        <v>27.551000000000002</v>
      </c>
      <c r="V61" s="119">
        <v>8.5960000000000001</v>
      </c>
      <c r="W61" s="375">
        <v>36.147000000000006</v>
      </c>
      <c r="X61" s="345">
        <f t="shared" si="44"/>
        <v>9.1962182835182509E-4</v>
      </c>
      <c r="Y61" s="323">
        <f t="shared" si="45"/>
        <v>4.5076140538285954E-4</v>
      </c>
      <c r="Z61" s="399">
        <f t="shared" si="46"/>
        <v>7.1932013550194817E-4</v>
      </c>
      <c r="AA61" s="323">
        <f t="shared" si="47"/>
        <v>1.254699030259874E-3</v>
      </c>
      <c r="AB61" s="323">
        <f t="shared" si="48"/>
        <v>5.130187765110928E-4</v>
      </c>
      <c r="AC61" s="399">
        <f t="shared" si="49"/>
        <v>9.3369381641400019E-4</v>
      </c>
      <c r="AE61" s="394">
        <f t="shared" si="35"/>
        <v>0.23508315775317182</v>
      </c>
      <c r="AF61" s="395">
        <f t="shared" si="35"/>
        <v>5.4077253218884215E-2</v>
      </c>
      <c r="AG61" s="386">
        <f t="shared" si="35"/>
        <v>0.18662596021272437</v>
      </c>
      <c r="AI61" s="27">
        <f t="shared" si="36"/>
        <v>2.9738701506465808</v>
      </c>
      <c r="AJ61" s="28">
        <f t="shared" si="36"/>
        <v>6.6954022988505733</v>
      </c>
      <c r="AK61" s="402">
        <f t="shared" si="36"/>
        <v>3.4937492831746759</v>
      </c>
      <c r="AL61" s="28">
        <f t="shared" si="36"/>
        <v>2.9523146163737679</v>
      </c>
      <c r="AM61" s="28">
        <f t="shared" si="36"/>
        <v>5.8436437797416723</v>
      </c>
      <c r="AN61" s="402">
        <f t="shared" si="36"/>
        <v>3.3460149958344907</v>
      </c>
      <c r="AO61" s="384">
        <f t="shared" si="50"/>
        <v>-7.2483105115151896E-3</v>
      </c>
      <c r="AP61" s="385">
        <f t="shared" si="50"/>
        <v>-0.12721543547205905</v>
      </c>
      <c r="AQ61" s="386">
        <f t="shared" si="50"/>
        <v>-4.2285314533486808E-2</v>
      </c>
    </row>
    <row r="62" spans="1:43" ht="19.5" customHeight="1" thickBot="1">
      <c r="A62" s="8" t="s">
        <v>17</v>
      </c>
      <c r="B62" s="19">
        <f t="shared" ref="B62:G62" si="51">B63-SUM(B40:B61)</f>
        <v>616.24000000001979</v>
      </c>
      <c r="C62" s="371">
        <f t="shared" si="51"/>
        <v>44.679999999993015</v>
      </c>
      <c r="D62" s="376">
        <f t="shared" si="51"/>
        <v>660.92000000001281</v>
      </c>
      <c r="E62" s="21">
        <f t="shared" si="51"/>
        <v>58.44999999999709</v>
      </c>
      <c r="F62" s="119">
        <f t="shared" si="51"/>
        <v>36.069999999999709</v>
      </c>
      <c r="G62" s="375">
        <f t="shared" si="51"/>
        <v>94.520000000018626</v>
      </c>
      <c r="H62" s="345">
        <f t="shared" si="38"/>
        <v>6.1359858082926594E-3</v>
      </c>
      <c r="I62" s="323">
        <f t="shared" si="39"/>
        <v>8.2372003990272837E-4</v>
      </c>
      <c r="J62" s="399">
        <f t="shared" si="40"/>
        <v>4.2730365073338824E-3</v>
      </c>
      <c r="K62" s="323">
        <f t="shared" si="41"/>
        <v>6.5748645347304241E-4</v>
      </c>
      <c r="L62" s="323">
        <f t="shared" si="42"/>
        <v>7.0987587504452144E-4</v>
      </c>
      <c r="M62" s="399">
        <f t="shared" si="43"/>
        <v>6.7654005733425475E-4</v>
      </c>
      <c r="N62" s="396">
        <f t="shared" si="34"/>
        <v>-0.90515059067896397</v>
      </c>
      <c r="O62" s="397">
        <f t="shared" si="34"/>
        <v>-0.19270367054598594</v>
      </c>
      <c r="P62" s="388">
        <f t="shared" si="34"/>
        <v>-0.85698722992190157</v>
      </c>
      <c r="R62" s="19">
        <f t="shared" ref="R62:W62" si="52">R63-SUM(R40:R61)</f>
        <v>157.69900000000416</v>
      </c>
      <c r="S62" s="119">
        <f t="shared" si="52"/>
        <v>32.450999999993655</v>
      </c>
      <c r="T62" s="375">
        <f t="shared" si="52"/>
        <v>190.15000000000146</v>
      </c>
      <c r="U62" s="119">
        <f t="shared" si="52"/>
        <v>29.126000000003842</v>
      </c>
      <c r="V62" s="123">
        <f t="shared" si="52"/>
        <v>21.432999999997264</v>
      </c>
      <c r="W62" s="376">
        <f t="shared" si="52"/>
        <v>50.559000000001106</v>
      </c>
      <c r="X62" s="345">
        <f t="shared" si="44"/>
        <v>6.501252643083261E-3</v>
      </c>
      <c r="Y62" s="323">
        <f t="shared" si="45"/>
        <v>1.7937042754232147E-3</v>
      </c>
      <c r="Z62" s="399">
        <f t="shared" si="46"/>
        <v>4.4901425962082762E-3</v>
      </c>
      <c r="AA62" s="323">
        <f t="shared" si="47"/>
        <v>1.3264260446210268E-3</v>
      </c>
      <c r="AB62" s="323">
        <f t="shared" si="48"/>
        <v>1.2791451183062877E-3</v>
      </c>
      <c r="AC62" s="399">
        <f t="shared" si="49"/>
        <v>1.3059624772201418E-3</v>
      </c>
      <c r="AE62" s="396">
        <f t="shared" si="35"/>
        <v>-0.81530637480261081</v>
      </c>
      <c r="AF62" s="397">
        <f t="shared" si="35"/>
        <v>-0.33952728729464565</v>
      </c>
      <c r="AG62" s="388">
        <f t="shared" si="35"/>
        <v>-0.7341099132263964</v>
      </c>
      <c r="AI62" s="27">
        <f t="shared" si="36"/>
        <v>2.5590516681812137</v>
      </c>
      <c r="AJ62" s="28">
        <f t="shared" si="36"/>
        <v>7.2629811996416134</v>
      </c>
      <c r="AK62" s="402">
        <f t="shared" si="36"/>
        <v>2.8770501724868032</v>
      </c>
      <c r="AL62" s="28">
        <f t="shared" si="36"/>
        <v>4.9830624465364064</v>
      </c>
      <c r="AM62" s="28">
        <f t="shared" si="36"/>
        <v>5.9420571111720086</v>
      </c>
      <c r="AN62" s="402">
        <f t="shared" si="36"/>
        <v>5.3490266610231849</v>
      </c>
      <c r="AO62" s="387">
        <f t="shared" si="50"/>
        <v>0.94723010421981901</v>
      </c>
      <c r="AP62" s="385">
        <f t="shared" si="50"/>
        <v>-0.18187078448375782</v>
      </c>
      <c r="AQ62" s="386">
        <f t="shared" si="50"/>
        <v>0.85920520683854029</v>
      </c>
    </row>
    <row r="63" spans="1:43" ht="25.5" customHeight="1" thickBot="1">
      <c r="A63" s="12" t="s">
        <v>18</v>
      </c>
      <c r="B63" s="17">
        <v>100430.48000000001</v>
      </c>
      <c r="C63" s="372">
        <v>54241.729999999996</v>
      </c>
      <c r="D63" s="18">
        <v>154672.21</v>
      </c>
      <c r="E63" s="17">
        <v>88899.17</v>
      </c>
      <c r="F63" s="373">
        <v>50811.7</v>
      </c>
      <c r="G63" s="378">
        <v>139710.87000000002</v>
      </c>
      <c r="H63" s="334">
        <f t="shared" ref="H63:M63" si="53">SUM(H40:H62)</f>
        <v>1</v>
      </c>
      <c r="I63" s="338">
        <f t="shared" si="53"/>
        <v>1.0000000000000002</v>
      </c>
      <c r="J63" s="335">
        <f t="shared" si="53"/>
        <v>1</v>
      </c>
      <c r="K63" s="338">
        <f t="shared" si="53"/>
        <v>1</v>
      </c>
      <c r="L63" s="338">
        <f t="shared" si="53"/>
        <v>1</v>
      </c>
      <c r="M63" s="335">
        <f t="shared" si="53"/>
        <v>1</v>
      </c>
      <c r="N63" s="389">
        <f t="shared" si="34"/>
        <v>-0.1148188279096148</v>
      </c>
      <c r="O63" s="390">
        <f t="shared" si="34"/>
        <v>-6.3235999294270276E-2</v>
      </c>
      <c r="P63" s="391">
        <f t="shared" si="34"/>
        <v>-9.6729334894742683E-2</v>
      </c>
      <c r="R63" s="17">
        <v>24256.71</v>
      </c>
      <c r="S63" s="372">
        <v>18091.610999999997</v>
      </c>
      <c r="T63" s="18">
        <v>42348.320999999996</v>
      </c>
      <c r="U63" s="17">
        <v>21958.254000000001</v>
      </c>
      <c r="V63" s="373">
        <v>16755.721999999998</v>
      </c>
      <c r="W63" s="378">
        <v>38713.975999999995</v>
      </c>
      <c r="X63" s="334">
        <f t="shared" ref="X63:AC63" si="54">SUM(X40:X62)</f>
        <v>1</v>
      </c>
      <c r="Y63" s="338">
        <f t="shared" si="54"/>
        <v>0.99999999999999978</v>
      </c>
      <c r="Z63" s="335">
        <f t="shared" si="54"/>
        <v>1.0000000000000002</v>
      </c>
      <c r="AA63" s="338">
        <f t="shared" si="54"/>
        <v>1</v>
      </c>
      <c r="AB63" s="338">
        <f t="shared" si="54"/>
        <v>1</v>
      </c>
      <c r="AC63" s="335">
        <f t="shared" si="54"/>
        <v>1.0000000000000002</v>
      </c>
      <c r="AE63" s="389">
        <f t="shared" si="35"/>
        <v>-9.4755471784920484E-2</v>
      </c>
      <c r="AF63" s="390">
        <f t="shared" si="35"/>
        <v>-7.384024562544482E-2</v>
      </c>
      <c r="AG63" s="391">
        <f t="shared" si="35"/>
        <v>-8.5820285531509069E-2</v>
      </c>
      <c r="AI63" s="403">
        <f t="shared" si="36"/>
        <v>2.4152737296486082</v>
      </c>
      <c r="AJ63" s="404">
        <f t="shared" si="36"/>
        <v>3.3353676219397865</v>
      </c>
      <c r="AK63" s="405">
        <f t="shared" si="36"/>
        <v>2.7379398665086634</v>
      </c>
      <c r="AL63" s="404">
        <f t="shared" si="36"/>
        <v>2.4700178865561964</v>
      </c>
      <c r="AM63" s="404">
        <f t="shared" si="36"/>
        <v>3.2976109832971541</v>
      </c>
      <c r="AN63" s="405">
        <f t="shared" si="36"/>
        <v>2.7710067226694663</v>
      </c>
      <c r="AO63" s="389">
        <f t="shared" si="50"/>
        <v>2.2665818882380982E-2</v>
      </c>
      <c r="AP63" s="390">
        <f t="shared" si="50"/>
        <v>-1.1320083097968647E-2</v>
      </c>
      <c r="AQ63" s="391">
        <f t="shared" si="50"/>
        <v>1.2077276263546575E-2</v>
      </c>
    </row>
    <row r="64" spans="1:43" ht="20.100000000000001" customHeight="1"/>
    <row r="65" spans="1:43" ht="20.100000000000001" customHeight="1" thickBot="1"/>
    <row r="66" spans="1:43" ht="15" customHeight="1">
      <c r="A66" s="491" t="s">
        <v>15</v>
      </c>
      <c r="B66" s="457" t="s">
        <v>133</v>
      </c>
      <c r="C66" s="510"/>
      <c r="D66" s="510"/>
      <c r="E66" s="510"/>
      <c r="F66" s="510"/>
      <c r="G66" s="521"/>
      <c r="H66" s="511" t="s">
        <v>135</v>
      </c>
      <c r="I66" s="510"/>
      <c r="J66" s="510"/>
      <c r="K66" s="510"/>
      <c r="L66" s="510"/>
      <c r="M66" s="521"/>
      <c r="N66" s="525" t="s">
        <v>153</v>
      </c>
      <c r="O66" s="516"/>
      <c r="P66" s="526"/>
      <c r="R66" s="511" t="s">
        <v>134</v>
      </c>
      <c r="S66" s="510"/>
      <c r="T66" s="510"/>
      <c r="U66" s="510"/>
      <c r="V66" s="510"/>
      <c r="W66" s="521"/>
      <c r="X66" s="510" t="s">
        <v>136</v>
      </c>
      <c r="Y66" s="510"/>
      <c r="Z66" s="510"/>
      <c r="AA66" s="510"/>
      <c r="AB66" s="510"/>
      <c r="AC66" s="458"/>
      <c r="AE66" s="516" t="s">
        <v>153</v>
      </c>
      <c r="AF66" s="516"/>
      <c r="AG66" s="516"/>
      <c r="AI66" s="475" t="s">
        <v>139</v>
      </c>
      <c r="AJ66" s="480"/>
      <c r="AK66" s="480"/>
      <c r="AL66" s="480"/>
      <c r="AM66" s="480"/>
      <c r="AN66" s="476"/>
      <c r="AO66" s="516" t="s">
        <v>153</v>
      </c>
      <c r="AP66" s="516"/>
      <c r="AQ66" s="516"/>
    </row>
    <row r="67" spans="1:43" ht="15" customHeight="1">
      <c r="A67" s="492"/>
      <c r="B67" s="522" t="str">
        <f>B38</f>
        <v>jan-jun 2025</v>
      </c>
      <c r="C67" s="497"/>
      <c r="D67" s="498"/>
      <c r="E67" s="523" t="str">
        <f>E38</f>
        <v>jan-maio 2026</v>
      </c>
      <c r="F67" s="513"/>
      <c r="G67" s="524"/>
      <c r="H67" s="532" t="str">
        <f>B67</f>
        <v>jan-jun 2025</v>
      </c>
      <c r="I67" s="497"/>
      <c r="J67" s="498"/>
      <c r="K67" s="522" t="str">
        <f>E67</f>
        <v>jan-maio 2026</v>
      </c>
      <c r="L67" s="497"/>
      <c r="M67" s="498"/>
      <c r="N67" s="499" t="s">
        <v>137</v>
      </c>
      <c r="O67" s="497"/>
      <c r="P67" s="500"/>
      <c r="R67" s="520" t="str">
        <f>H67</f>
        <v>jan-jun 2025</v>
      </c>
      <c r="S67" s="497"/>
      <c r="T67" s="498"/>
      <c r="U67" s="537" t="str">
        <f>K67</f>
        <v>jan-maio 2026</v>
      </c>
      <c r="V67" s="513"/>
      <c r="W67" s="524"/>
      <c r="X67" s="532" t="str">
        <f>R67</f>
        <v>jan-jun 2025</v>
      </c>
      <c r="Y67" s="497"/>
      <c r="Z67" s="498"/>
      <c r="AA67" s="522" t="str">
        <f>U67</f>
        <v>jan-maio 2026</v>
      </c>
      <c r="AB67" s="497"/>
      <c r="AC67" s="500"/>
      <c r="AE67" s="496" t="s">
        <v>138</v>
      </c>
      <c r="AF67" s="497"/>
      <c r="AG67" s="500"/>
      <c r="AI67" s="527" t="str">
        <f>X67</f>
        <v>jan-jun 2025</v>
      </c>
      <c r="AJ67" s="528"/>
      <c r="AK67" s="539"/>
      <c r="AL67" s="538" t="str">
        <f>AA67</f>
        <v>jan-maio 2026</v>
      </c>
      <c r="AM67" s="528"/>
      <c r="AN67" s="539"/>
      <c r="AO67" s="497" t="s">
        <v>139</v>
      </c>
      <c r="AP67" s="497"/>
      <c r="AQ67" s="500"/>
    </row>
    <row r="68" spans="1:43" ht="19.5" customHeight="1" thickBot="1">
      <c r="A68" s="493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184</v>
      </c>
      <c r="B69" s="39">
        <v>40941.61</v>
      </c>
      <c r="C69" s="370">
        <v>12974.51</v>
      </c>
      <c r="D69" s="375">
        <v>53916.12</v>
      </c>
      <c r="E69" s="39">
        <v>44382.900000000009</v>
      </c>
      <c r="F69" s="379">
        <v>11043.82</v>
      </c>
      <c r="G69" s="377">
        <v>55426.720000000008</v>
      </c>
      <c r="H69" s="345">
        <f t="shared" ref="H69:H96" si="55">B69/$B$97</f>
        <v>0.25214602067762404</v>
      </c>
      <c r="I69" s="323">
        <f t="shared" ref="I69:I96" si="56">C69/$C$97</f>
        <v>0.14239854968596508</v>
      </c>
      <c r="J69" s="398">
        <f t="shared" ref="J69:J96" si="57">D69/$D$97</f>
        <v>0.21269803999168718</v>
      </c>
      <c r="K69" s="323">
        <f t="shared" ref="K69:K96" si="58">E69/$E$97</f>
        <v>0.28170582997758464</v>
      </c>
      <c r="L69" s="323">
        <f t="shared" ref="L69:L96" si="59">F69/$F$97</f>
        <v>0.12941669197856553</v>
      </c>
      <c r="M69" s="399">
        <f t="shared" ref="M69:M96" si="60">G69/$G$97</f>
        <v>0.22820066773745756</v>
      </c>
      <c r="N69" s="392">
        <f t="shared" ref="N69:P97" si="61">(E69-B69)/B69</f>
        <v>8.4053607076028714E-2</v>
      </c>
      <c r="O69" s="393">
        <f t="shared" si="61"/>
        <v>-0.14880639037620691</v>
      </c>
      <c r="P69" s="382">
        <f t="shared" si="61"/>
        <v>2.8017594737900386E-2</v>
      </c>
      <c r="R69" s="401">
        <v>12227.750999999998</v>
      </c>
      <c r="S69" s="369">
        <v>5821.2500000000009</v>
      </c>
      <c r="T69" s="374">
        <v>18049.001</v>
      </c>
      <c r="U69" s="39">
        <v>12701.96</v>
      </c>
      <c r="V69" s="112">
        <v>4643.491</v>
      </c>
      <c r="W69" s="380">
        <v>17345.451000000001</v>
      </c>
      <c r="X69" s="345">
        <f t="shared" ref="X69:X96" si="62">R69/$R$97</f>
        <v>0.25451764489702755</v>
      </c>
      <c r="Y69" s="323">
        <f t="shared" ref="Y69:Y96" si="63">S69/$S$97</f>
        <v>0.12769925009691657</v>
      </c>
      <c r="Z69" s="398">
        <f t="shared" ref="Z69:Z96" si="64">T69/$T$97</f>
        <v>0.19277258050986321</v>
      </c>
      <c r="AA69" s="323">
        <f t="shared" ref="AA69:AA96" si="65">U69/$U$97</f>
        <v>0.27192222494649559</v>
      </c>
      <c r="AB69" s="323">
        <f t="shared" ref="AB69:AB96" si="66">V69/$V$97</f>
        <v>0.11231805244497657</v>
      </c>
      <c r="AC69" s="399">
        <f t="shared" ref="AC69:AC96" si="67">W69/$W$97</f>
        <v>0.19698634514122113</v>
      </c>
      <c r="AE69" s="392">
        <f t="shared" ref="AE69:AG97" si="68">(U69-R69)/R69</f>
        <v>3.8781375250444727E-2</v>
      </c>
      <c r="AF69" s="393">
        <f t="shared" si="68"/>
        <v>-0.20232063560231922</v>
      </c>
      <c r="AG69" s="382">
        <f t="shared" si="68"/>
        <v>-3.8979996732229072E-2</v>
      </c>
      <c r="AI69" s="27">
        <f t="shared" ref="AI69:AN97" si="69">(R69/B69)*10</f>
        <v>2.986631693282213</v>
      </c>
      <c r="AJ69" s="28">
        <f t="shared" si="69"/>
        <v>4.4866819633265544</v>
      </c>
      <c r="AK69" s="406">
        <f t="shared" si="69"/>
        <v>3.3476075429760153</v>
      </c>
      <c r="AL69" s="28">
        <f t="shared" si="69"/>
        <v>2.8619040215939013</v>
      </c>
      <c r="AM69" s="28">
        <f t="shared" si="69"/>
        <v>4.2046058338509686</v>
      </c>
      <c r="AN69" s="402">
        <f t="shared" si="69"/>
        <v>3.1294384729964175</v>
      </c>
      <c r="AO69" s="383">
        <f t="shared" ref="AO69:AQ82" si="70">(AL69-AI69)/AI69</f>
        <v>-4.1761986243184855E-2</v>
      </c>
      <c r="AP69" s="381">
        <f t="shared" si="70"/>
        <v>-6.2869651065360216E-2</v>
      </c>
      <c r="AQ69" s="382">
        <f t="shared" si="70"/>
        <v>-6.5171638902941989E-2</v>
      </c>
    </row>
    <row r="70" spans="1:43" ht="19.5" customHeight="1">
      <c r="A70" s="8" t="s">
        <v>185</v>
      </c>
      <c r="B70" s="19">
        <v>23380.660000000003</v>
      </c>
      <c r="C70" s="371">
        <v>14266.91</v>
      </c>
      <c r="D70" s="375">
        <v>37647.570000000007</v>
      </c>
      <c r="E70" s="19">
        <v>23122.04</v>
      </c>
      <c r="F70" s="369">
        <v>14796.939999999997</v>
      </c>
      <c r="G70" s="377">
        <v>37918.979999999996</v>
      </c>
      <c r="H70" s="345">
        <f t="shared" si="55"/>
        <v>0.1439938580777966</v>
      </c>
      <c r="I70" s="323">
        <f t="shared" si="56"/>
        <v>0.15658296864391733</v>
      </c>
      <c r="J70" s="399">
        <f t="shared" si="57"/>
        <v>0.14851892809515677</v>
      </c>
      <c r="K70" s="323">
        <f t="shared" si="58"/>
        <v>0.14675952830876104</v>
      </c>
      <c r="L70" s="323">
        <f t="shared" si="59"/>
        <v>0.17339752243384218</v>
      </c>
      <c r="M70" s="399">
        <f t="shared" si="60"/>
        <v>0.15611850305995548</v>
      </c>
      <c r="N70" s="394">
        <f t="shared" si="61"/>
        <v>-1.1061278851837483E-2</v>
      </c>
      <c r="O70" s="395">
        <f t="shared" si="61"/>
        <v>3.7151001863753051E-2</v>
      </c>
      <c r="P70" s="386">
        <f t="shared" si="61"/>
        <v>7.2092302371703906E-3</v>
      </c>
      <c r="R70" s="401">
        <v>7527.018</v>
      </c>
      <c r="S70" s="369">
        <v>9653.4850000000006</v>
      </c>
      <c r="T70" s="374">
        <v>17180.503000000001</v>
      </c>
      <c r="U70" s="19">
        <v>7218.0550000000012</v>
      </c>
      <c r="V70" s="119">
        <v>9929.8429999999989</v>
      </c>
      <c r="W70" s="375">
        <v>17147.898000000001</v>
      </c>
      <c r="X70" s="345">
        <f t="shared" si="62"/>
        <v>0.15667303778573302</v>
      </c>
      <c r="Y70" s="323">
        <f t="shared" si="63"/>
        <v>0.21176599447229247</v>
      </c>
      <c r="Z70" s="399">
        <f t="shared" si="64"/>
        <v>0.18349657677826303</v>
      </c>
      <c r="AA70" s="323">
        <f t="shared" si="65"/>
        <v>0.15452336296021854</v>
      </c>
      <c r="AB70" s="323">
        <f t="shared" si="66"/>
        <v>0.24018580564587791</v>
      </c>
      <c r="AC70" s="399">
        <f t="shared" si="67"/>
        <v>0.19474280339406888</v>
      </c>
      <c r="AE70" s="394">
        <f t="shared" si="68"/>
        <v>-4.1047198239727717E-2</v>
      </c>
      <c r="AF70" s="395">
        <f t="shared" si="68"/>
        <v>2.8627796075717561E-2</v>
      </c>
      <c r="AG70" s="386">
        <f t="shared" si="68"/>
        <v>-1.8977907689896835E-3</v>
      </c>
      <c r="AI70" s="27">
        <f t="shared" si="69"/>
        <v>3.2193351256979055</v>
      </c>
      <c r="AJ70" s="28">
        <f t="shared" si="69"/>
        <v>6.7663460412941561</v>
      </c>
      <c r="AK70" s="402">
        <f t="shared" si="69"/>
        <v>4.5635091454773837</v>
      </c>
      <c r="AL70" s="28">
        <f t="shared" si="69"/>
        <v>3.1217206613257313</v>
      </c>
      <c r="AM70" s="28">
        <f t="shared" si="69"/>
        <v>6.7107408693959698</v>
      </c>
      <c r="AN70" s="402">
        <f t="shared" si="69"/>
        <v>4.5222466427103267</v>
      </c>
      <c r="AO70" s="384">
        <f t="shared" si="70"/>
        <v>-3.0321311873678491E-2</v>
      </c>
      <c r="AP70" s="385">
        <f t="shared" si="70"/>
        <v>-8.217902477767899E-3</v>
      </c>
      <c r="AQ70" s="386">
        <f t="shared" si="70"/>
        <v>-9.041836326316945E-3</v>
      </c>
    </row>
    <row r="71" spans="1:43" ht="19.5" customHeight="1">
      <c r="A71" s="8" t="s">
        <v>189</v>
      </c>
      <c r="B71" s="19">
        <v>13502.509999999998</v>
      </c>
      <c r="C71" s="371">
        <v>15895.3</v>
      </c>
      <c r="D71" s="375">
        <v>29397.809999999998</v>
      </c>
      <c r="E71" s="19">
        <v>12363.46</v>
      </c>
      <c r="F71" s="369">
        <v>15105.84</v>
      </c>
      <c r="G71" s="377">
        <v>27469.3</v>
      </c>
      <c r="H71" s="345">
        <f t="shared" si="55"/>
        <v>8.3157554518735952E-2</v>
      </c>
      <c r="I71" s="323">
        <f t="shared" si="56"/>
        <v>0.17445496337228308</v>
      </c>
      <c r="J71" s="399">
        <f t="shared" si="57"/>
        <v>0.11597378607822707</v>
      </c>
      <c r="K71" s="323">
        <f t="shared" si="58"/>
        <v>7.8472987585188614E-2</v>
      </c>
      <c r="L71" s="323">
        <f t="shared" si="59"/>
        <v>0.17701735833773952</v>
      </c>
      <c r="M71" s="399">
        <f t="shared" si="60"/>
        <v>0.11309549982897313</v>
      </c>
      <c r="N71" s="394">
        <f t="shared" si="61"/>
        <v>-8.4358389662366431E-2</v>
      </c>
      <c r="O71" s="395">
        <f t="shared" si="61"/>
        <v>-4.9666253546645812E-2</v>
      </c>
      <c r="P71" s="386">
        <f t="shared" si="61"/>
        <v>-6.5600464796527314E-2</v>
      </c>
      <c r="R71" s="401">
        <v>5129.7790000000005</v>
      </c>
      <c r="S71" s="369">
        <v>7030.6009999999987</v>
      </c>
      <c r="T71" s="374">
        <v>12160.38</v>
      </c>
      <c r="U71" s="19">
        <v>4583.6000000000004</v>
      </c>
      <c r="V71" s="119">
        <v>6510.9259999999995</v>
      </c>
      <c r="W71" s="375">
        <v>11094.526</v>
      </c>
      <c r="X71" s="345">
        <f t="shared" si="62"/>
        <v>0.1067750946124295</v>
      </c>
      <c r="Y71" s="323">
        <f t="shared" si="63"/>
        <v>0.15422846904541662</v>
      </c>
      <c r="Z71" s="399">
        <f t="shared" si="64"/>
        <v>0.12987909040398027</v>
      </c>
      <c r="AA71" s="323">
        <f t="shared" si="65"/>
        <v>9.8125227151144967E-2</v>
      </c>
      <c r="AB71" s="323">
        <f t="shared" si="66"/>
        <v>0.15748808987319271</v>
      </c>
      <c r="AC71" s="399">
        <f t="shared" si="67"/>
        <v>0.12599673123600252</v>
      </c>
      <c r="AE71" s="394">
        <f t="shared" si="68"/>
        <v>-0.10647222814082245</v>
      </c>
      <c r="AF71" s="395">
        <f t="shared" si="68"/>
        <v>-7.3916155958786367E-2</v>
      </c>
      <c r="AG71" s="386">
        <f t="shared" si="68"/>
        <v>-8.7649728051261505E-2</v>
      </c>
      <c r="AI71" s="27">
        <f t="shared" si="69"/>
        <v>3.7991299395445743</v>
      </c>
      <c r="AJ71" s="28">
        <f t="shared" si="69"/>
        <v>4.4230690833139352</v>
      </c>
      <c r="AK71" s="402">
        <f t="shared" si="69"/>
        <v>4.1364917998993809</v>
      </c>
      <c r="AL71" s="28">
        <f t="shared" si="69"/>
        <v>3.7073764140459069</v>
      </c>
      <c r="AM71" s="28">
        <f t="shared" si="69"/>
        <v>4.3102045301684644</v>
      </c>
      <c r="AN71" s="402">
        <f t="shared" si="69"/>
        <v>4.0388819518517041</v>
      </c>
      <c r="AO71" s="384">
        <f t="shared" si="70"/>
        <v>-2.4151194341530343E-2</v>
      </c>
      <c r="AP71" s="385">
        <f t="shared" si="70"/>
        <v>-2.5517248548356006E-2</v>
      </c>
      <c r="AQ71" s="386">
        <f t="shared" si="70"/>
        <v>-2.3597254091027364E-2</v>
      </c>
    </row>
    <row r="72" spans="1:43" ht="19.5" customHeight="1">
      <c r="A72" s="8" t="s">
        <v>186</v>
      </c>
      <c r="B72" s="19">
        <v>16717.999999999996</v>
      </c>
      <c r="C72" s="371">
        <v>11397.410000000002</v>
      </c>
      <c r="D72" s="375">
        <v>28115.409999999996</v>
      </c>
      <c r="E72" s="19">
        <v>18879.79</v>
      </c>
      <c r="F72" s="369">
        <v>11224.609999999997</v>
      </c>
      <c r="G72" s="377">
        <v>30104.399999999998</v>
      </c>
      <c r="H72" s="345">
        <f t="shared" si="55"/>
        <v>0.1029607085233951</v>
      </c>
      <c r="I72" s="323">
        <f t="shared" si="56"/>
        <v>0.1250894757625772</v>
      </c>
      <c r="J72" s="399">
        <f t="shared" si="57"/>
        <v>0.11091474313364316</v>
      </c>
      <c r="K72" s="323">
        <f t="shared" si="58"/>
        <v>0.119833244599891</v>
      </c>
      <c r="L72" s="323">
        <f t="shared" si="59"/>
        <v>0.13153527447473121</v>
      </c>
      <c r="M72" s="399">
        <f t="shared" si="60"/>
        <v>0.12394462782274535</v>
      </c>
      <c r="N72" s="394">
        <f t="shared" si="61"/>
        <v>0.12930912788611107</v>
      </c>
      <c r="O72" s="395">
        <f t="shared" si="61"/>
        <v>-1.51613392867331E-2</v>
      </c>
      <c r="P72" s="386">
        <f t="shared" si="61"/>
        <v>7.0743766496736193E-2</v>
      </c>
      <c r="R72" s="401">
        <v>5546.965000000002</v>
      </c>
      <c r="S72" s="369">
        <v>4728.6980000000003</v>
      </c>
      <c r="T72" s="374">
        <v>10275.663000000002</v>
      </c>
      <c r="U72" s="19">
        <v>6089.0290000000005</v>
      </c>
      <c r="V72" s="119">
        <v>4639.0200000000004</v>
      </c>
      <c r="W72" s="375">
        <v>10728.049000000001</v>
      </c>
      <c r="X72" s="345">
        <f t="shared" si="62"/>
        <v>0.11545871911574264</v>
      </c>
      <c r="Y72" s="323">
        <f t="shared" si="63"/>
        <v>0.10373222049126719</v>
      </c>
      <c r="Z72" s="399">
        <f t="shared" si="64"/>
        <v>0.10974934695608488</v>
      </c>
      <c r="AA72" s="323">
        <f t="shared" si="65"/>
        <v>0.13035329299129703</v>
      </c>
      <c r="AB72" s="323">
        <f t="shared" si="66"/>
        <v>0.11220990665283841</v>
      </c>
      <c r="AC72" s="399">
        <f t="shared" si="67"/>
        <v>0.12183477748753446</v>
      </c>
      <c r="AE72" s="394">
        <f t="shared" ref="AE72:AE74" si="71">(U72-R72)/R72</f>
        <v>9.7722628500449937E-2</v>
      </c>
      <c r="AF72" s="395">
        <f t="shared" ref="AF72:AF74" si="72">(V72-S72)/S72</f>
        <v>-1.8964628318408127E-2</v>
      </c>
      <c r="AG72" s="386">
        <f t="shared" ref="AG72:AG74" si="73">(W72-T72)/T72</f>
        <v>4.4024993813051139E-2</v>
      </c>
      <c r="AI72" s="27">
        <f t="shared" ref="AI72:AI74" si="74">(R72/B72)*10</f>
        <v>3.3179596841727497</v>
      </c>
      <c r="AJ72" s="28">
        <f t="shared" ref="AJ72:AJ74" si="75">(S72/C72)*10</f>
        <v>4.148923308014715</v>
      </c>
      <c r="AK72" s="402">
        <f t="shared" ref="AK72:AK74" si="76">(T72/D72)*10</f>
        <v>3.6548152774581637</v>
      </c>
      <c r="AL72" s="28">
        <f t="shared" ref="AL72:AL74" si="77">(U72/E72)*10</f>
        <v>3.2251571654133864</v>
      </c>
      <c r="AM72" s="28">
        <f t="shared" ref="AM72:AM74" si="78">(V72/F72)*10</f>
        <v>4.1329008312983717</v>
      </c>
      <c r="AN72" s="402">
        <f t="shared" ref="AN72:AN74" si="79">(W72/G72)*10</f>
        <v>3.5636149532958643</v>
      </c>
      <c r="AO72" s="384">
        <f t="shared" ref="AO72:AO74" si="80">(AL72-AI72)/AI72</f>
        <v>-2.7969754786969718E-2</v>
      </c>
      <c r="AP72" s="385">
        <f t="shared" ref="AP72:AP74" si="81">(AM72-AJ72)/AJ72</f>
        <v>-3.8618396935397011E-3</v>
      </c>
      <c r="AQ72" s="386">
        <f t="shared" ref="AQ72:AQ74" si="82">(AN72-AK72)/AK72</f>
        <v>-2.4953470213610093E-2</v>
      </c>
    </row>
    <row r="73" spans="1:43" ht="19.5" customHeight="1">
      <c r="A73" s="8" t="s">
        <v>194</v>
      </c>
      <c r="B73" s="19">
        <v>40335.859999999993</v>
      </c>
      <c r="C73" s="371">
        <v>9046.7900000000027</v>
      </c>
      <c r="D73" s="375">
        <v>49382.649999999994</v>
      </c>
      <c r="E73" s="19">
        <v>27909.079999999998</v>
      </c>
      <c r="F73" s="369">
        <v>9106.9499999999989</v>
      </c>
      <c r="G73" s="377">
        <v>37016.03</v>
      </c>
      <c r="H73" s="345">
        <f t="shared" si="55"/>
        <v>0.24841540402562937</v>
      </c>
      <c r="I73" s="323">
        <f t="shared" si="56"/>
        <v>9.9290822953120569E-2</v>
      </c>
      <c r="J73" s="399">
        <f t="shared" si="57"/>
        <v>0.19481358941621707</v>
      </c>
      <c r="K73" s="323">
        <f t="shared" si="58"/>
        <v>0.17714368699005262</v>
      </c>
      <c r="L73" s="323">
        <f t="shared" si="59"/>
        <v>0.10671953572352658</v>
      </c>
      <c r="M73" s="399">
        <f t="shared" si="60"/>
        <v>0.15240091354837088</v>
      </c>
      <c r="N73" s="394">
        <f t="shared" si="61"/>
        <v>-0.30808268374592723</v>
      </c>
      <c r="O73" s="395">
        <f t="shared" si="61"/>
        <v>6.6498724962109432E-3</v>
      </c>
      <c r="P73" s="386">
        <f t="shared" si="61"/>
        <v>-0.25042438994262151</v>
      </c>
      <c r="R73" s="401">
        <v>7832.5120000000015</v>
      </c>
      <c r="S73" s="369">
        <v>2058.1089999999995</v>
      </c>
      <c r="T73" s="374">
        <v>9890.621000000001</v>
      </c>
      <c r="U73" s="19">
        <v>5735.746000000001</v>
      </c>
      <c r="V73" s="119">
        <v>2117.7550000000001</v>
      </c>
      <c r="W73" s="375">
        <v>7853.5010000000011</v>
      </c>
      <c r="X73" s="345">
        <f t="shared" si="62"/>
        <v>0.16303182064041929</v>
      </c>
      <c r="Y73" s="323">
        <f t="shared" si="63"/>
        <v>4.5148202863253557E-2</v>
      </c>
      <c r="Z73" s="399">
        <f t="shared" si="64"/>
        <v>0.10563690106810032</v>
      </c>
      <c r="AA73" s="323">
        <f t="shared" si="65"/>
        <v>0.12279024765059586</v>
      </c>
      <c r="AB73" s="323">
        <f t="shared" si="66"/>
        <v>5.1224847244370958E-2</v>
      </c>
      <c r="AC73" s="399">
        <f t="shared" si="67"/>
        <v>8.9189520558037111E-2</v>
      </c>
      <c r="AE73" s="394">
        <f t="shared" si="71"/>
        <v>-0.26770032398290616</v>
      </c>
      <c r="AF73" s="395">
        <f t="shared" si="72"/>
        <v>2.8980972339171858E-2</v>
      </c>
      <c r="AG73" s="386">
        <f t="shared" si="73"/>
        <v>-0.20596482263348273</v>
      </c>
      <c r="AI73" s="27">
        <f t="shared" si="74"/>
        <v>1.9418234791572566</v>
      </c>
      <c r="AJ73" s="28">
        <f t="shared" si="75"/>
        <v>2.2749605108552302</v>
      </c>
      <c r="AK73" s="402">
        <f t="shared" si="76"/>
        <v>2.0028534313164648</v>
      </c>
      <c r="AL73" s="28">
        <f t="shared" si="77"/>
        <v>2.0551540932198415</v>
      </c>
      <c r="AM73" s="28">
        <f t="shared" si="78"/>
        <v>2.3254272835581622</v>
      </c>
      <c r="AN73" s="402">
        <f t="shared" si="79"/>
        <v>2.1216486478966008</v>
      </c>
      <c r="AO73" s="384">
        <f t="shared" si="80"/>
        <v>5.8362984730089863E-2</v>
      </c>
      <c r="AP73" s="385">
        <f t="shared" si="81"/>
        <v>2.2183581852135058E-2</v>
      </c>
      <c r="AQ73" s="386">
        <f t="shared" si="82"/>
        <v>5.9312985524883156E-2</v>
      </c>
    </row>
    <row r="74" spans="1:43" ht="19.5" customHeight="1">
      <c r="A74" s="8" t="s">
        <v>193</v>
      </c>
      <c r="B74" s="19">
        <v>4237.3100000000004</v>
      </c>
      <c r="C74" s="371">
        <v>9031.49</v>
      </c>
      <c r="D74" s="375">
        <v>13268.8</v>
      </c>
      <c r="E74" s="19">
        <v>4215.3100000000004</v>
      </c>
      <c r="F74" s="369">
        <v>7304.67</v>
      </c>
      <c r="G74" s="377">
        <v>11519.98</v>
      </c>
      <c r="H74" s="345">
        <f t="shared" si="55"/>
        <v>2.6096210063002001E-2</v>
      </c>
      <c r="I74" s="323">
        <f t="shared" si="56"/>
        <v>9.9122901558771515E-2</v>
      </c>
      <c r="J74" s="399">
        <f t="shared" si="57"/>
        <v>5.2345156755376661E-2</v>
      </c>
      <c r="K74" s="323">
        <f t="shared" si="58"/>
        <v>2.6755290937789382E-2</v>
      </c>
      <c r="L74" s="323">
        <f t="shared" si="59"/>
        <v>8.5599568572746407E-2</v>
      </c>
      <c r="M74" s="399">
        <f t="shared" si="60"/>
        <v>4.7429599448102933E-2</v>
      </c>
      <c r="N74" s="394">
        <f t="shared" si="61"/>
        <v>-5.1919732094182387E-3</v>
      </c>
      <c r="O74" s="395">
        <f t="shared" si="61"/>
        <v>-0.19119990167735332</v>
      </c>
      <c r="P74" s="386">
        <f t="shared" si="61"/>
        <v>-0.13179940914023874</v>
      </c>
      <c r="R74" s="401">
        <v>1646.2000000000003</v>
      </c>
      <c r="S74" s="369">
        <v>5197.2160000000003</v>
      </c>
      <c r="T74" s="374">
        <v>6843.4160000000011</v>
      </c>
      <c r="U74" s="19">
        <v>1635.6200000000003</v>
      </c>
      <c r="V74" s="119">
        <v>3863.2139999999995</v>
      </c>
      <c r="W74" s="375">
        <v>5498.8339999999998</v>
      </c>
      <c r="X74" s="345">
        <f t="shared" si="62"/>
        <v>3.4265250169838009E-2</v>
      </c>
      <c r="Y74" s="323">
        <f t="shared" si="63"/>
        <v>0.11400997823348874</v>
      </c>
      <c r="Z74" s="399">
        <f t="shared" si="64"/>
        <v>7.3091190023341801E-2</v>
      </c>
      <c r="AA74" s="323">
        <f t="shared" si="65"/>
        <v>3.5015181087563435E-2</v>
      </c>
      <c r="AB74" s="323">
        <f t="shared" si="66"/>
        <v>9.3444495242516384E-2</v>
      </c>
      <c r="AC74" s="399">
        <f t="shared" si="67"/>
        <v>6.2448374054862074E-2</v>
      </c>
      <c r="AE74" s="394">
        <f t="shared" si="71"/>
        <v>-6.4269226096464131E-3</v>
      </c>
      <c r="AF74" s="395">
        <f t="shared" si="72"/>
        <v>-0.25667626667816013</v>
      </c>
      <c r="AG74" s="386">
        <f t="shared" si="73"/>
        <v>-0.19647819159320448</v>
      </c>
      <c r="AI74" s="27">
        <f t="shared" si="74"/>
        <v>3.8850119533383207</v>
      </c>
      <c r="AJ74" s="28">
        <f t="shared" si="75"/>
        <v>5.7545499136908749</v>
      </c>
      <c r="AK74" s="402">
        <f t="shared" si="76"/>
        <v>5.1575244181840123</v>
      </c>
      <c r="AL74" s="28">
        <f t="shared" si="77"/>
        <v>3.8801891201358862</v>
      </c>
      <c r="AM74" s="28">
        <f t="shared" si="78"/>
        <v>5.2886906595369805</v>
      </c>
      <c r="AN74" s="402">
        <f t="shared" si="79"/>
        <v>4.7733016897598777</v>
      </c>
      <c r="AO74" s="384">
        <f t="shared" si="80"/>
        <v>-1.2413946881914509E-3</v>
      </c>
      <c r="AP74" s="385">
        <f t="shared" si="81"/>
        <v>-8.0954941940037814E-2</v>
      </c>
      <c r="AQ74" s="386">
        <f t="shared" si="82"/>
        <v>-7.4497510291850672E-2</v>
      </c>
    </row>
    <row r="75" spans="1:43" ht="19.5" customHeight="1">
      <c r="A75" s="8" t="s">
        <v>199</v>
      </c>
      <c r="B75" s="19">
        <v>2994.04</v>
      </c>
      <c r="C75" s="371">
        <v>2900.7700000000004</v>
      </c>
      <c r="D75" s="375">
        <v>5894.81</v>
      </c>
      <c r="E75" s="19">
        <v>3486.3999999999996</v>
      </c>
      <c r="F75" s="369">
        <v>2968.59</v>
      </c>
      <c r="G75" s="377">
        <v>6454.99</v>
      </c>
      <c r="H75" s="345">
        <f t="shared" si="55"/>
        <v>1.8439315692510224E-2</v>
      </c>
      <c r="I75" s="323">
        <f t="shared" si="56"/>
        <v>3.1836689090575056E-2</v>
      </c>
      <c r="J75" s="399">
        <f t="shared" si="57"/>
        <v>2.3254910277731362E-2</v>
      </c>
      <c r="K75" s="323">
        <f t="shared" si="58"/>
        <v>2.2128774947870709E-2</v>
      </c>
      <c r="L75" s="323">
        <f t="shared" si="59"/>
        <v>3.4787337863225756E-2</v>
      </c>
      <c r="M75" s="399">
        <f t="shared" si="60"/>
        <v>2.657622583906482E-2</v>
      </c>
      <c r="N75" s="394">
        <f t="shared" si="61"/>
        <v>0.1644467007788806</v>
      </c>
      <c r="O75" s="395">
        <f t="shared" si="61"/>
        <v>2.3379999103686159E-2</v>
      </c>
      <c r="P75" s="386">
        <f t="shared" si="61"/>
        <v>9.5029356332095416E-2</v>
      </c>
      <c r="R75" s="401">
        <v>1600.039</v>
      </c>
      <c r="S75" s="369">
        <v>1316.4059999999999</v>
      </c>
      <c r="T75" s="374">
        <v>2916.4449999999997</v>
      </c>
      <c r="U75" s="19">
        <v>1839.5980000000002</v>
      </c>
      <c r="V75" s="119">
        <v>1202.07</v>
      </c>
      <c r="W75" s="375">
        <v>3041.6680000000001</v>
      </c>
      <c r="X75" s="345">
        <f t="shared" si="62"/>
        <v>3.3304420250575527E-2</v>
      </c>
      <c r="Y75" s="323">
        <f t="shared" si="63"/>
        <v>2.8877656692820532E-2</v>
      </c>
      <c r="Z75" s="399">
        <f t="shared" si="64"/>
        <v>3.1149127232309861E-2</v>
      </c>
      <c r="AA75" s="323">
        <f t="shared" si="65"/>
        <v>3.9381920677369751E-2</v>
      </c>
      <c r="AB75" s="323">
        <f t="shared" si="66"/>
        <v>2.907600365813845E-2</v>
      </c>
      <c r="AC75" s="399">
        <f t="shared" si="67"/>
        <v>3.454318152079227E-2</v>
      </c>
      <c r="AE75" s="394">
        <f t="shared" si="68"/>
        <v>0.14972072555731467</v>
      </c>
      <c r="AF75" s="395">
        <f t="shared" si="68"/>
        <v>-8.685466337892718E-2</v>
      </c>
      <c r="AG75" s="386">
        <f t="shared" si="68"/>
        <v>4.2936863201603469E-2</v>
      </c>
      <c r="AI75" s="27">
        <f t="shared" si="69"/>
        <v>5.3440802394089593</v>
      </c>
      <c r="AJ75" s="28">
        <f t="shared" si="69"/>
        <v>4.5381260837639656</v>
      </c>
      <c r="AK75" s="402">
        <f t="shared" si="69"/>
        <v>4.9474792232489246</v>
      </c>
      <c r="AL75" s="28">
        <f t="shared" si="69"/>
        <v>5.2764972464433235</v>
      </c>
      <c r="AM75" s="28">
        <f t="shared" si="69"/>
        <v>4.0492961304861899</v>
      </c>
      <c r="AN75" s="402">
        <f t="shared" si="69"/>
        <v>4.7121188413924733</v>
      </c>
      <c r="AO75" s="384">
        <f t="shared" si="70"/>
        <v>-1.2646328261925618E-2</v>
      </c>
      <c r="AP75" s="385">
        <f t="shared" si="70"/>
        <v>-0.10771625650214096</v>
      </c>
      <c r="AQ75" s="386">
        <f t="shared" si="70"/>
        <v>-4.7571777714691288E-2</v>
      </c>
    </row>
    <row r="76" spans="1:43" ht="19.5" customHeight="1">
      <c r="A76" s="8" t="s">
        <v>187</v>
      </c>
      <c r="B76" s="19">
        <v>2129.64</v>
      </c>
      <c r="C76" s="371">
        <v>5050.8000000000011</v>
      </c>
      <c r="D76" s="375">
        <v>7180.4400000000005</v>
      </c>
      <c r="E76" s="19">
        <v>1204.8499999999999</v>
      </c>
      <c r="F76" s="369">
        <v>4500.6099999999997</v>
      </c>
      <c r="G76" s="377">
        <v>5705.4599999999991</v>
      </c>
      <c r="H76" s="345">
        <f t="shared" si="55"/>
        <v>1.3115758063151284E-2</v>
      </c>
      <c r="I76" s="323">
        <f t="shared" si="56"/>
        <v>5.5433815593334358E-2</v>
      </c>
      <c r="J76" s="399">
        <f t="shared" si="57"/>
        <v>2.8326695509207828E-2</v>
      </c>
      <c r="K76" s="323">
        <f t="shared" si="58"/>
        <v>7.6473882790104473E-3</v>
      </c>
      <c r="L76" s="323">
        <f t="shared" si="59"/>
        <v>5.2740270856067174E-2</v>
      </c>
      <c r="M76" s="399">
        <f t="shared" si="60"/>
        <v>2.3490290995919552E-2</v>
      </c>
      <c r="N76" s="394">
        <f t="shared" si="61"/>
        <v>-0.4342471027967168</v>
      </c>
      <c r="O76" s="395">
        <f t="shared" si="61"/>
        <v>-0.10893125841450885</v>
      </c>
      <c r="P76" s="386">
        <f t="shared" si="61"/>
        <v>-0.2054163811688422</v>
      </c>
      <c r="R76" s="401">
        <v>769.99500000000012</v>
      </c>
      <c r="S76" s="369">
        <v>3617.529</v>
      </c>
      <c r="T76" s="374">
        <v>4387.5240000000003</v>
      </c>
      <c r="U76" s="19">
        <v>456.68199999999996</v>
      </c>
      <c r="V76" s="119">
        <v>2578.6610000000001</v>
      </c>
      <c r="W76" s="375">
        <v>3035.3429999999998</v>
      </c>
      <c r="X76" s="345">
        <f t="shared" si="62"/>
        <v>1.602725750487451E-2</v>
      </c>
      <c r="Y76" s="323">
        <f t="shared" si="63"/>
        <v>7.9356794589452162E-2</v>
      </c>
      <c r="Z76" s="399">
        <f t="shared" si="64"/>
        <v>4.6861004857219356E-2</v>
      </c>
      <c r="AA76" s="323">
        <f t="shared" si="65"/>
        <v>9.7766002674402608E-3</v>
      </c>
      <c r="AB76" s="323">
        <f t="shared" si="66"/>
        <v>6.2373369827962565E-2</v>
      </c>
      <c r="AC76" s="399">
        <f t="shared" si="67"/>
        <v>3.4471350662487209E-2</v>
      </c>
      <c r="AE76" s="394">
        <f t="shared" si="68"/>
        <v>-0.40690264222494965</v>
      </c>
      <c r="AF76" s="395">
        <f t="shared" si="68"/>
        <v>-0.28717613597568947</v>
      </c>
      <c r="AG76" s="386">
        <f t="shared" si="68"/>
        <v>-0.30818771589625499</v>
      </c>
      <c r="AI76" s="27">
        <f t="shared" si="69"/>
        <v>3.6156110891981754</v>
      </c>
      <c r="AJ76" s="28">
        <f t="shared" si="69"/>
        <v>7.162289142314088</v>
      </c>
      <c r="AK76" s="402">
        <f t="shared" si="69"/>
        <v>6.1103832077142908</v>
      </c>
      <c r="AL76" s="28">
        <f t="shared" si="69"/>
        <v>3.7903639457193838</v>
      </c>
      <c r="AM76" s="28">
        <f t="shared" si="69"/>
        <v>5.7295811012285007</v>
      </c>
      <c r="AN76" s="402">
        <f t="shared" si="69"/>
        <v>5.3200670936261059</v>
      </c>
      <c r="AO76" s="384">
        <f t="shared" si="70"/>
        <v>4.8332868831852956E-2</v>
      </c>
      <c r="AP76" s="385">
        <f t="shared" si="70"/>
        <v>-0.20003493472796169</v>
      </c>
      <c r="AQ76" s="386">
        <f t="shared" si="70"/>
        <v>-0.12933986089291744</v>
      </c>
    </row>
    <row r="77" spans="1:43" ht="19.5" customHeight="1">
      <c r="A77" s="8" t="s">
        <v>198</v>
      </c>
      <c r="B77" s="19">
        <v>324.91000000000003</v>
      </c>
      <c r="C77" s="371">
        <v>485.97999999999996</v>
      </c>
      <c r="D77" s="375">
        <v>810.89</v>
      </c>
      <c r="E77" s="19">
        <v>271.95</v>
      </c>
      <c r="F77" s="369">
        <v>447.48</v>
      </c>
      <c r="G77" s="377">
        <v>719.43000000000006</v>
      </c>
      <c r="H77" s="345">
        <f t="shared" si="55"/>
        <v>2.0010147030946474E-3</v>
      </c>
      <c r="I77" s="323">
        <f t="shared" si="56"/>
        <v>5.3337541977604777E-3</v>
      </c>
      <c r="J77" s="399">
        <f t="shared" si="57"/>
        <v>3.1989452069039687E-3</v>
      </c>
      <c r="K77" s="323">
        <f t="shared" si="58"/>
        <v>1.7261129953744377E-3</v>
      </c>
      <c r="L77" s="323">
        <f t="shared" si="59"/>
        <v>5.2437817101843838E-3</v>
      </c>
      <c r="M77" s="399">
        <f t="shared" si="60"/>
        <v>2.962008330825982E-3</v>
      </c>
      <c r="N77" s="394">
        <f t="shared" si="61"/>
        <v>-0.16299898433412338</v>
      </c>
      <c r="O77" s="395">
        <f t="shared" si="61"/>
        <v>-7.9221367134449869E-2</v>
      </c>
      <c r="P77" s="386">
        <f t="shared" si="61"/>
        <v>-0.11278965087743088</v>
      </c>
      <c r="R77" s="401">
        <v>509.43800000000005</v>
      </c>
      <c r="S77" s="369">
        <v>1300.1260000000002</v>
      </c>
      <c r="T77" s="374">
        <v>1809.5640000000003</v>
      </c>
      <c r="U77" s="19">
        <v>441.16700000000003</v>
      </c>
      <c r="V77" s="119">
        <v>1171.7190000000001</v>
      </c>
      <c r="W77" s="375">
        <v>1612.886</v>
      </c>
      <c r="X77" s="345">
        <f t="shared" si="62"/>
        <v>1.0603827308967279E-2</v>
      </c>
      <c r="Y77" s="323">
        <f t="shared" si="63"/>
        <v>2.8520526558987118E-2</v>
      </c>
      <c r="Z77" s="399">
        <f t="shared" si="64"/>
        <v>1.9327070893161907E-2</v>
      </c>
      <c r="AA77" s="323">
        <f t="shared" si="65"/>
        <v>9.4444567777705671E-3</v>
      </c>
      <c r="AB77" s="323">
        <f t="shared" si="66"/>
        <v>2.8341865224413162E-2</v>
      </c>
      <c r="AC77" s="399">
        <f t="shared" si="67"/>
        <v>1.8316993791020107E-2</v>
      </c>
      <c r="AE77" s="394">
        <f t="shared" si="68"/>
        <v>-0.13401238227222942</v>
      </c>
      <c r="AF77" s="395">
        <f t="shared" si="68"/>
        <v>-9.8765042772777506E-2</v>
      </c>
      <c r="AG77" s="386">
        <f t="shared" si="68"/>
        <v>-0.10868805966520129</v>
      </c>
      <c r="AI77" s="27">
        <f t="shared" si="69"/>
        <v>15.67935736049983</v>
      </c>
      <c r="AJ77" s="28">
        <f t="shared" si="69"/>
        <v>26.752664718712712</v>
      </c>
      <c r="AK77" s="402">
        <f t="shared" si="69"/>
        <v>22.315776492495903</v>
      </c>
      <c r="AL77" s="28">
        <f t="shared" si="69"/>
        <v>16.222357050928483</v>
      </c>
      <c r="AM77" s="28">
        <f t="shared" si="69"/>
        <v>26.184835076427998</v>
      </c>
      <c r="AN77" s="402">
        <f t="shared" si="69"/>
        <v>22.418942774140636</v>
      </c>
      <c r="AO77" s="384">
        <f t="shared" si="70"/>
        <v>3.4631501658135756E-2</v>
      </c>
      <c r="AP77" s="385">
        <f t="shared" si="70"/>
        <v>-2.1225161988724574E-2</v>
      </c>
      <c r="AQ77" s="386">
        <f t="shared" si="70"/>
        <v>4.6230200270837036E-3</v>
      </c>
    </row>
    <row r="78" spans="1:43" ht="19.5" customHeight="1">
      <c r="A78" s="8" t="s">
        <v>203</v>
      </c>
      <c r="B78" s="19">
        <v>3419.2099999999996</v>
      </c>
      <c r="C78" s="371">
        <v>767.13000000000011</v>
      </c>
      <c r="D78" s="375">
        <v>4186.34</v>
      </c>
      <c r="E78" s="19">
        <v>3845.1899999999996</v>
      </c>
      <c r="F78" s="369">
        <v>748.46</v>
      </c>
      <c r="G78" s="377">
        <v>4593.6499999999996</v>
      </c>
      <c r="H78" s="345">
        <f t="shared" si="55"/>
        <v>2.1057799030403026E-2</v>
      </c>
      <c r="I78" s="323">
        <f t="shared" si="56"/>
        <v>8.4194470096053253E-3</v>
      </c>
      <c r="J78" s="399">
        <f t="shared" si="57"/>
        <v>1.6515029507664862E-2</v>
      </c>
      <c r="K78" s="323">
        <f t="shared" si="58"/>
        <v>2.4406076222407921E-2</v>
      </c>
      <c r="L78" s="323">
        <f t="shared" si="59"/>
        <v>8.7708073183261921E-3</v>
      </c>
      <c r="M78" s="399">
        <f t="shared" si="60"/>
        <v>1.8912791472274953E-2</v>
      </c>
      <c r="N78" s="394">
        <f t="shared" si="61"/>
        <v>0.1245843338081019</v>
      </c>
      <c r="O78" s="395">
        <f t="shared" si="61"/>
        <v>-2.43374656186045E-2</v>
      </c>
      <c r="P78" s="386">
        <f t="shared" si="61"/>
        <v>9.7295011871945294E-2</v>
      </c>
      <c r="R78" s="401">
        <v>1088.8490000000002</v>
      </c>
      <c r="S78" s="369">
        <v>371.55400000000003</v>
      </c>
      <c r="T78" s="374">
        <v>1460.4030000000002</v>
      </c>
      <c r="U78" s="19">
        <v>1156.606</v>
      </c>
      <c r="V78" s="119">
        <v>290.81299999999999</v>
      </c>
      <c r="W78" s="375">
        <v>1447.4189999999999</v>
      </c>
      <c r="X78" s="345">
        <f t="shared" si="62"/>
        <v>2.2664125490327994E-2</v>
      </c>
      <c r="Y78" s="323">
        <f t="shared" si="63"/>
        <v>8.1506836453527562E-3</v>
      </c>
      <c r="Z78" s="399">
        <f t="shared" si="64"/>
        <v>1.5597852473626977E-2</v>
      </c>
      <c r="AA78" s="323">
        <f t="shared" si="65"/>
        <v>2.4760499710790026E-2</v>
      </c>
      <c r="AB78" s="323">
        <f t="shared" si="66"/>
        <v>7.0342657680785787E-3</v>
      </c>
      <c r="AC78" s="399">
        <f t="shared" si="67"/>
        <v>1.6437841754472746E-2</v>
      </c>
      <c r="AE78" s="394">
        <f t="shared" si="68"/>
        <v>6.2228095906778462E-2</v>
      </c>
      <c r="AF78" s="395">
        <f t="shared" si="68"/>
        <v>-0.21730623274140512</v>
      </c>
      <c r="AG78" s="386">
        <f t="shared" si="68"/>
        <v>-8.8906966090869267E-3</v>
      </c>
      <c r="AI78" s="27">
        <f t="shared" si="69"/>
        <v>3.1845046077895196</v>
      </c>
      <c r="AJ78" s="28">
        <f t="shared" si="69"/>
        <v>4.8434294057069858</v>
      </c>
      <c r="AK78" s="402">
        <f t="shared" si="69"/>
        <v>3.4884959176751056</v>
      </c>
      <c r="AL78" s="28">
        <f t="shared" si="69"/>
        <v>3.0079293871044088</v>
      </c>
      <c r="AM78" s="28">
        <f t="shared" si="69"/>
        <v>3.8854848622504874</v>
      </c>
      <c r="AN78" s="402">
        <f t="shared" si="69"/>
        <v>3.1509126729289343</v>
      </c>
      <c r="AO78" s="384">
        <f t="shared" si="70"/>
        <v>-5.5448254103070069E-2</v>
      </c>
      <c r="AP78" s="385">
        <f t="shared" si="70"/>
        <v>-0.19778228672596274</v>
      </c>
      <c r="AQ78" s="386">
        <f t="shared" si="70"/>
        <v>-9.6770428492045452E-2</v>
      </c>
    </row>
    <row r="79" spans="1:43" ht="19.5" customHeight="1">
      <c r="A79" s="8" t="s">
        <v>206</v>
      </c>
      <c r="B79" s="19">
        <v>5023.8499999999995</v>
      </c>
      <c r="C79" s="371">
        <v>1564.4700000000003</v>
      </c>
      <c r="D79" s="375">
        <v>6588.32</v>
      </c>
      <c r="E79" s="19">
        <v>5463.84</v>
      </c>
      <c r="F79" s="369">
        <v>1278.03</v>
      </c>
      <c r="G79" s="377">
        <v>6741.87</v>
      </c>
      <c r="H79" s="345">
        <f t="shared" si="55"/>
        <v>3.0940253350595678E-2</v>
      </c>
      <c r="I79" s="323">
        <f t="shared" si="56"/>
        <v>1.7170456458640966E-2</v>
      </c>
      <c r="J79" s="399">
        <f t="shared" si="57"/>
        <v>2.5990793677995234E-2</v>
      </c>
      <c r="K79" s="323">
        <f t="shared" si="58"/>
        <v>3.4679923620690084E-2</v>
      </c>
      <c r="L79" s="323">
        <f t="shared" si="59"/>
        <v>1.4976558369238733E-2</v>
      </c>
      <c r="M79" s="399">
        <f t="shared" si="60"/>
        <v>2.7757356664784291E-2</v>
      </c>
      <c r="N79" s="394">
        <f t="shared" ref="N79:N80" si="83">(E79-B79)/B79</f>
        <v>8.7580242244493914E-2</v>
      </c>
      <c r="O79" s="395">
        <f t="shared" ref="O79:O80" si="84">(F79-C79)/C79</f>
        <v>-0.18309075917083756</v>
      </c>
      <c r="P79" s="386">
        <f t="shared" ref="P79:P80" si="85">(G79-D79)/D79</f>
        <v>2.3306396774898638E-2</v>
      </c>
      <c r="R79" s="401">
        <v>1011.537</v>
      </c>
      <c r="S79" s="369">
        <v>336.87200000000001</v>
      </c>
      <c r="T79" s="374">
        <v>1348.4090000000001</v>
      </c>
      <c r="U79" s="19">
        <v>1059.961</v>
      </c>
      <c r="V79" s="119">
        <v>258.89499999999998</v>
      </c>
      <c r="W79" s="375">
        <v>1318.856</v>
      </c>
      <c r="X79" s="345">
        <f t="shared" si="62"/>
        <v>2.1054895128810244E-2</v>
      </c>
      <c r="Y79" s="323">
        <f t="shared" si="63"/>
        <v>7.3898736145412884E-3</v>
      </c>
      <c r="Z79" s="399">
        <f t="shared" si="64"/>
        <v>1.4401699158458917E-2</v>
      </c>
      <c r="AA79" s="323">
        <f t="shared" si="65"/>
        <v>2.2691533706334491E-2</v>
      </c>
      <c r="AB79" s="323">
        <f t="shared" si="66"/>
        <v>6.2622243023066496E-3</v>
      </c>
      <c r="AC79" s="399">
        <f t="shared" si="67"/>
        <v>1.497779580407395E-2</v>
      </c>
      <c r="AE79" s="394">
        <f t="shared" ref="AE79:AE80" si="86">(U79-R79)/R79</f>
        <v>4.787170414923031E-2</v>
      </c>
      <c r="AF79" s="395">
        <f t="shared" ref="AF79:AF80" si="87">(V79-S79)/S79</f>
        <v>-0.2314736754613029</v>
      </c>
      <c r="AG79" s="386">
        <f t="shared" ref="AG79:AG80" si="88">(W79-T79)/T79</f>
        <v>-2.1916940631514701E-2</v>
      </c>
      <c r="AI79" s="27">
        <f t="shared" ref="AI79" si="89">(R79/B79)*10</f>
        <v>2.0134697492958589</v>
      </c>
      <c r="AJ79" s="28">
        <f t="shared" ref="AJ79" si="90">(S79/C79)*10</f>
        <v>2.1532659622747636</v>
      </c>
      <c r="AK79" s="402">
        <f t="shared" ref="AK79" si="91">(T79/D79)*10</f>
        <v>2.0466659178667705</v>
      </c>
      <c r="AL79" s="28">
        <f t="shared" si="69"/>
        <v>1.939956148057044</v>
      </c>
      <c r="AM79" s="28">
        <f t="shared" si="69"/>
        <v>2.0257349201505441</v>
      </c>
      <c r="AN79" s="402">
        <f t="shared" si="69"/>
        <v>1.9562168953124282</v>
      </c>
      <c r="AO79" s="384">
        <f t="shared" ref="AO79" si="92">(AL79-AI79)/AI79</f>
        <v>-3.6510904255960999E-2</v>
      </c>
      <c r="AP79" s="385">
        <f t="shared" ref="AP79" si="93">(AM79-AJ79)/AJ79</f>
        <v>-5.9226795183950499E-2</v>
      </c>
      <c r="AQ79" s="386">
        <f t="shared" ref="AQ79" si="94">(AN79-AK79)/AK79</f>
        <v>-4.4193349664324769E-2</v>
      </c>
    </row>
    <row r="80" spans="1:43" ht="19.5" customHeight="1">
      <c r="A80" s="8" t="s">
        <v>226</v>
      </c>
      <c r="B80" s="19">
        <v>70.930000000000007</v>
      </c>
      <c r="C80" s="371">
        <v>68.150000000000006</v>
      </c>
      <c r="D80" s="375">
        <v>139.08000000000001</v>
      </c>
      <c r="E80" s="19">
        <v>98.06</v>
      </c>
      <c r="F80" s="369">
        <v>118.5</v>
      </c>
      <c r="G80" s="377">
        <v>216.56</v>
      </c>
      <c r="H80" s="345">
        <f t="shared" si="55"/>
        <v>4.3683473235820174E-4</v>
      </c>
      <c r="I80" s="323">
        <f t="shared" si="56"/>
        <v>7.4796359639774611E-4</v>
      </c>
      <c r="J80" s="399">
        <f t="shared" si="57"/>
        <v>5.4866788266744442E-4</v>
      </c>
      <c r="K80" s="323">
        <f t="shared" si="58"/>
        <v>6.2240353126095742E-4</v>
      </c>
      <c r="L80" s="323">
        <f t="shared" si="59"/>
        <v>1.388638894826248E-3</v>
      </c>
      <c r="M80" s="399">
        <f t="shared" si="60"/>
        <v>8.9161214311840576E-4</v>
      </c>
      <c r="N80" s="394">
        <f t="shared" si="83"/>
        <v>0.38248977865501188</v>
      </c>
      <c r="O80" s="395">
        <f t="shared" si="84"/>
        <v>0.73881144534115906</v>
      </c>
      <c r="P80" s="386">
        <f t="shared" si="85"/>
        <v>0.55708944492378476</v>
      </c>
      <c r="R80" s="401">
        <v>30.716999999999999</v>
      </c>
      <c r="S80" s="369">
        <v>267.685</v>
      </c>
      <c r="T80" s="374">
        <v>298.40199999999999</v>
      </c>
      <c r="U80" s="19">
        <v>57.75</v>
      </c>
      <c r="V80" s="119">
        <v>820.755</v>
      </c>
      <c r="W80" s="375">
        <v>878.505</v>
      </c>
      <c r="X80" s="345">
        <f t="shared" si="62"/>
        <v>6.3936683845639279E-4</v>
      </c>
      <c r="Y80" s="323">
        <f t="shared" si="63"/>
        <v>5.8721363559704719E-3</v>
      </c>
      <c r="Z80" s="399">
        <f t="shared" si="64"/>
        <v>3.1870862863437256E-3</v>
      </c>
      <c r="AA80" s="323">
        <f t="shared" si="65"/>
        <v>1.2363059315774983E-3</v>
      </c>
      <c r="AB80" s="323">
        <f t="shared" si="66"/>
        <v>1.9852650330209907E-2</v>
      </c>
      <c r="AC80" s="399">
        <f t="shared" si="67"/>
        <v>9.9768803439177472E-3</v>
      </c>
      <c r="AE80" s="394">
        <f t="shared" si="86"/>
        <v>0.88006641273561881</v>
      </c>
      <c r="AF80" s="395">
        <f t="shared" si="87"/>
        <v>2.0661224947232752</v>
      </c>
      <c r="AG80" s="386">
        <f t="shared" si="88"/>
        <v>1.9440318764619544</v>
      </c>
      <c r="AI80" s="27">
        <f t="shared" si="69"/>
        <v>4.3306076413365284</v>
      </c>
      <c r="AJ80" s="28">
        <f t="shared" si="69"/>
        <v>39.278796771826848</v>
      </c>
      <c r="AK80" s="402">
        <f t="shared" si="69"/>
        <v>21.45542134023583</v>
      </c>
      <c r="AL80" s="28">
        <f t="shared" si="69"/>
        <v>5.8892514786865178</v>
      </c>
      <c r="AM80" s="28">
        <f t="shared" si="69"/>
        <v>69.262025316455691</v>
      </c>
      <c r="AN80" s="402">
        <f t="shared" si="69"/>
        <v>40.566355744366462</v>
      </c>
      <c r="AO80" s="384">
        <f t="shared" si="70"/>
        <v>0.35991342703790979</v>
      </c>
      <c r="AP80" s="385">
        <f t="shared" si="70"/>
        <v>0.76334386510878682</v>
      </c>
      <c r="AQ80" s="386">
        <f t="shared" si="70"/>
        <v>0.89072752760587692</v>
      </c>
    </row>
    <row r="81" spans="1:43" ht="19.5" customHeight="1">
      <c r="A81" s="8" t="s">
        <v>218</v>
      </c>
      <c r="B81" s="19">
        <v>648.65000000000009</v>
      </c>
      <c r="C81" s="371">
        <v>1428.02</v>
      </c>
      <c r="D81" s="375">
        <v>2076.67</v>
      </c>
      <c r="E81" s="19">
        <v>876.01000000000033</v>
      </c>
      <c r="F81" s="369">
        <v>791.9799999999999</v>
      </c>
      <c r="G81" s="377">
        <v>1667.9900000000002</v>
      </c>
      <c r="H81" s="345">
        <f t="shared" si="55"/>
        <v>3.9948237578478442E-3</v>
      </c>
      <c r="I81" s="323">
        <f t="shared" si="56"/>
        <v>1.567288297766558E-2</v>
      </c>
      <c r="J81" s="399">
        <f t="shared" si="57"/>
        <v>8.1924225762079507E-3</v>
      </c>
      <c r="K81" s="323">
        <f t="shared" si="58"/>
        <v>5.5601847585142923E-3</v>
      </c>
      <c r="L81" s="323">
        <f t="shared" si="59"/>
        <v>9.2807952061138548E-3</v>
      </c>
      <c r="M81" s="399">
        <f t="shared" si="60"/>
        <v>6.8673815044332735E-3</v>
      </c>
      <c r="N81" s="394">
        <f t="shared" si="61"/>
        <v>0.35051260309874388</v>
      </c>
      <c r="O81" s="395">
        <f t="shared" si="61"/>
        <v>-0.44539992437080717</v>
      </c>
      <c r="P81" s="386">
        <f t="shared" si="61"/>
        <v>-0.19679583178839191</v>
      </c>
      <c r="R81" s="401">
        <v>184.947</v>
      </c>
      <c r="S81" s="369">
        <v>1145.7440000000001</v>
      </c>
      <c r="T81" s="374">
        <v>1330.6910000000003</v>
      </c>
      <c r="U81" s="19">
        <v>203.714</v>
      </c>
      <c r="V81" s="119">
        <v>563.49399999999991</v>
      </c>
      <c r="W81" s="375">
        <v>767.20799999999986</v>
      </c>
      <c r="X81" s="345">
        <f t="shared" si="62"/>
        <v>3.8496265479048895E-3</v>
      </c>
      <c r="Y81" s="323">
        <f t="shared" si="63"/>
        <v>2.5133888701402891E-2</v>
      </c>
      <c r="Z81" s="399">
        <f t="shared" si="64"/>
        <v>1.4212461838261874E-2</v>
      </c>
      <c r="AA81" s="323">
        <f t="shared" si="65"/>
        <v>4.3610879055476798E-3</v>
      </c>
      <c r="AB81" s="323">
        <f t="shared" si="66"/>
        <v>1.3629949674593881E-2</v>
      </c>
      <c r="AC81" s="399">
        <f t="shared" si="67"/>
        <v>8.7129184408699396E-3</v>
      </c>
      <c r="AE81" s="394">
        <f t="shared" si="68"/>
        <v>0.10147231368986788</v>
      </c>
      <c r="AF81" s="395">
        <f t="shared" si="68"/>
        <v>-0.50818507450180861</v>
      </c>
      <c r="AG81" s="386">
        <f t="shared" si="68"/>
        <v>-0.42345142486121895</v>
      </c>
      <c r="AI81" s="27">
        <f t="shared" si="69"/>
        <v>2.8512603098743536</v>
      </c>
      <c r="AJ81" s="28">
        <f t="shared" si="69"/>
        <v>8.0233049957283527</v>
      </c>
      <c r="AK81" s="402">
        <f t="shared" si="69"/>
        <v>6.4078115444437502</v>
      </c>
      <c r="AL81" s="28">
        <f t="shared" si="69"/>
        <v>2.3254757365783489</v>
      </c>
      <c r="AM81" s="28">
        <f t="shared" si="69"/>
        <v>7.1150029041137399</v>
      </c>
      <c r="AN81" s="402">
        <f t="shared" si="69"/>
        <v>4.599595920838853</v>
      </c>
      <c r="AO81" s="384">
        <f t="shared" si="70"/>
        <v>-0.18440426904380905</v>
      </c>
      <c r="AP81" s="385">
        <f t="shared" si="70"/>
        <v>-0.113207972537277</v>
      </c>
      <c r="AQ81" s="386">
        <f t="shared" si="70"/>
        <v>-0.2821892640043091</v>
      </c>
    </row>
    <row r="82" spans="1:43" ht="19.5" customHeight="1">
      <c r="A82" s="8" t="s">
        <v>224</v>
      </c>
      <c r="B82" s="19">
        <v>342.59999999999997</v>
      </c>
      <c r="C82" s="371">
        <v>724.91000000000008</v>
      </c>
      <c r="D82" s="375">
        <v>1067.51</v>
      </c>
      <c r="E82" s="19">
        <v>317.89</v>
      </c>
      <c r="F82" s="369">
        <v>648.99000000000012</v>
      </c>
      <c r="G82" s="377">
        <v>966.88000000000011</v>
      </c>
      <c r="H82" s="345">
        <f t="shared" si="55"/>
        <v>2.1099616425478626E-3</v>
      </c>
      <c r="I82" s="323">
        <f t="shared" si="56"/>
        <v>7.9560717632382993E-3</v>
      </c>
      <c r="J82" s="399">
        <f t="shared" si="57"/>
        <v>4.2113060930854436E-3</v>
      </c>
      <c r="K82" s="323">
        <f t="shared" si="58"/>
        <v>2.0177020044110316E-3</v>
      </c>
      <c r="L82" s="323">
        <f t="shared" si="59"/>
        <v>7.6051709396901847E-3</v>
      </c>
      <c r="M82" s="399">
        <f t="shared" si="60"/>
        <v>3.9807995425670678E-3</v>
      </c>
      <c r="N82" s="394">
        <f t="shared" si="61"/>
        <v>-7.2124927028604735E-2</v>
      </c>
      <c r="O82" s="395">
        <f t="shared" si="61"/>
        <v>-0.10473024237491543</v>
      </c>
      <c r="P82" s="386">
        <f t="shared" si="61"/>
        <v>-9.4266095867954286E-2</v>
      </c>
      <c r="R82" s="401">
        <v>214.72600000000003</v>
      </c>
      <c r="S82" s="369">
        <v>651.39500000000021</v>
      </c>
      <c r="T82" s="374">
        <v>866.12100000000021</v>
      </c>
      <c r="U82" s="19">
        <v>192.53399999999999</v>
      </c>
      <c r="V82" s="119">
        <v>451.11599999999999</v>
      </c>
      <c r="W82" s="375">
        <v>643.65</v>
      </c>
      <c r="X82" s="345">
        <f t="shared" si="62"/>
        <v>4.4694691458927443E-3</v>
      </c>
      <c r="Y82" s="323">
        <f t="shared" si="63"/>
        <v>1.4289483017716296E-2</v>
      </c>
      <c r="Z82" s="399">
        <f t="shared" si="64"/>
        <v>9.2506161534249599E-3</v>
      </c>
      <c r="AA82" s="323">
        <f t="shared" si="65"/>
        <v>4.1217476403522437E-3</v>
      </c>
      <c r="AB82" s="323">
        <f t="shared" si="66"/>
        <v>1.0911719339343619E-2</v>
      </c>
      <c r="AC82" s="399">
        <f t="shared" si="67"/>
        <v>7.3097125609560085E-3</v>
      </c>
      <c r="AE82" s="394">
        <f t="shared" si="68"/>
        <v>-0.1033503162169464</v>
      </c>
      <c r="AF82" s="395">
        <f t="shared" si="68"/>
        <v>-0.30746167839790012</v>
      </c>
      <c r="AG82" s="386">
        <f t="shared" si="68"/>
        <v>-0.25685903008932953</v>
      </c>
      <c r="AI82" s="27">
        <f t="shared" si="69"/>
        <v>6.2675423234092253</v>
      </c>
      <c r="AJ82" s="28">
        <f t="shared" si="69"/>
        <v>8.9858741085100231</v>
      </c>
      <c r="AK82" s="402">
        <f t="shared" si="69"/>
        <v>8.1134696630476562</v>
      </c>
      <c r="AL82" s="28">
        <f t="shared" si="69"/>
        <v>6.0566233602818587</v>
      </c>
      <c r="AM82" s="28">
        <f t="shared" si="69"/>
        <v>6.951047011510191</v>
      </c>
      <c r="AN82" s="402">
        <f t="shared" si="69"/>
        <v>6.6569791494290911</v>
      </c>
      <c r="AO82" s="384">
        <f t="shared" si="70"/>
        <v>-3.3652578992500119E-2</v>
      </c>
      <c r="AP82" s="385">
        <f t="shared" si="70"/>
        <v>-0.22644731858337078</v>
      </c>
      <c r="AQ82" s="386">
        <f t="shared" si="70"/>
        <v>-0.17951512412156659</v>
      </c>
    </row>
    <row r="83" spans="1:43" ht="19.5" customHeight="1">
      <c r="A83" s="8" t="s">
        <v>220</v>
      </c>
      <c r="B83" s="19">
        <v>764.68999999999983</v>
      </c>
      <c r="C83" s="371">
        <v>343.15000000000003</v>
      </c>
      <c r="D83" s="375">
        <v>1107.8399999999999</v>
      </c>
      <c r="E83" s="19">
        <v>1059.2</v>
      </c>
      <c r="F83" s="369">
        <v>259.78000000000009</v>
      </c>
      <c r="G83" s="377">
        <v>1318.98</v>
      </c>
      <c r="H83" s="345">
        <f t="shared" si="55"/>
        <v>4.7094762651486424E-3</v>
      </c>
      <c r="I83" s="323">
        <f t="shared" si="56"/>
        <v>3.7661585928670076E-3</v>
      </c>
      <c r="J83" s="399">
        <f t="shared" si="57"/>
        <v>4.3704071551215239E-3</v>
      </c>
      <c r="K83" s="323">
        <f t="shared" si="58"/>
        <v>6.7229229075219882E-3</v>
      </c>
      <c r="L83" s="323">
        <f t="shared" si="59"/>
        <v>3.044224574666353E-3</v>
      </c>
      <c r="M83" s="399">
        <f t="shared" si="60"/>
        <v>5.4304515355112432E-3</v>
      </c>
      <c r="N83" s="394">
        <f t="shared" si="61"/>
        <v>0.38513646052648826</v>
      </c>
      <c r="O83" s="395">
        <f t="shared" si="61"/>
        <v>-0.24295497595803567</v>
      </c>
      <c r="P83" s="386">
        <f t="shared" si="61"/>
        <v>0.190587088388215</v>
      </c>
      <c r="R83" s="401">
        <v>268.91199999999998</v>
      </c>
      <c r="S83" s="369">
        <v>140.404</v>
      </c>
      <c r="T83" s="374">
        <v>409.31599999999997</v>
      </c>
      <c r="U83" s="19">
        <v>416.70500000000004</v>
      </c>
      <c r="V83" s="119">
        <v>113.38499999999999</v>
      </c>
      <c r="W83" s="375">
        <v>530.09</v>
      </c>
      <c r="X83" s="345">
        <f t="shared" si="62"/>
        <v>5.5973374764132404E-3</v>
      </c>
      <c r="Y83" s="323">
        <f t="shared" si="63"/>
        <v>3.0800061001687732E-3</v>
      </c>
      <c r="Z83" s="399">
        <f t="shared" si="64"/>
        <v>4.3717046480287276E-3</v>
      </c>
      <c r="AA83" s="323">
        <f t="shared" si="65"/>
        <v>8.9207768522597663E-3</v>
      </c>
      <c r="AB83" s="323">
        <f t="shared" si="66"/>
        <v>2.7425879314665769E-3</v>
      </c>
      <c r="AC83" s="399">
        <f t="shared" si="67"/>
        <v>6.0200505421225368E-3</v>
      </c>
      <c r="AE83" s="394">
        <f t="shared" si="68"/>
        <v>0.5495961504135185</v>
      </c>
      <c r="AF83" s="395">
        <f t="shared" si="68"/>
        <v>-0.19243753739209712</v>
      </c>
      <c r="AG83" s="386">
        <f t="shared" si="68"/>
        <v>0.295062983123064</v>
      </c>
      <c r="AI83" s="27">
        <f t="shared" si="69"/>
        <v>3.5166145758411909</v>
      </c>
      <c r="AJ83" s="28">
        <f t="shared" si="69"/>
        <v>4.0916217397639514</v>
      </c>
      <c r="AK83" s="402">
        <f t="shared" si="69"/>
        <v>3.6947212593876371</v>
      </c>
      <c r="AL83" s="28">
        <f t="shared" si="69"/>
        <v>3.9341484138972809</v>
      </c>
      <c r="AM83" s="28">
        <f t="shared" si="69"/>
        <v>4.3646547078297004</v>
      </c>
      <c r="AN83" s="402">
        <f t="shared" si="69"/>
        <v>4.0189388770110241</v>
      </c>
      <c r="AO83" s="384">
        <f>(AL83-AI83)/AI83</f>
        <v>0.11873176006392851</v>
      </c>
      <c r="AP83" s="385">
        <f>(AM83-AJ83)/AJ83</f>
        <v>6.6729767664569242E-2</v>
      </c>
      <c r="AQ83" s="386">
        <f>(AN83-AK83)/AK83</f>
        <v>8.7751577145260176E-2</v>
      </c>
    </row>
    <row r="84" spans="1:43" ht="19.5" customHeight="1">
      <c r="A84" s="8" t="s">
        <v>231</v>
      </c>
      <c r="B84" s="19">
        <v>348.75</v>
      </c>
      <c r="C84" s="371">
        <v>299.25</v>
      </c>
      <c r="D84" s="375">
        <v>648</v>
      </c>
      <c r="E84" s="19">
        <v>1774.4</v>
      </c>
      <c r="F84" s="369">
        <v>383.80999999999995</v>
      </c>
      <c r="G84" s="377">
        <v>2158.21</v>
      </c>
      <c r="H84" s="345">
        <f t="shared" si="55"/>
        <v>2.1478374863939495E-3</v>
      </c>
      <c r="I84" s="323">
        <f t="shared" si="56"/>
        <v>3.2843449188851869E-3</v>
      </c>
      <c r="J84" s="399">
        <f t="shared" si="57"/>
        <v>2.556347339434167E-3</v>
      </c>
      <c r="K84" s="323">
        <f t="shared" si="58"/>
        <v>1.1262419190999826E-2</v>
      </c>
      <c r="L84" s="323">
        <f t="shared" si="59"/>
        <v>4.4976666179178245E-3</v>
      </c>
      <c r="M84" s="399">
        <f t="shared" si="60"/>
        <v>8.885695619687729E-3</v>
      </c>
      <c r="N84" s="394">
        <f t="shared" si="61"/>
        <v>4.0878853046594985</v>
      </c>
      <c r="O84" s="395">
        <f t="shared" si="61"/>
        <v>0.28257309941520448</v>
      </c>
      <c r="P84" s="386">
        <f t="shared" si="61"/>
        <v>2.3305709876543212</v>
      </c>
      <c r="R84" s="401">
        <v>105.72799999999999</v>
      </c>
      <c r="S84" s="369">
        <v>112.005</v>
      </c>
      <c r="T84" s="374">
        <v>217.733</v>
      </c>
      <c r="U84" s="19">
        <v>369.02</v>
      </c>
      <c r="V84" s="119">
        <v>150.77300000000002</v>
      </c>
      <c r="W84" s="375">
        <v>519.79300000000001</v>
      </c>
      <c r="X84" s="345">
        <f t="shared" si="62"/>
        <v>2.2007024480358598E-3</v>
      </c>
      <c r="Y84" s="323">
        <f t="shared" si="63"/>
        <v>2.4570246093373652E-3</v>
      </c>
      <c r="Z84" s="399">
        <f t="shared" si="64"/>
        <v>2.3255000247467462E-3</v>
      </c>
      <c r="AA84" s="323">
        <f t="shared" si="65"/>
        <v>7.8999413830429157E-3</v>
      </c>
      <c r="AB84" s="323">
        <f t="shared" si="66"/>
        <v>3.64693927936685E-3</v>
      </c>
      <c r="AC84" s="399">
        <f t="shared" si="67"/>
        <v>5.9031110404676561E-3</v>
      </c>
      <c r="AE84" s="394">
        <f t="shared" si="68"/>
        <v>2.4902769370460045</v>
      </c>
      <c r="AF84" s="395">
        <f t="shared" si="68"/>
        <v>0.34612740502656159</v>
      </c>
      <c r="AG84" s="386">
        <f t="shared" si="68"/>
        <v>1.387295449013241</v>
      </c>
      <c r="AI84" s="27">
        <f t="shared" si="69"/>
        <v>3.031627240143369</v>
      </c>
      <c r="AJ84" s="28">
        <f t="shared" si="69"/>
        <v>3.7428571428571429</v>
      </c>
      <c r="AK84" s="402">
        <f t="shared" si="69"/>
        <v>3.3600771604938275</v>
      </c>
      <c r="AL84" s="28">
        <f t="shared" si="69"/>
        <v>2.0796889089269612</v>
      </c>
      <c r="AM84" s="28">
        <f t="shared" si="69"/>
        <v>3.9283239102681029</v>
      </c>
      <c r="AN84" s="402">
        <f t="shared" si="69"/>
        <v>2.4084449613336978</v>
      </c>
      <c r="AO84" s="384">
        <f t="shared" ref="AO84:AQ97" si="95">(AL84-AI84)/AI84</f>
        <v>-0.31400243361429542</v>
      </c>
      <c r="AP84" s="385">
        <f t="shared" si="95"/>
        <v>4.955218976628703E-2</v>
      </c>
      <c r="AQ84" s="386">
        <f t="shared" si="95"/>
        <v>-0.28321736487154636</v>
      </c>
    </row>
    <row r="85" spans="1:43" ht="19.5" customHeight="1">
      <c r="A85" s="8" t="s">
        <v>229</v>
      </c>
      <c r="B85" s="19">
        <v>1166.9800000000002</v>
      </c>
      <c r="C85" s="371">
        <v>270.18</v>
      </c>
      <c r="D85" s="375">
        <v>1437.1600000000003</v>
      </c>
      <c r="E85" s="19">
        <v>1012.72</v>
      </c>
      <c r="F85" s="369">
        <v>269.27</v>
      </c>
      <c r="G85" s="377">
        <v>1281.99</v>
      </c>
      <c r="H85" s="345">
        <f t="shared" si="55"/>
        <v>7.1870491465864141E-3</v>
      </c>
      <c r="I85" s="323">
        <f t="shared" si="56"/>
        <v>2.9652942696220545E-3</v>
      </c>
      <c r="J85" s="399">
        <f t="shared" si="57"/>
        <v>5.6695681208969268E-3</v>
      </c>
      <c r="K85" s="323">
        <f t="shared" si="58"/>
        <v>6.4279064264592782E-3</v>
      </c>
      <c r="L85" s="323">
        <f t="shared" si="59"/>
        <v>3.1554328709693146E-3</v>
      </c>
      <c r="M85" s="399">
        <f t="shared" si="60"/>
        <v>5.2781577916344892E-3</v>
      </c>
      <c r="N85" s="394">
        <f t="shared" si="61"/>
        <v>-0.13218735539597953</v>
      </c>
      <c r="O85" s="395">
        <f t="shared" si="61"/>
        <v>-3.36812495373464E-3</v>
      </c>
      <c r="P85" s="386">
        <f t="shared" si="61"/>
        <v>-0.10796988505107313</v>
      </c>
      <c r="R85" s="401">
        <v>436.67700000000008</v>
      </c>
      <c r="S85" s="369">
        <v>117.065</v>
      </c>
      <c r="T85" s="374">
        <v>553.74200000000008</v>
      </c>
      <c r="U85" s="19">
        <v>328.50299999999999</v>
      </c>
      <c r="V85" s="119">
        <v>106.506</v>
      </c>
      <c r="W85" s="375">
        <v>435.00900000000001</v>
      </c>
      <c r="X85" s="345">
        <f t="shared" si="62"/>
        <v>9.0893248988059491E-3</v>
      </c>
      <c r="Y85" s="323">
        <f t="shared" si="63"/>
        <v>2.5680245157991043E-3</v>
      </c>
      <c r="Z85" s="399">
        <f t="shared" si="64"/>
        <v>5.9142483440880016E-3</v>
      </c>
      <c r="AA85" s="323">
        <f t="shared" si="65"/>
        <v>7.0325577046061113E-3</v>
      </c>
      <c r="AB85" s="323">
        <f t="shared" si="66"/>
        <v>2.5761967652580082E-3</v>
      </c>
      <c r="AC85" s="399">
        <f t="shared" si="67"/>
        <v>4.9402481961142121E-3</v>
      </c>
      <c r="AE85" s="394">
        <f t="shared" si="68"/>
        <v>-0.24772085546067246</v>
      </c>
      <c r="AF85" s="395">
        <f t="shared" si="68"/>
        <v>-9.0197753384871626E-2</v>
      </c>
      <c r="AG85" s="386">
        <f t="shared" si="68"/>
        <v>-0.21441935052786323</v>
      </c>
      <c r="AI85" s="27">
        <f t="shared" si="69"/>
        <v>3.7419407359166397</v>
      </c>
      <c r="AJ85" s="28">
        <f t="shared" si="69"/>
        <v>4.3328521726256568</v>
      </c>
      <c r="AK85" s="402">
        <f t="shared" si="69"/>
        <v>3.8530295861281969</v>
      </c>
      <c r="AL85" s="28">
        <f t="shared" si="69"/>
        <v>3.2437692550754398</v>
      </c>
      <c r="AM85" s="28">
        <f t="shared" si="69"/>
        <v>3.9553607902848444</v>
      </c>
      <c r="AN85" s="402">
        <f t="shared" si="69"/>
        <v>3.3932323965085534</v>
      </c>
      <c r="AO85" s="384">
        <f t="shared" si="95"/>
        <v>-0.13313184681402121</v>
      </c>
      <c r="AP85" s="385">
        <f t="shared" si="95"/>
        <v>-8.712306981663237E-2</v>
      </c>
      <c r="AQ85" s="386">
        <f t="shared" si="95"/>
        <v>-0.11933393692979168</v>
      </c>
    </row>
    <row r="86" spans="1:43" ht="19.5" customHeight="1">
      <c r="A86" s="8" t="s">
        <v>230</v>
      </c>
      <c r="B86" s="19">
        <v>249.22000000000003</v>
      </c>
      <c r="C86" s="371">
        <v>32.379999999999995</v>
      </c>
      <c r="D86" s="375">
        <v>281.60000000000002</v>
      </c>
      <c r="E86" s="19">
        <v>307.98</v>
      </c>
      <c r="F86" s="369">
        <v>376.91</v>
      </c>
      <c r="G86" s="377">
        <v>684.8900000000001</v>
      </c>
      <c r="H86" s="345">
        <f t="shared" si="55"/>
        <v>1.534864683466954E-3</v>
      </c>
      <c r="I86" s="323">
        <f t="shared" si="56"/>
        <v>3.5537874176608968E-4</v>
      </c>
      <c r="J86" s="399">
        <f t="shared" si="57"/>
        <v>1.1109064981244777E-3</v>
      </c>
      <c r="K86" s="323">
        <f t="shared" si="58"/>
        <v>1.9548015455613877E-3</v>
      </c>
      <c r="L86" s="323">
        <f t="shared" si="59"/>
        <v>4.4168091632823727E-3</v>
      </c>
      <c r="M86" s="399">
        <f t="shared" si="60"/>
        <v>2.8198016286496352E-3</v>
      </c>
      <c r="N86" s="394">
        <f t="shared" si="61"/>
        <v>0.23577561993419463</v>
      </c>
      <c r="O86" s="395">
        <f t="shared" si="61"/>
        <v>10.640210006176655</v>
      </c>
      <c r="P86" s="386">
        <f t="shared" si="61"/>
        <v>1.4321377840909093</v>
      </c>
      <c r="R86" s="401">
        <v>60.578000000000003</v>
      </c>
      <c r="S86" s="369">
        <v>21.486000000000004</v>
      </c>
      <c r="T86" s="374">
        <v>82.064000000000007</v>
      </c>
      <c r="U86" s="19">
        <v>92.603999999999999</v>
      </c>
      <c r="V86" s="119">
        <v>316.22799999999995</v>
      </c>
      <c r="W86" s="375">
        <v>408.83199999999994</v>
      </c>
      <c r="X86" s="345">
        <f t="shared" si="62"/>
        <v>1.2609162463785972E-3</v>
      </c>
      <c r="Y86" s="323">
        <f t="shared" si="63"/>
        <v>4.7133280439464885E-4</v>
      </c>
      <c r="Z86" s="399">
        <f t="shared" si="64"/>
        <v>8.7648557651259556E-4</v>
      </c>
      <c r="AA86" s="323">
        <f t="shared" si="65"/>
        <v>1.9824567010874919E-3</v>
      </c>
      <c r="AB86" s="323">
        <f t="shared" si="66"/>
        <v>7.6490108602708705E-3</v>
      </c>
      <c r="AC86" s="399">
        <f t="shared" si="67"/>
        <v>4.6429649743195316E-3</v>
      </c>
      <c r="AE86" s="394">
        <f t="shared" si="68"/>
        <v>0.52867377595826859</v>
      </c>
      <c r="AF86" s="395">
        <f t="shared" si="68"/>
        <v>13.71786279437773</v>
      </c>
      <c r="AG86" s="386">
        <f t="shared" si="68"/>
        <v>3.9818678104893728</v>
      </c>
      <c r="AI86" s="27">
        <f t="shared" si="69"/>
        <v>2.43070379584303</v>
      </c>
      <c r="AJ86" s="28">
        <f t="shared" si="69"/>
        <v>6.635577516985796</v>
      </c>
      <c r="AK86" s="402">
        <f t="shared" si="69"/>
        <v>2.9142045454545458</v>
      </c>
      <c r="AL86" s="28">
        <f t="shared" si="69"/>
        <v>3.0068186245860118</v>
      </c>
      <c r="AM86" s="28">
        <f t="shared" si="69"/>
        <v>8.3900135310816886</v>
      </c>
      <c r="AN86" s="402">
        <f t="shared" si="69"/>
        <v>5.9693089401217687</v>
      </c>
      <c r="AO86" s="384">
        <f t="shared" si="95"/>
        <v>0.23701564531566896</v>
      </c>
      <c r="AP86" s="385">
        <f t="shared" si="95"/>
        <v>0.26439839028402207</v>
      </c>
      <c r="AQ86" s="386">
        <f t="shared" si="95"/>
        <v>1.0483493341030048</v>
      </c>
    </row>
    <row r="87" spans="1:43" ht="19.5" customHeight="1">
      <c r="A87" s="8" t="s">
        <v>228</v>
      </c>
      <c r="B87" s="19">
        <v>974.26</v>
      </c>
      <c r="C87" s="371">
        <v>608.19000000000005</v>
      </c>
      <c r="D87" s="375">
        <v>1582.45</v>
      </c>
      <c r="E87" s="19">
        <v>1072.3600000000001</v>
      </c>
      <c r="F87" s="369">
        <v>726.05000000000007</v>
      </c>
      <c r="G87" s="377">
        <v>1798.4100000000003</v>
      </c>
      <c r="H87" s="345">
        <f t="shared" si="55"/>
        <v>6.0001495325997687E-3</v>
      </c>
      <c r="I87" s="323">
        <f t="shared" si="56"/>
        <v>6.6750400541914189E-3</v>
      </c>
      <c r="J87" s="399">
        <f t="shared" si="57"/>
        <v>6.2427343322339476E-3</v>
      </c>
      <c r="K87" s="323">
        <f t="shared" si="58"/>
        <v>6.8064516702325143E-3</v>
      </c>
      <c r="L87" s="323">
        <f t="shared" si="59"/>
        <v>8.5081963678362658E-3</v>
      </c>
      <c r="M87" s="399">
        <f t="shared" si="60"/>
        <v>7.4043414956851327E-3</v>
      </c>
      <c r="N87" s="394">
        <f t="shared" si="61"/>
        <v>0.10069180711514394</v>
      </c>
      <c r="O87" s="395">
        <f t="shared" si="61"/>
        <v>0.19378812542133214</v>
      </c>
      <c r="P87" s="386">
        <f t="shared" si="61"/>
        <v>0.13647192644317371</v>
      </c>
      <c r="R87" s="401">
        <v>195.70399999999998</v>
      </c>
      <c r="S87" s="369">
        <v>119.49099999999999</v>
      </c>
      <c r="T87" s="374">
        <v>315.19499999999994</v>
      </c>
      <c r="U87" s="19">
        <v>222.27200000000002</v>
      </c>
      <c r="V87" s="119">
        <v>151.99199999999999</v>
      </c>
      <c r="W87" s="375">
        <v>374.26400000000001</v>
      </c>
      <c r="X87" s="345">
        <f t="shared" si="62"/>
        <v>4.0735308706341729E-3</v>
      </c>
      <c r="Y87" s="323">
        <f t="shared" si="63"/>
        <v>2.6212430480275976E-3</v>
      </c>
      <c r="Z87" s="399">
        <f t="shared" si="64"/>
        <v>3.3664441324927799E-3</v>
      </c>
      <c r="AA87" s="323">
        <f t="shared" si="65"/>
        <v>4.7583756194561691E-3</v>
      </c>
      <c r="AB87" s="323">
        <f t="shared" si="66"/>
        <v>3.6764247905760722E-3</v>
      </c>
      <c r="AC87" s="399">
        <f t="shared" si="67"/>
        <v>4.250388039949724E-3</v>
      </c>
      <c r="AE87" s="394">
        <f t="shared" si="68"/>
        <v>0.13575603973347528</v>
      </c>
      <c r="AF87" s="395">
        <f t="shared" si="68"/>
        <v>0.27199538040521887</v>
      </c>
      <c r="AG87" s="386">
        <f t="shared" si="68"/>
        <v>0.18740462253525622</v>
      </c>
      <c r="AI87" s="27">
        <f t="shared" si="69"/>
        <v>2.0087450988442508</v>
      </c>
      <c r="AJ87" s="28">
        <f t="shared" si="69"/>
        <v>1.9646985317088406</v>
      </c>
      <c r="AK87" s="402">
        <f t="shared" si="69"/>
        <v>1.9918164870927988</v>
      </c>
      <c r="AL87" s="28">
        <f t="shared" si="69"/>
        <v>2.07273676750345</v>
      </c>
      <c r="AM87" s="28">
        <f t="shared" si="69"/>
        <v>2.0934095447971899</v>
      </c>
      <c r="AN87" s="402">
        <f t="shared" si="69"/>
        <v>2.0810827341929814</v>
      </c>
      <c r="AO87" s="384">
        <f t="shared" si="95"/>
        <v>3.1856540033883551E-2</v>
      </c>
      <c r="AP87" s="385">
        <f t="shared" si="95"/>
        <v>6.5511838590524132E-2</v>
      </c>
      <c r="AQ87" s="386">
        <f t="shared" si="95"/>
        <v>4.4816501760397212E-2</v>
      </c>
    </row>
    <row r="88" spans="1:43" ht="19.5" customHeight="1">
      <c r="A88" s="8" t="s">
        <v>219</v>
      </c>
      <c r="B88" s="19">
        <v>542.93999999999994</v>
      </c>
      <c r="C88" s="371">
        <v>1112.1300000000001</v>
      </c>
      <c r="D88" s="375">
        <v>1655.0700000000002</v>
      </c>
      <c r="E88" s="19">
        <v>562.79999999999995</v>
      </c>
      <c r="F88" s="369">
        <v>660.78000000000009</v>
      </c>
      <c r="G88" s="377">
        <v>1223.58</v>
      </c>
      <c r="H88" s="345">
        <f t="shared" si="55"/>
        <v>3.3437903508608769E-3</v>
      </c>
      <c r="I88" s="323">
        <f t="shared" si="56"/>
        <v>1.2205909823357671E-2</v>
      </c>
      <c r="J88" s="399">
        <f t="shared" si="57"/>
        <v>6.5292188133909065E-3</v>
      </c>
      <c r="K88" s="323">
        <f t="shared" si="58"/>
        <v>3.5721875116629287E-3</v>
      </c>
      <c r="L88" s="323">
        <f t="shared" si="59"/>
        <v>7.7433317208716315E-3</v>
      </c>
      <c r="M88" s="399">
        <f t="shared" si="60"/>
        <v>5.0376744831770355E-3</v>
      </c>
      <c r="N88" s="394">
        <f t="shared" si="61"/>
        <v>3.6578627472648943E-2</v>
      </c>
      <c r="O88" s="395">
        <f t="shared" si="61"/>
        <v>-0.40584284211378163</v>
      </c>
      <c r="P88" s="386">
        <f t="shared" si="61"/>
        <v>-0.26070800630789043</v>
      </c>
      <c r="R88" s="401">
        <v>112.34800000000001</v>
      </c>
      <c r="S88" s="369">
        <v>138.74999999999997</v>
      </c>
      <c r="T88" s="374">
        <v>251.09799999999998</v>
      </c>
      <c r="U88" s="19">
        <v>154.29000000000002</v>
      </c>
      <c r="V88" s="119">
        <v>209.68100000000004</v>
      </c>
      <c r="W88" s="375">
        <v>363.97100000000006</v>
      </c>
      <c r="X88" s="345">
        <f t="shared" si="62"/>
        <v>2.3384961281016645E-3</v>
      </c>
      <c r="Y88" s="323">
        <f t="shared" si="63"/>
        <v>3.0437227315348366E-3</v>
      </c>
      <c r="Z88" s="399">
        <f t="shared" si="64"/>
        <v>2.6818553237858219E-3</v>
      </c>
      <c r="AA88" s="323">
        <f t="shared" si="65"/>
        <v>3.3030241070665326E-3</v>
      </c>
      <c r="AB88" s="323">
        <f t="shared" si="66"/>
        <v>5.071822375603858E-3</v>
      </c>
      <c r="AC88" s="399">
        <f t="shared" si="67"/>
        <v>4.1334939649246014E-3</v>
      </c>
      <c r="AE88" s="394">
        <f t="shared" si="68"/>
        <v>0.37332217751984909</v>
      </c>
      <c r="AF88" s="395">
        <f t="shared" si="68"/>
        <v>0.51121441441441506</v>
      </c>
      <c r="AG88" s="386">
        <f t="shared" si="68"/>
        <v>0.44951771818174613</v>
      </c>
      <c r="AI88" s="27">
        <f t="shared" si="69"/>
        <v>2.0692525877629206</v>
      </c>
      <c r="AJ88" s="28">
        <f t="shared" si="69"/>
        <v>1.2476059453481154</v>
      </c>
      <c r="AK88" s="402">
        <f t="shared" si="69"/>
        <v>1.5171442899696084</v>
      </c>
      <c r="AL88" s="28">
        <f t="shared" si="69"/>
        <v>2.7414712153518126</v>
      </c>
      <c r="AM88" s="28">
        <f t="shared" si="69"/>
        <v>3.1732346620660437</v>
      </c>
      <c r="AN88" s="402">
        <f t="shared" si="69"/>
        <v>2.9746399908465331</v>
      </c>
      <c r="AO88" s="384">
        <f t="shared" si="95"/>
        <v>0.32486059534937245</v>
      </c>
      <c r="AP88" s="385">
        <f t="shared" si="95"/>
        <v>1.5434590736746019</v>
      </c>
      <c r="AQ88" s="386">
        <f t="shared" si="95"/>
        <v>0.96068364130752615</v>
      </c>
    </row>
    <row r="89" spans="1:43" ht="19.5" customHeight="1">
      <c r="A89" s="8" t="s">
        <v>223</v>
      </c>
      <c r="B89" s="19">
        <v>312.45</v>
      </c>
      <c r="C89" s="371">
        <v>543.22</v>
      </c>
      <c r="D89" s="375">
        <v>855.67000000000007</v>
      </c>
      <c r="E89" s="19">
        <v>319.91000000000003</v>
      </c>
      <c r="F89" s="369">
        <v>448.84</v>
      </c>
      <c r="G89" s="377">
        <v>768.75</v>
      </c>
      <c r="H89" s="345">
        <f t="shared" si="55"/>
        <v>1.9242776275950953E-3</v>
      </c>
      <c r="I89" s="323">
        <f t="shared" si="56"/>
        <v>5.9619777672073899E-3</v>
      </c>
      <c r="J89" s="399">
        <f t="shared" si="57"/>
        <v>3.3756014319963486E-3</v>
      </c>
      <c r="K89" s="323">
        <f t="shared" si="58"/>
        <v>2.0305232886568725E-3</v>
      </c>
      <c r="L89" s="323">
        <f t="shared" si="59"/>
        <v>5.2597188316777484E-3</v>
      </c>
      <c r="M89" s="399">
        <f t="shared" si="60"/>
        <v>3.1650666559949869E-3</v>
      </c>
      <c r="N89" s="394">
        <f t="shared" si="61"/>
        <v>2.3875820131221113E-2</v>
      </c>
      <c r="O89" s="395">
        <f t="shared" si="61"/>
        <v>-0.17374176208534303</v>
      </c>
      <c r="P89" s="386">
        <f t="shared" si="61"/>
        <v>-0.10158121705797804</v>
      </c>
      <c r="R89" s="401">
        <v>119.896</v>
      </c>
      <c r="S89" s="369">
        <v>248.721</v>
      </c>
      <c r="T89" s="374">
        <v>368.61700000000002</v>
      </c>
      <c r="U89" s="19">
        <v>104.446</v>
      </c>
      <c r="V89" s="119">
        <v>247.71100000000001</v>
      </c>
      <c r="W89" s="375">
        <v>352.15700000000004</v>
      </c>
      <c r="X89" s="345">
        <f t="shared" si="62"/>
        <v>2.4956059010830382E-3</v>
      </c>
      <c r="Y89" s="323">
        <f t="shared" si="63"/>
        <v>5.4561280108834324E-3</v>
      </c>
      <c r="Z89" s="399">
        <f t="shared" si="64"/>
        <v>3.9370184704297069E-3</v>
      </c>
      <c r="AA89" s="323">
        <f t="shared" si="65"/>
        <v>2.235968992719366E-3</v>
      </c>
      <c r="AB89" s="323">
        <f t="shared" si="66"/>
        <v>5.9917025981524657E-3</v>
      </c>
      <c r="AC89" s="399">
        <f t="shared" si="67"/>
        <v>3.999326413933948E-3</v>
      </c>
      <c r="AE89" s="394">
        <f t="shared" si="68"/>
        <v>-0.1288616801227731</v>
      </c>
      <c r="AF89" s="395">
        <f t="shared" si="68"/>
        <v>-4.0607749245137759E-3</v>
      </c>
      <c r="AG89" s="386">
        <f t="shared" si="68"/>
        <v>-4.4653393630787457E-2</v>
      </c>
      <c r="AI89" s="27">
        <f t="shared" si="69"/>
        <v>3.8372859657545213</v>
      </c>
      <c r="AJ89" s="28">
        <f t="shared" si="69"/>
        <v>4.5786421707595446</v>
      </c>
      <c r="AK89" s="402">
        <f t="shared" si="69"/>
        <v>4.3079341334860395</v>
      </c>
      <c r="AL89" s="28">
        <f t="shared" si="69"/>
        <v>3.2648557406770653</v>
      </c>
      <c r="AM89" s="28">
        <f t="shared" si="69"/>
        <v>5.5189154264325824</v>
      </c>
      <c r="AN89" s="402">
        <f t="shared" si="69"/>
        <v>4.5809040650406505</v>
      </c>
      <c r="AO89" s="384">
        <f t="shared" si="95"/>
        <v>-0.14917580555268825</v>
      </c>
      <c r="AP89" s="385">
        <f t="shared" si="95"/>
        <v>0.20536072062540262</v>
      </c>
      <c r="AQ89" s="386">
        <f t="shared" si="95"/>
        <v>6.3364462662691648E-2</v>
      </c>
    </row>
    <row r="90" spans="1:43" ht="19.5" customHeight="1">
      <c r="A90" s="8" t="s">
        <v>222</v>
      </c>
      <c r="B90" s="19">
        <v>106.94000000000001</v>
      </c>
      <c r="C90" s="371">
        <v>73.069999999999993</v>
      </c>
      <c r="D90" s="375">
        <v>180.01</v>
      </c>
      <c r="E90" s="19">
        <v>786.2700000000001</v>
      </c>
      <c r="F90" s="369">
        <v>322.12</v>
      </c>
      <c r="G90" s="377">
        <v>1108.3900000000001</v>
      </c>
      <c r="H90" s="345">
        <f t="shared" si="55"/>
        <v>6.5860857575618349E-4</v>
      </c>
      <c r="I90" s="323">
        <f t="shared" si="56"/>
        <v>8.0196184869821415E-4</v>
      </c>
      <c r="J90" s="399">
        <f t="shared" si="57"/>
        <v>7.1013593298077833E-4</v>
      </c>
      <c r="K90" s="323">
        <f t="shared" si="58"/>
        <v>4.9905896851371919E-3</v>
      </c>
      <c r="L90" s="323">
        <f t="shared" si="59"/>
        <v>3.7747540995901356E-3</v>
      </c>
      <c r="M90" s="399">
        <f t="shared" si="60"/>
        <v>4.5634188368628087E-3</v>
      </c>
      <c r="N90" s="394">
        <f t="shared" si="61"/>
        <v>6.3524406209089204</v>
      </c>
      <c r="O90" s="395">
        <f t="shared" si="61"/>
        <v>3.4083755303133985</v>
      </c>
      <c r="P90" s="386">
        <f t="shared" si="61"/>
        <v>5.1573801455474708</v>
      </c>
      <c r="R90" s="401">
        <v>45.458000000000006</v>
      </c>
      <c r="S90" s="369">
        <v>50.47</v>
      </c>
      <c r="T90" s="374">
        <v>95.927999999999997</v>
      </c>
      <c r="U90" s="19">
        <v>225.375</v>
      </c>
      <c r="V90" s="119">
        <v>93.541000000000011</v>
      </c>
      <c r="W90" s="375">
        <v>318.916</v>
      </c>
      <c r="X90" s="345">
        <f t="shared" si="62"/>
        <v>9.4619714628872318E-4</v>
      </c>
      <c r="Y90" s="323">
        <f t="shared" si="63"/>
        <v>1.1071472883644197E-3</v>
      </c>
      <c r="Z90" s="399">
        <f t="shared" si="64"/>
        <v>1.0245602015950997E-3</v>
      </c>
      <c r="AA90" s="323">
        <f t="shared" si="65"/>
        <v>4.8248043173901075E-3</v>
      </c>
      <c r="AB90" s="323">
        <f t="shared" si="66"/>
        <v>2.2625957375077403E-3</v>
      </c>
      <c r="AC90" s="399">
        <f t="shared" si="67"/>
        <v>3.6218197639864003E-3</v>
      </c>
      <c r="AE90" s="394">
        <f t="shared" si="68"/>
        <v>3.9578732016366751</v>
      </c>
      <c r="AF90" s="395">
        <f t="shared" si="68"/>
        <v>0.85339805825242743</v>
      </c>
      <c r="AG90" s="386">
        <f t="shared" si="68"/>
        <v>2.3245350679676426</v>
      </c>
      <c r="AI90" s="27">
        <f t="shared" si="69"/>
        <v>4.2507948382270433</v>
      </c>
      <c r="AJ90" s="28">
        <f t="shared" si="69"/>
        <v>6.9070754071438358</v>
      </c>
      <c r="AK90" s="402">
        <f t="shared" si="69"/>
        <v>5.3290372757069049</v>
      </c>
      <c r="AL90" s="28">
        <f t="shared" si="69"/>
        <v>2.866381777252089</v>
      </c>
      <c r="AM90" s="28">
        <f t="shared" si="69"/>
        <v>2.9039177946107042</v>
      </c>
      <c r="AN90" s="402">
        <f t="shared" si="69"/>
        <v>2.8772904843962861</v>
      </c>
      <c r="AO90" s="384">
        <f t="shared" si="95"/>
        <v>-0.32568334009560829</v>
      </c>
      <c r="AP90" s="385">
        <f t="shared" si="95"/>
        <v>-0.57957346294391887</v>
      </c>
      <c r="AQ90" s="386">
        <f t="shared" si="95"/>
        <v>-0.46007311723774552</v>
      </c>
    </row>
    <row r="91" spans="1:43" ht="19.5" customHeight="1">
      <c r="A91" s="8" t="s">
        <v>238</v>
      </c>
      <c r="B91" s="19">
        <v>686.43999999999994</v>
      </c>
      <c r="C91" s="371">
        <v>30.81</v>
      </c>
      <c r="D91" s="375">
        <v>717.24999999999989</v>
      </c>
      <c r="E91" s="19">
        <v>820.58</v>
      </c>
      <c r="F91" s="369">
        <v>44.010000000000005</v>
      </c>
      <c r="G91" s="377">
        <v>864.59</v>
      </c>
      <c r="H91" s="345">
        <f t="shared" si="55"/>
        <v>4.2275600406029038E-3</v>
      </c>
      <c r="I91" s="323">
        <f t="shared" si="56"/>
        <v>3.3814759214988339E-4</v>
      </c>
      <c r="J91" s="399">
        <f t="shared" si="57"/>
        <v>2.8295372364338829E-3</v>
      </c>
      <c r="K91" s="323">
        <f t="shared" si="58"/>
        <v>5.2083611022039206E-3</v>
      </c>
      <c r="L91" s="323">
        <f t="shared" si="59"/>
        <v>5.1572993891395096E-4</v>
      </c>
      <c r="M91" s="399">
        <f t="shared" si="60"/>
        <v>3.5596552586753898E-3</v>
      </c>
      <c r="N91" s="394">
        <f t="shared" si="61"/>
        <v>0.19541402016199538</v>
      </c>
      <c r="O91" s="395">
        <f t="shared" si="61"/>
        <v>0.42843232716650459</v>
      </c>
      <c r="P91" s="386">
        <f t="shared" si="61"/>
        <v>0.20542349250609993</v>
      </c>
      <c r="R91" s="401">
        <v>186.78800000000001</v>
      </c>
      <c r="S91" s="369">
        <v>19.131</v>
      </c>
      <c r="T91" s="374">
        <v>205.91900000000001</v>
      </c>
      <c r="U91" s="19">
        <v>221.94900000000001</v>
      </c>
      <c r="V91" s="119">
        <v>29.324999999999996</v>
      </c>
      <c r="W91" s="375">
        <v>251.274</v>
      </c>
      <c r="X91" s="345">
        <f t="shared" si="62"/>
        <v>3.8879465124065735E-3</v>
      </c>
      <c r="Y91" s="323">
        <f t="shared" si="63"/>
        <v>4.1967178073508448E-4</v>
      </c>
      <c r="Z91" s="399">
        <f t="shared" si="64"/>
        <v>2.1993204502570819E-3</v>
      </c>
      <c r="AA91" s="323">
        <f t="shared" si="65"/>
        <v>4.7514608693973023E-3</v>
      </c>
      <c r="AB91" s="323">
        <f t="shared" si="66"/>
        <v>7.0932126022187558E-4</v>
      </c>
      <c r="AC91" s="399">
        <f t="shared" si="67"/>
        <v>2.8536327414614465E-3</v>
      </c>
      <c r="AE91" s="394">
        <f t="shared" si="68"/>
        <v>0.18824014390646079</v>
      </c>
      <c r="AF91" s="395">
        <f t="shared" si="68"/>
        <v>0.53285243845068186</v>
      </c>
      <c r="AG91" s="386">
        <f t="shared" si="68"/>
        <v>0.22025650862717858</v>
      </c>
      <c r="AI91" s="27">
        <f t="shared" si="69"/>
        <v>2.7211118233203195</v>
      </c>
      <c r="AJ91" s="28">
        <f t="shared" si="69"/>
        <v>6.2093476144109063</v>
      </c>
      <c r="AK91" s="402">
        <f t="shared" si="69"/>
        <v>2.8709515510630892</v>
      </c>
      <c r="AL91" s="28">
        <f t="shared" si="69"/>
        <v>2.7047819834751028</v>
      </c>
      <c r="AM91" s="28">
        <f t="shared" si="69"/>
        <v>6.663258350374913</v>
      </c>
      <c r="AN91" s="402">
        <f t="shared" si="69"/>
        <v>2.9062792768826839</v>
      </c>
      <c r="AO91" s="384">
        <f t="shared" si="95"/>
        <v>-6.0011645626863504E-3</v>
      </c>
      <c r="AP91" s="385">
        <f t="shared" si="95"/>
        <v>7.3101195834253535E-2</v>
      </c>
      <c r="AQ91" s="386">
        <f t="shared" si="95"/>
        <v>1.2305232321497448E-2</v>
      </c>
    </row>
    <row r="92" spans="1:43" ht="19.5" customHeight="1">
      <c r="A92" s="8" t="s">
        <v>221</v>
      </c>
      <c r="B92" s="19">
        <v>500.24999999999989</v>
      </c>
      <c r="C92" s="371">
        <v>127.38</v>
      </c>
      <c r="D92" s="375">
        <v>627.62999999999988</v>
      </c>
      <c r="E92" s="19">
        <v>466.91000000000008</v>
      </c>
      <c r="F92" s="369">
        <v>102.47999999999999</v>
      </c>
      <c r="G92" s="377">
        <v>569.3900000000001</v>
      </c>
      <c r="H92" s="345">
        <f t="shared" si="55"/>
        <v>3.0808765665048688E-3</v>
      </c>
      <c r="I92" s="323">
        <f t="shared" si="56"/>
        <v>1.3980279223645617E-3</v>
      </c>
      <c r="J92" s="399">
        <f t="shared" si="57"/>
        <v>2.475988087421398E-3</v>
      </c>
      <c r="K92" s="323">
        <f t="shared" si="58"/>
        <v>2.963557340210623E-3</v>
      </c>
      <c r="L92" s="323">
        <f t="shared" si="59"/>
        <v>1.2009089784117627E-3</v>
      </c>
      <c r="M92" s="399">
        <f t="shared" si="60"/>
        <v>2.3442696627733149E-3</v>
      </c>
      <c r="N92" s="394">
        <f t="shared" si="61"/>
        <v>-6.6646676661668791E-2</v>
      </c>
      <c r="O92" s="395">
        <f t="shared" si="61"/>
        <v>-0.19547809703250124</v>
      </c>
      <c r="P92" s="386">
        <f t="shared" si="61"/>
        <v>-9.2793524847441633E-2</v>
      </c>
      <c r="R92" s="401">
        <v>190.81100000000004</v>
      </c>
      <c r="S92" s="369">
        <v>80.096000000000004</v>
      </c>
      <c r="T92" s="374">
        <v>270.90700000000004</v>
      </c>
      <c r="U92" s="19">
        <v>155.27200000000002</v>
      </c>
      <c r="V92" s="119">
        <v>79.10199999999999</v>
      </c>
      <c r="W92" s="375">
        <v>234.37400000000002</v>
      </c>
      <c r="X92" s="345">
        <f t="shared" si="62"/>
        <v>3.9716842729662014E-3</v>
      </c>
      <c r="Y92" s="323">
        <f t="shared" si="63"/>
        <v>1.7570451596757789E-3</v>
      </c>
      <c r="Z92" s="399">
        <f t="shared" si="64"/>
        <v>2.8934255955875626E-3</v>
      </c>
      <c r="AA92" s="323">
        <f t="shared" si="65"/>
        <v>3.3240466598770798E-3</v>
      </c>
      <c r="AB92" s="323">
        <f t="shared" si="66"/>
        <v>1.9133411875897973E-3</v>
      </c>
      <c r="AC92" s="399">
        <f t="shared" si="67"/>
        <v>2.6617052307333238E-3</v>
      </c>
      <c r="AE92" s="394">
        <f t="shared" si="68"/>
        <v>-0.18625236490558725</v>
      </c>
      <c r="AF92" s="395">
        <f t="shared" si="68"/>
        <v>-1.2410107870555508E-2</v>
      </c>
      <c r="AG92" s="386">
        <f t="shared" si="68"/>
        <v>-0.13485439652722156</v>
      </c>
      <c r="AI92" s="27">
        <f t="shared" si="69"/>
        <v>3.8143128435782128</v>
      </c>
      <c r="AJ92" s="28">
        <f t="shared" si="69"/>
        <v>6.2879572931386409</v>
      </c>
      <c r="AK92" s="402">
        <f t="shared" si="69"/>
        <v>4.3163488042317937</v>
      </c>
      <c r="AL92" s="28">
        <f t="shared" si="69"/>
        <v>3.3255231200873832</v>
      </c>
      <c r="AM92" s="28"/>
      <c r="AN92" s="402">
        <f t="shared" si="69"/>
        <v>4.1162296492737838</v>
      </c>
      <c r="AO92" s="384">
        <f t="shared" si="95"/>
        <v>-0.12814620707206995</v>
      </c>
      <c r="AP92" s="385">
        <f t="shared" si="95"/>
        <v>-1</v>
      </c>
      <c r="AQ92" s="386">
        <f t="shared" si="95"/>
        <v>-4.6363063791742452E-2</v>
      </c>
    </row>
    <row r="93" spans="1:43" ht="19.5" customHeight="1">
      <c r="A93" s="8" t="s">
        <v>225</v>
      </c>
      <c r="B93" s="19">
        <v>359.71999999999991</v>
      </c>
      <c r="C93" s="371">
        <v>185.17000000000002</v>
      </c>
      <c r="D93" s="375">
        <v>544.88999999999987</v>
      </c>
      <c r="E93" s="19">
        <v>495.53000000000003</v>
      </c>
      <c r="F93" s="369">
        <v>130.30000000000001</v>
      </c>
      <c r="G93" s="377">
        <v>625.83000000000004</v>
      </c>
      <c r="H93" s="345">
        <f t="shared" si="55"/>
        <v>2.2153981379372943E-3</v>
      </c>
      <c r="I93" s="323">
        <f t="shared" si="56"/>
        <v>2.0322878818044114E-3</v>
      </c>
      <c r="J93" s="399">
        <f t="shared" si="57"/>
        <v>2.1495804039880911E-3</v>
      </c>
      <c r="K93" s="323">
        <f t="shared" si="58"/>
        <v>3.1452133575947607E-3</v>
      </c>
      <c r="L93" s="323">
        <f t="shared" si="59"/>
        <v>1.5269168607245582E-3</v>
      </c>
      <c r="M93" s="399">
        <f t="shared" si="60"/>
        <v>2.5766421662716654E-3</v>
      </c>
      <c r="N93" s="394">
        <f t="shared" si="61"/>
        <v>0.37754364505726717</v>
      </c>
      <c r="O93" s="395">
        <f t="shared" si="61"/>
        <v>-0.29632229842847113</v>
      </c>
      <c r="P93" s="386">
        <f t="shared" si="61"/>
        <v>0.14854374277377119</v>
      </c>
      <c r="R93" s="401">
        <v>123.27200000000002</v>
      </c>
      <c r="S93" s="369">
        <v>76.638000000000005</v>
      </c>
      <c r="T93" s="374">
        <v>199.91000000000003</v>
      </c>
      <c r="U93" s="19">
        <v>162.94499999999999</v>
      </c>
      <c r="V93" s="119">
        <v>57.849999999999994</v>
      </c>
      <c r="W93" s="375">
        <v>220.79499999999999</v>
      </c>
      <c r="X93" s="345">
        <f t="shared" si="62"/>
        <v>2.5658765149655393E-3</v>
      </c>
      <c r="Y93" s="323">
        <f t="shared" si="63"/>
        <v>1.6811879113467882E-3</v>
      </c>
      <c r="Z93" s="399">
        <f t="shared" si="64"/>
        <v>2.1351412507388499E-3</v>
      </c>
      <c r="AA93" s="323">
        <f t="shared" si="65"/>
        <v>3.4883094375912633E-3</v>
      </c>
      <c r="AB93" s="323">
        <f t="shared" si="66"/>
        <v>1.3992918978290028E-3</v>
      </c>
      <c r="AC93" s="399">
        <f t="shared" si="67"/>
        <v>2.5074931793618921E-3</v>
      </c>
      <c r="AE93" s="394">
        <f t="shared" si="68"/>
        <v>0.32183301966383254</v>
      </c>
      <c r="AF93" s="395">
        <f t="shared" si="68"/>
        <v>-0.24515253529580638</v>
      </c>
      <c r="AG93" s="386">
        <f t="shared" si="68"/>
        <v>0.10447201240558231</v>
      </c>
      <c r="AI93" s="27">
        <f t="shared" si="69"/>
        <v>3.42688757922829</v>
      </c>
      <c r="AJ93" s="28">
        <f t="shared" si="69"/>
        <v>4.1387913808932328</v>
      </c>
      <c r="AK93" s="402">
        <f t="shared" si="69"/>
        <v>3.6688138890418265</v>
      </c>
      <c r="AL93" s="28">
        <f t="shared" si="69"/>
        <v>3.2882973785643648</v>
      </c>
      <c r="AM93" s="28">
        <f t="shared" si="69"/>
        <v>4.4397544128933228</v>
      </c>
      <c r="AN93" s="402">
        <f t="shared" si="69"/>
        <v>3.5280347698256707</v>
      </c>
      <c r="AO93" s="384">
        <f t="shared" si="95"/>
        <v>-4.0442003847448872E-2</v>
      </c>
      <c r="AP93" s="385">
        <f t="shared" si="95"/>
        <v>7.2717613501731088E-2</v>
      </c>
      <c r="AQ93" s="386">
        <f t="shared" si="95"/>
        <v>-3.8371834460352715E-2</v>
      </c>
    </row>
    <row r="94" spans="1:43" ht="19.5" customHeight="1">
      <c r="A94" s="8" t="s">
        <v>239</v>
      </c>
      <c r="B94" s="19">
        <v>98.179999999999993</v>
      </c>
      <c r="C94" s="371">
        <v>143.29</v>
      </c>
      <c r="D94" s="375">
        <v>241.46999999999997</v>
      </c>
      <c r="E94" s="19">
        <v>133.26999999999998</v>
      </c>
      <c r="F94" s="369">
        <v>87.77</v>
      </c>
      <c r="G94" s="377">
        <v>221.03999999999996</v>
      </c>
      <c r="H94" s="345">
        <f t="shared" si="55"/>
        <v>6.04658593302245E-4</v>
      </c>
      <c r="I94" s="323">
        <f t="shared" si="56"/>
        <v>1.5726442219784742E-3</v>
      </c>
      <c r="J94" s="399">
        <f t="shared" si="57"/>
        <v>9.5259443218081519E-4</v>
      </c>
      <c r="K94" s="323">
        <f t="shared" si="58"/>
        <v>8.4588740170454607E-4</v>
      </c>
      <c r="L94" s="323">
        <f t="shared" si="59"/>
        <v>1.0285302599063273E-3</v>
      </c>
      <c r="M94" s="399">
        <f t="shared" si="60"/>
        <v>9.1005701937057798E-4</v>
      </c>
      <c r="N94" s="394">
        <f t="shared" si="61"/>
        <v>0.35740476675493982</v>
      </c>
      <c r="O94" s="395">
        <f t="shared" si="61"/>
        <v>-0.38746597808639821</v>
      </c>
      <c r="P94" s="386">
        <f t="shared" si="61"/>
        <v>-8.4606783451360454E-2</v>
      </c>
      <c r="R94" s="401">
        <v>46.275000000000006</v>
      </c>
      <c r="S94" s="369">
        <v>69.036000000000001</v>
      </c>
      <c r="T94" s="374">
        <v>115.31100000000001</v>
      </c>
      <c r="U94" s="19">
        <v>55.760000000000005</v>
      </c>
      <c r="V94" s="119">
        <v>81.840999999999994</v>
      </c>
      <c r="W94" s="375">
        <v>137.601</v>
      </c>
      <c r="X94" s="345">
        <f t="shared" si="62"/>
        <v>9.6320280136633085E-4</v>
      </c>
      <c r="Y94" s="323">
        <f t="shared" si="63"/>
        <v>1.5144248107692904E-3</v>
      </c>
      <c r="Z94" s="399">
        <f t="shared" si="64"/>
        <v>1.2315805750785229E-3</v>
      </c>
      <c r="AA94" s="323">
        <f t="shared" si="65"/>
        <v>1.1937042206885077E-3</v>
      </c>
      <c r="AB94" s="323">
        <f t="shared" si="66"/>
        <v>1.9795928817670427E-3</v>
      </c>
      <c r="AC94" s="399">
        <f t="shared" si="67"/>
        <v>1.5626874203373072E-3</v>
      </c>
      <c r="AE94" s="394">
        <f t="shared" si="68"/>
        <v>0.20497028633171255</v>
      </c>
      <c r="AF94" s="395">
        <f t="shared" si="68"/>
        <v>0.18548293643895927</v>
      </c>
      <c r="AG94" s="386">
        <f t="shared" si="68"/>
        <v>0.19330332752295956</v>
      </c>
      <c r="AI94" s="27">
        <f t="shared" si="69"/>
        <v>4.7132817274393979</v>
      </c>
      <c r="AJ94" s="28">
        <f t="shared" si="69"/>
        <v>4.8179216972573107</v>
      </c>
      <c r="AK94" s="402">
        <f t="shared" si="69"/>
        <v>4.7753758230836132</v>
      </c>
      <c r="AL94" s="28">
        <f t="shared" si="69"/>
        <v>4.1839873940121572</v>
      </c>
      <c r="AM94" s="28">
        <f t="shared" si="69"/>
        <v>9.3244844479890627</v>
      </c>
      <c r="AN94" s="402">
        <f t="shared" si="69"/>
        <v>6.2251628664495131</v>
      </c>
      <c r="AO94" s="384">
        <f t="shared" si="95"/>
        <v>-0.11229847143357423</v>
      </c>
      <c r="AP94" s="385">
        <f t="shared" si="95"/>
        <v>0.93537484291145589</v>
      </c>
      <c r="AQ94" s="386">
        <f t="shared" si="95"/>
        <v>0.30359642823456895</v>
      </c>
    </row>
    <row r="95" spans="1:43" ht="19.5" customHeight="1">
      <c r="A95" s="8" t="s">
        <v>240</v>
      </c>
      <c r="B95" s="19">
        <v>350.05</v>
      </c>
      <c r="C95" s="371">
        <v>167.09000000000003</v>
      </c>
      <c r="D95" s="375">
        <v>517.1400000000001</v>
      </c>
      <c r="E95" s="19">
        <v>246.06999999999996</v>
      </c>
      <c r="F95" s="369">
        <v>236.53</v>
      </c>
      <c r="G95" s="377">
        <v>482.59999999999997</v>
      </c>
      <c r="H95" s="345">
        <f t="shared" si="55"/>
        <v>2.1558437623288951E-3</v>
      </c>
      <c r="I95" s="323">
        <f t="shared" si="56"/>
        <v>1.8338552798547235E-3</v>
      </c>
      <c r="J95" s="399">
        <f t="shared" si="57"/>
        <v>2.0401071961651009E-3</v>
      </c>
      <c r="K95" s="323">
        <f t="shared" si="58"/>
        <v>1.5618482249376278E-3</v>
      </c>
      <c r="L95" s="323">
        <f t="shared" si="59"/>
        <v>2.7717701079599364E-3</v>
      </c>
      <c r="M95" s="399">
        <f t="shared" si="60"/>
        <v>1.9869413569862512E-3</v>
      </c>
      <c r="N95" s="394">
        <f t="shared" ref="N95" si="96">(E95-B95)/B95</f>
        <v>-0.29704327953149562</v>
      </c>
      <c r="O95" s="395">
        <f t="shared" ref="O95" si="97">(F95-C95)/C95</f>
        <v>0.41558441558441533</v>
      </c>
      <c r="P95" s="386">
        <f t="shared" ref="P95" si="98">(G95-D95)/D95</f>
        <v>-6.6790424256487846E-2</v>
      </c>
      <c r="R95" s="401">
        <v>94.844999999999999</v>
      </c>
      <c r="S95" s="369">
        <v>45.521000000000001</v>
      </c>
      <c r="T95" s="374">
        <v>140.36599999999999</v>
      </c>
      <c r="U95" s="19">
        <v>72.347999999999999</v>
      </c>
      <c r="V95" s="119">
        <v>40.05299999999999</v>
      </c>
      <c r="W95" s="375">
        <v>112.40099999999998</v>
      </c>
      <c r="X95" s="345">
        <f t="shared" si="62"/>
        <v>1.9741754661391601E-3</v>
      </c>
      <c r="Y95" s="323">
        <f t="shared" si="63"/>
        <v>9.9858236008790874E-4</v>
      </c>
      <c r="Z95" s="399">
        <f t="shared" si="64"/>
        <v>1.4991808153729646E-3</v>
      </c>
      <c r="AA95" s="323">
        <f t="shared" si="65"/>
        <v>1.5488183816063871E-3</v>
      </c>
      <c r="AB95" s="323">
        <f t="shared" si="66"/>
        <v>9.6881310948565319E-4</v>
      </c>
      <c r="AC95" s="399">
        <f t="shared" si="67"/>
        <v>1.2764996528610521E-3</v>
      </c>
      <c r="AE95" s="394">
        <f t="shared" ref="AE95" si="99">(U95-R95)/R95</f>
        <v>-0.23719753281670095</v>
      </c>
      <c r="AF95" s="395">
        <f t="shared" ref="AF95" si="100">(V95-S95)/S95</f>
        <v>-0.12012038399859429</v>
      </c>
      <c r="AG95" s="386">
        <f t="shared" ref="AG95" si="101">(W95-T95)/T95</f>
        <v>-0.19922915805821928</v>
      </c>
      <c r="AI95" s="27">
        <f t="shared" ref="AI95" si="102">(R95/B95)*10</f>
        <v>2.7094700757034706</v>
      </c>
      <c r="AJ95" s="28">
        <f t="shared" ref="AJ95" si="103">(S95/C95)*10</f>
        <v>2.724340175953079</v>
      </c>
      <c r="AK95" s="402">
        <f t="shared" ref="AK95" si="104">(T95/D95)*10</f>
        <v>2.7142746645009082</v>
      </c>
      <c r="AL95" s="28">
        <f t="shared" si="69"/>
        <v>2.9401389848417119</v>
      </c>
      <c r="AM95" s="28"/>
      <c r="AN95" s="402">
        <f t="shared" si="69"/>
        <v>2.3290716949854948</v>
      </c>
      <c r="AO95" s="384">
        <f t="shared" ref="AO95" si="105">(AL95-AI95)/AI95</f>
        <v>8.5134326157247461E-2</v>
      </c>
      <c r="AP95" s="385">
        <f t="shared" ref="AP95" si="106">(AM95-AJ95)/AJ95</f>
        <v>-1</v>
      </c>
      <c r="AQ95" s="386">
        <f t="shared" ref="AQ95" si="107">(AN95-AK95)/AK95</f>
        <v>-0.14191746124788118</v>
      </c>
    </row>
    <row r="96" spans="1:43" ht="19.5" customHeight="1" thickBot="1">
      <c r="A96" s="8" t="s">
        <v>17</v>
      </c>
      <c r="B96" s="19">
        <f t="shared" ref="B96:G96" si="108">B97-SUM(B69:B95)</f>
        <v>1841.9700000000012</v>
      </c>
      <c r="C96" s="371">
        <f t="shared" si="108"/>
        <v>1576.1099999999715</v>
      </c>
      <c r="D96" s="376">
        <f t="shared" si="108"/>
        <v>3418.0799999998708</v>
      </c>
      <c r="E96" s="21">
        <f t="shared" si="108"/>
        <v>2055.7499999998254</v>
      </c>
      <c r="F96" s="119">
        <f t="shared" si="108"/>
        <v>1201.2400000000052</v>
      </c>
      <c r="G96" s="375">
        <f t="shared" si="108"/>
        <v>3256.990000000078</v>
      </c>
      <c r="H96" s="345">
        <f t="shared" si="55"/>
        <v>1.1344092372223844E-2</v>
      </c>
      <c r="I96" s="323">
        <f t="shared" si="56"/>
        <v>1.7298208421400296E-2</v>
      </c>
      <c r="J96" s="399">
        <f t="shared" si="57"/>
        <v>1.3484258817859271E-2</v>
      </c>
      <c r="K96" s="323">
        <f t="shared" si="58"/>
        <v>1.3048195588309245E-2</v>
      </c>
      <c r="L96" s="323">
        <f t="shared" si="59"/>
        <v>1.4076696928448013E-2</v>
      </c>
      <c r="M96" s="399">
        <f t="shared" si="60"/>
        <v>1.3409548550125997E-2</v>
      </c>
      <c r="N96" s="396">
        <f t="shared" si="61"/>
        <v>0.11606052215824583</v>
      </c>
      <c r="O96" s="397">
        <f t="shared" si="61"/>
        <v>-0.23784507426510398</v>
      </c>
      <c r="P96" s="388">
        <f t="shared" si="61"/>
        <v>-4.7128797453482328E-2</v>
      </c>
      <c r="R96" s="19">
        <f t="shared" ref="R96:W96" si="109">R97-SUM(R69:R95)</f>
        <v>735.07699999998295</v>
      </c>
      <c r="S96" s="119">
        <f t="shared" si="109"/>
        <v>850.13999999999942</v>
      </c>
      <c r="T96" s="375">
        <f t="shared" si="109"/>
        <v>1585.2170000000333</v>
      </c>
      <c r="U96" s="119">
        <f t="shared" si="109"/>
        <v>758.2280000000319</v>
      </c>
      <c r="V96" s="123">
        <f t="shared" si="109"/>
        <v>622.57900000000518</v>
      </c>
      <c r="W96" s="376">
        <f t="shared" si="109"/>
        <v>1380.8069999999861</v>
      </c>
      <c r="X96" s="345">
        <f t="shared" si="62"/>
        <v>1.5300447879415275E-2</v>
      </c>
      <c r="Y96" s="323">
        <f t="shared" si="63"/>
        <v>1.8649300489996575E-2</v>
      </c>
      <c r="Z96" s="399">
        <f t="shared" si="64"/>
        <v>1.6930929958844272E-2</v>
      </c>
      <c r="AA96" s="323">
        <f t="shared" si="65"/>
        <v>1.6232065348713125E-2</v>
      </c>
      <c r="AB96" s="323">
        <f t="shared" si="66"/>
        <v>1.5059114096084529E-2</v>
      </c>
      <c r="AC96" s="399">
        <f t="shared" si="67"/>
        <v>1.5681352089110357E-2</v>
      </c>
      <c r="AE96" s="396">
        <f t="shared" si="68"/>
        <v>3.1494659743196277E-2</v>
      </c>
      <c r="AF96" s="397">
        <f t="shared" si="68"/>
        <v>-0.2676747359258409</v>
      </c>
      <c r="AG96" s="388">
        <f t="shared" si="68"/>
        <v>-0.12894764565358741</v>
      </c>
      <c r="AI96" s="27">
        <f t="shared" si="69"/>
        <v>3.9907110322099841</v>
      </c>
      <c r="AJ96" s="28">
        <f t="shared" si="69"/>
        <v>5.3939128614120513</v>
      </c>
      <c r="AK96" s="402">
        <f t="shared" si="69"/>
        <v>4.6377410710108986</v>
      </c>
      <c r="AL96" s="28">
        <f t="shared" si="69"/>
        <v>3.6883278608784935</v>
      </c>
      <c r="AM96" s="28">
        <f t="shared" si="69"/>
        <v>5.1828027704705351</v>
      </c>
      <c r="AN96" s="402">
        <f t="shared" si="69"/>
        <v>4.239518696710622</v>
      </c>
      <c r="AO96" s="387">
        <f t="shared" si="95"/>
        <v>-7.5771753176535117E-2</v>
      </c>
      <c r="AP96" s="385">
        <f t="shared" si="95"/>
        <v>-3.9138580167246258E-2</v>
      </c>
      <c r="AQ96" s="386">
        <f t="shared" si="95"/>
        <v>-8.5865590209303178E-2</v>
      </c>
    </row>
    <row r="97" spans="1:43" ht="25.5" customHeight="1" thickBot="1">
      <c r="A97" s="12" t="s">
        <v>18</v>
      </c>
      <c r="B97" s="17">
        <v>162372.62000000002</v>
      </c>
      <c r="C97" s="372">
        <v>91114.059999999983</v>
      </c>
      <c r="D97" s="18">
        <v>253486.67999999996</v>
      </c>
      <c r="E97" s="17">
        <v>157550.51999999984</v>
      </c>
      <c r="F97" s="373">
        <v>85335.359999999986</v>
      </c>
      <c r="G97" s="378">
        <v>242885.88000000009</v>
      </c>
      <c r="H97" s="334">
        <f t="shared" ref="H97:M97" si="110">SUM(H69:H96)</f>
        <v>0.99999999999999978</v>
      </c>
      <c r="I97" s="338">
        <f t="shared" si="110"/>
        <v>0.99999999999999989</v>
      </c>
      <c r="J97" s="335">
        <f t="shared" si="110"/>
        <v>0.99999999999999978</v>
      </c>
      <c r="K97" s="338">
        <f t="shared" si="110"/>
        <v>0.99999999999999967</v>
      </c>
      <c r="L97" s="338">
        <f t="shared" si="110"/>
        <v>1</v>
      </c>
      <c r="M97" s="335">
        <f t="shared" si="110"/>
        <v>1</v>
      </c>
      <c r="N97" s="389">
        <f t="shared" si="61"/>
        <v>-2.969774091223126E-2</v>
      </c>
      <c r="O97" s="390">
        <f t="shared" si="61"/>
        <v>-6.3422703367625136E-2</v>
      </c>
      <c r="P97" s="391">
        <f t="shared" si="61"/>
        <v>-4.1819948882520663E-2</v>
      </c>
      <c r="R97" s="17">
        <v>48042.84199999999</v>
      </c>
      <c r="S97" s="372">
        <v>45585.623999999989</v>
      </c>
      <c r="T97" s="18">
        <v>93628.466000000059</v>
      </c>
      <c r="U97" s="17">
        <v>46711.739000000031</v>
      </c>
      <c r="V97" s="373">
        <v>41342.339</v>
      </c>
      <c r="W97" s="378">
        <v>88054.07799999998</v>
      </c>
      <c r="X97" s="334">
        <f t="shared" ref="X97:AC97" si="111">SUM(X69:X96)</f>
        <v>1.0000000000000002</v>
      </c>
      <c r="Y97" s="338">
        <f t="shared" si="111"/>
        <v>1</v>
      </c>
      <c r="Z97" s="335">
        <f t="shared" si="111"/>
        <v>0.99999999999999967</v>
      </c>
      <c r="AA97" s="338">
        <f t="shared" si="111"/>
        <v>1</v>
      </c>
      <c r="AB97" s="338">
        <f t="shared" si="111"/>
        <v>1.0000000000000002</v>
      </c>
      <c r="AC97" s="335">
        <f t="shared" si="111"/>
        <v>1</v>
      </c>
      <c r="AE97" s="389">
        <f t="shared" si="68"/>
        <v>-2.7706583220034307E-2</v>
      </c>
      <c r="AF97" s="390">
        <f t="shared" si="68"/>
        <v>-9.3083841519861391E-2</v>
      </c>
      <c r="AG97" s="391">
        <f t="shared" si="68"/>
        <v>-5.9537320626400901E-2</v>
      </c>
      <c r="AI97" s="403">
        <f t="shared" si="69"/>
        <v>2.9588019211613377</v>
      </c>
      <c r="AJ97" s="404">
        <f t="shared" si="69"/>
        <v>5.0031382642810565</v>
      </c>
      <c r="AK97" s="405">
        <f t="shared" si="69"/>
        <v>3.6936246906543602</v>
      </c>
      <c r="AL97" s="404">
        <f t="shared" si="69"/>
        <v>2.9648736798837656</v>
      </c>
      <c r="AM97" s="404">
        <f t="shared" si="69"/>
        <v>4.844690290168109</v>
      </c>
      <c r="AN97" s="405">
        <f t="shared" si="69"/>
        <v>3.6253271701096805</v>
      </c>
      <c r="AO97" s="389">
        <f t="shared" si="95"/>
        <v>2.0521004393713356E-3</v>
      </c>
      <c r="AP97" s="390">
        <f t="shared" si="95"/>
        <v>-3.1669717234112091E-2</v>
      </c>
      <c r="AQ97" s="391">
        <f t="shared" si="95"/>
        <v>-1.8490649772156493E-2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43" workbookViewId="0">
      <selection activeCell="L53" sqref="L53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145</v>
      </c>
      <c r="B1" s="4"/>
    </row>
    <row r="3" spans="1:33">
      <c r="A3" s="1" t="s">
        <v>131</v>
      </c>
    </row>
    <row r="4" spans="1:33" ht="15.75" thickBot="1"/>
    <row r="5" spans="1:33" ht="21.75" customHeight="1">
      <c r="A5" s="466" t="s">
        <v>16</v>
      </c>
      <c r="B5" s="449"/>
      <c r="C5" s="449"/>
      <c r="D5" s="449"/>
      <c r="E5" s="457" t="s">
        <v>174</v>
      </c>
      <c r="F5" s="510"/>
      <c r="G5" s="510"/>
      <c r="H5" s="510"/>
      <c r="I5" s="510"/>
      <c r="J5" s="458"/>
      <c r="L5" s="511" t="s">
        <v>128</v>
      </c>
      <c r="M5" s="510"/>
      <c r="N5" s="510"/>
      <c r="O5" s="510"/>
      <c r="P5" s="510"/>
      <c r="Q5" s="458"/>
      <c r="S5" s="516" t="s">
        <v>153</v>
      </c>
      <c r="T5" s="516"/>
      <c r="U5" s="516"/>
    </row>
    <row r="6" spans="1:33" ht="18.75" customHeight="1">
      <c r="A6" s="484"/>
      <c r="B6" s="450"/>
      <c r="C6" s="450"/>
      <c r="D6" s="450"/>
      <c r="E6" s="499">
        <v>2025</v>
      </c>
      <c r="F6" s="497"/>
      <c r="G6" s="498"/>
      <c r="H6" s="512">
        <v>2026</v>
      </c>
      <c r="I6" s="513"/>
      <c r="J6" s="514"/>
      <c r="L6" s="496">
        <f>E6</f>
        <v>2025</v>
      </c>
      <c r="M6" s="497"/>
      <c r="N6" s="498"/>
      <c r="O6" s="499">
        <f>H6</f>
        <v>2026</v>
      </c>
      <c r="P6" s="497"/>
      <c r="Q6" s="500"/>
      <c r="S6" s="519" t="s">
        <v>127</v>
      </c>
      <c r="T6" s="518" t="s">
        <v>126</v>
      </c>
      <c r="U6" s="450" t="s">
        <v>12</v>
      </c>
    </row>
    <row r="7" spans="1:33" ht="18.75" customHeight="1" thickBot="1">
      <c r="A7" s="467"/>
      <c r="B7" s="490"/>
      <c r="C7" s="490"/>
      <c r="D7" s="490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6"/>
      <c r="T7" s="444"/>
      <c r="U7" s="490"/>
    </row>
    <row r="8" spans="1:33" ht="24" customHeight="1" thickBot="1">
      <c r="A8" s="12" t="s">
        <v>20</v>
      </c>
      <c r="B8" s="13"/>
      <c r="C8" s="13"/>
      <c r="D8" s="13"/>
      <c r="E8" s="17">
        <v>43680.859999999993</v>
      </c>
      <c r="F8" s="340">
        <v>115470.46999999997</v>
      </c>
      <c r="G8" s="162">
        <v>159151.32999999996</v>
      </c>
      <c r="H8" s="17">
        <v>36904.090000000004</v>
      </c>
      <c r="I8" s="340">
        <v>97046.269999999946</v>
      </c>
      <c r="J8" s="18">
        <v>133950.35999999996</v>
      </c>
      <c r="L8" s="334">
        <f t="shared" ref="L8:Q8" si="0">E8/E16</f>
        <v>0.51777345676202613</v>
      </c>
      <c r="M8" s="343">
        <f t="shared" si="0"/>
        <v>0.38820523201160845</v>
      </c>
      <c r="N8" s="338">
        <f t="shared" si="0"/>
        <v>0.41683400781828955</v>
      </c>
      <c r="O8" s="334">
        <f t="shared" si="0"/>
        <v>0.48401485301875052</v>
      </c>
      <c r="P8" s="343">
        <f t="shared" si="0"/>
        <v>0.329088923414317</v>
      </c>
      <c r="Q8" s="335">
        <f t="shared" si="0"/>
        <v>0.36091643590440403</v>
      </c>
      <c r="S8" s="325">
        <f t="shared" ref="S8:U19" si="1">(H8-E8)/E8</f>
        <v>-0.15514277878228566</v>
      </c>
      <c r="T8" s="329">
        <f t="shared" si="1"/>
        <v>-0.15955767738712789</v>
      </c>
      <c r="U8" s="164">
        <f t="shared" si="1"/>
        <v>-0.15834595915723737</v>
      </c>
    </row>
    <row r="9" spans="1:33" s="3" customFormat="1" ht="24" customHeight="1">
      <c r="A9" s="46"/>
      <c r="B9" s="177" t="s">
        <v>33</v>
      </c>
      <c r="C9" s="177"/>
      <c r="D9" s="178"/>
      <c r="E9" s="39">
        <v>39262.12999999999</v>
      </c>
      <c r="F9" s="153">
        <v>78936.299999999988</v>
      </c>
      <c r="G9" s="112">
        <v>118198.42999999998</v>
      </c>
      <c r="H9" s="39">
        <v>33236.470000000008</v>
      </c>
      <c r="I9" s="153">
        <v>67121.679999999964</v>
      </c>
      <c r="J9" s="20">
        <v>100358.14999999997</v>
      </c>
      <c r="K9"/>
      <c r="L9" s="345">
        <f t="shared" ref="L9:Q9" si="2">E9/E8</f>
        <v>0.89884059059276755</v>
      </c>
      <c r="M9" s="346">
        <f t="shared" si="2"/>
        <v>0.68360594704429634</v>
      </c>
      <c r="N9" s="347">
        <f t="shared" si="2"/>
        <v>0.74267949881411621</v>
      </c>
      <c r="O9" s="345">
        <f t="shared" si="2"/>
        <v>0.90061751962993819</v>
      </c>
      <c r="P9" s="346">
        <f t="shared" si="2"/>
        <v>0.6916461601254742</v>
      </c>
      <c r="Q9" s="347">
        <f t="shared" si="2"/>
        <v>0.74921896439845326</v>
      </c>
      <c r="R9"/>
      <c r="S9" s="326">
        <f t="shared" si="1"/>
        <v>-0.15347257013310239</v>
      </c>
      <c r="T9" s="330">
        <f t="shared" si="1"/>
        <v>-0.14967283746514629</v>
      </c>
      <c r="U9" s="209">
        <f t="shared" si="1"/>
        <v>-0.15093499972884594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4417.83</v>
      </c>
      <c r="F10" s="154">
        <v>33978.639999999992</v>
      </c>
      <c r="G10" s="119">
        <v>38396.469999999994</v>
      </c>
      <c r="H10" s="19">
        <v>3666.4499999999994</v>
      </c>
      <c r="I10" s="154">
        <v>28857.049999999996</v>
      </c>
      <c r="J10" s="20">
        <v>32523.499999999996</v>
      </c>
      <c r="L10" s="345">
        <f t="shared" ref="L10:Q10" si="3">E10/E8</f>
        <v>0.10113880541729262</v>
      </c>
      <c r="M10" s="346">
        <f t="shared" si="3"/>
        <v>0.29426259371768382</v>
      </c>
      <c r="N10" s="347">
        <f t="shared" si="3"/>
        <v>0.24125761311576852</v>
      </c>
      <c r="O10" s="345">
        <f t="shared" si="3"/>
        <v>9.9350776567041735E-2</v>
      </c>
      <c r="P10" s="346">
        <f t="shared" si="3"/>
        <v>0.2973535201301401</v>
      </c>
      <c r="Q10" s="347">
        <f t="shared" si="3"/>
        <v>0.24280263225869647</v>
      </c>
      <c r="S10" s="326">
        <f t="shared" si="1"/>
        <v>-0.17007897542458641</v>
      </c>
      <c r="T10" s="330">
        <f t="shared" si="1"/>
        <v>-0.15072969371346226</v>
      </c>
      <c r="U10" s="209">
        <f t="shared" si="1"/>
        <v>-0.15295598788117759</v>
      </c>
    </row>
    <row r="11" spans="1:33" ht="24" customHeight="1" thickBot="1">
      <c r="A11" s="8"/>
      <c r="B11" t="s">
        <v>36</v>
      </c>
      <c r="E11" s="19">
        <v>0.9</v>
      </c>
      <c r="F11" s="154">
        <v>2555.5299999999997</v>
      </c>
      <c r="G11" s="119">
        <v>2556.4299999999998</v>
      </c>
      <c r="H11" s="19">
        <v>1.17</v>
      </c>
      <c r="I11" s="154">
        <v>1067.54</v>
      </c>
      <c r="J11" s="20">
        <v>1068.71</v>
      </c>
      <c r="L11" s="345">
        <f t="shared" ref="L11:Q11" si="4">E11/E8</f>
        <v>2.0603989939758516E-5</v>
      </c>
      <c r="M11" s="346">
        <f t="shared" si="4"/>
        <v>2.2131459238019905E-2</v>
      </c>
      <c r="N11" s="347">
        <f t="shared" si="4"/>
        <v>1.6062888070115407E-2</v>
      </c>
      <c r="O11" s="345">
        <f t="shared" si="4"/>
        <v>3.1703803020207239E-5</v>
      </c>
      <c r="P11" s="346">
        <f t="shared" si="4"/>
        <v>1.1000319744385853E-2</v>
      </c>
      <c r="Q11" s="347">
        <f t="shared" si="4"/>
        <v>7.9784033428502953E-3</v>
      </c>
      <c r="S11" s="326">
        <f t="shared" si="1"/>
        <v>0.29999999999999988</v>
      </c>
      <c r="T11" s="330">
        <f t="shared" si="1"/>
        <v>-0.58226277914953062</v>
      </c>
      <c r="U11" s="209">
        <f t="shared" si="1"/>
        <v>-0.58195217549473288</v>
      </c>
    </row>
    <row r="12" spans="1:33" ht="24" customHeight="1" thickBot="1">
      <c r="A12" s="12" t="s">
        <v>21</v>
      </c>
      <c r="B12" s="13"/>
      <c r="C12" s="13"/>
      <c r="D12" s="13"/>
      <c r="E12" s="17">
        <v>40682.020000000004</v>
      </c>
      <c r="F12" s="340">
        <v>181976.50000000003</v>
      </c>
      <c r="G12" s="162">
        <v>222658.52000000005</v>
      </c>
      <c r="H12" s="17">
        <v>39341.690000000031</v>
      </c>
      <c r="I12" s="340">
        <v>197847.4899999999</v>
      </c>
      <c r="J12" s="18">
        <v>237189.17999999996</v>
      </c>
      <c r="L12" s="334">
        <f t="shared" ref="L12:Q12" si="5">E12/E16</f>
        <v>0.48222654323797398</v>
      </c>
      <c r="M12" s="343">
        <f t="shared" si="5"/>
        <v>0.61179476798839127</v>
      </c>
      <c r="N12" s="335">
        <f t="shared" si="5"/>
        <v>0.5831659921817105</v>
      </c>
      <c r="O12" s="334">
        <f t="shared" si="5"/>
        <v>0.51598514698124953</v>
      </c>
      <c r="P12" s="343">
        <f t="shared" si="5"/>
        <v>0.67091107658568283</v>
      </c>
      <c r="Q12" s="335">
        <f t="shared" si="5"/>
        <v>0.63908356409559608</v>
      </c>
      <c r="S12" s="327">
        <f t="shared" si="1"/>
        <v>-3.2946495773807996E-2</v>
      </c>
      <c r="T12" s="331">
        <f t="shared" si="1"/>
        <v>8.7214502971536823E-2</v>
      </c>
      <c r="U12" s="328">
        <f t="shared" si="1"/>
        <v>6.5259842740353763E-2</v>
      </c>
    </row>
    <row r="13" spans="1:33" s="3" customFormat="1" ht="24" customHeight="1">
      <c r="A13" s="46"/>
      <c r="B13" s="3" t="s">
        <v>33</v>
      </c>
      <c r="E13" s="31">
        <v>37289.410000000003</v>
      </c>
      <c r="F13" s="341">
        <v>159807.83000000005</v>
      </c>
      <c r="G13" s="357">
        <v>197097.24000000005</v>
      </c>
      <c r="H13" s="31">
        <v>35857.22000000003</v>
      </c>
      <c r="I13" s="341">
        <v>177333.53999999992</v>
      </c>
      <c r="J13" s="355">
        <v>213190.75999999995</v>
      </c>
      <c r="K13"/>
      <c r="L13" s="336">
        <f>E13/G13</f>
        <v>0.18919295876492231</v>
      </c>
      <c r="M13" s="344">
        <f>F13/G13</f>
        <v>0.81080704123507774</v>
      </c>
      <c r="N13" s="337">
        <f>G13/$G$12</f>
        <v>0.88519963215420638</v>
      </c>
      <c r="O13" s="336">
        <f>H13/J13</f>
        <v>0.16819312431739555</v>
      </c>
      <c r="P13" s="344">
        <f>I13/J13</f>
        <v>0.83180687568260447</v>
      </c>
      <c r="Q13" s="337">
        <f t="shared" ref="Q13:Q15" si="6">O13+P13</f>
        <v>1</v>
      </c>
      <c r="R13"/>
      <c r="S13" s="326">
        <f t="shared" si="1"/>
        <v>-3.8407419157341804E-2</v>
      </c>
      <c r="T13" s="330">
        <f t="shared" si="1"/>
        <v>0.10966740490750591</v>
      </c>
      <c r="U13" s="209">
        <f t="shared" si="1"/>
        <v>8.1652690824082053E-2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2864.6499999999996</v>
      </c>
      <c r="F14" s="154">
        <v>20171.89</v>
      </c>
      <c r="G14" s="119">
        <v>23036.54</v>
      </c>
      <c r="H14" s="19">
        <v>3103.14</v>
      </c>
      <c r="I14" s="154">
        <v>18606.900000000001</v>
      </c>
      <c r="J14" s="20">
        <v>21710.04</v>
      </c>
      <c r="L14" s="345">
        <f>E14/G14</f>
        <v>0.12435244181634914</v>
      </c>
      <c r="M14" s="346">
        <f>F14/G14</f>
        <v>0.87564755818365081</v>
      </c>
      <c r="N14" s="410">
        <f t="shared" ref="N14:N15" si="7">G14/$G$12</f>
        <v>0.10346130029068726</v>
      </c>
      <c r="O14" s="345">
        <f>H14/J14</f>
        <v>0.14293571085083215</v>
      </c>
      <c r="P14" s="346">
        <f>I14/J14</f>
        <v>0.85706428914916788</v>
      </c>
      <c r="Q14" s="347">
        <f t="shared" si="6"/>
        <v>1</v>
      </c>
      <c r="S14" s="326">
        <f t="shared" si="1"/>
        <v>8.3252753390466644E-2</v>
      </c>
      <c r="T14" s="330">
        <f t="shared" si="1"/>
        <v>-7.7582715352899401E-2</v>
      </c>
      <c r="U14" s="209">
        <f t="shared" si="1"/>
        <v>-5.7582432083984836E-2</v>
      </c>
    </row>
    <row r="15" spans="1:33" ht="24" customHeight="1" thickBot="1">
      <c r="A15" s="8"/>
      <c r="B15" t="s">
        <v>36</v>
      </c>
      <c r="E15" s="19">
        <v>527.96</v>
      </c>
      <c r="F15" s="154">
        <v>1996.78</v>
      </c>
      <c r="G15" s="119">
        <v>2524.7399999999998</v>
      </c>
      <c r="H15" s="19">
        <v>381.33</v>
      </c>
      <c r="I15" s="154">
        <v>1907.05</v>
      </c>
      <c r="J15" s="20">
        <v>2288.38</v>
      </c>
      <c r="L15" s="348">
        <f>E15/G15</f>
        <v>0.20911460189960157</v>
      </c>
      <c r="M15" s="349">
        <f>F15/G15</f>
        <v>0.79088539810039848</v>
      </c>
      <c r="N15" s="347">
        <f t="shared" si="7"/>
        <v>1.1339067555106355E-2</v>
      </c>
      <c r="O15" s="348">
        <f>H15/J15</f>
        <v>0.16663753397600048</v>
      </c>
      <c r="P15" s="349">
        <f>I15/J15</f>
        <v>0.83336246602399944</v>
      </c>
      <c r="Q15" s="350">
        <f t="shared" si="6"/>
        <v>0.99999999999999989</v>
      </c>
      <c r="S15" s="326">
        <f t="shared" si="1"/>
        <v>-0.27772937343738169</v>
      </c>
      <c r="T15" s="330">
        <f t="shared" si="1"/>
        <v>-4.4937349132102698E-2</v>
      </c>
      <c r="U15" s="209">
        <f t="shared" si="1"/>
        <v>-9.3617560620103332E-2</v>
      </c>
    </row>
    <row r="16" spans="1:33" ht="24" customHeight="1" thickBot="1">
      <c r="A16" s="12" t="s">
        <v>12</v>
      </c>
      <c r="B16" s="13"/>
      <c r="C16" s="13"/>
      <c r="D16" s="13"/>
      <c r="E16" s="17">
        <v>84362.87999999999</v>
      </c>
      <c r="F16" s="340">
        <v>297446.97000000009</v>
      </c>
      <c r="G16" s="162">
        <v>381809.85</v>
      </c>
      <c r="H16" s="17">
        <v>76245.780000000028</v>
      </c>
      <c r="I16" s="340">
        <v>294893.75999999989</v>
      </c>
      <c r="J16" s="18">
        <v>371139.53999999986</v>
      </c>
      <c r="L16" s="334">
        <f>L8+L12</f>
        <v>1</v>
      </c>
      <c r="M16" s="343">
        <f t="shared" ref="M16:Q16" si="8">M8+M12</f>
        <v>0.99999999999999978</v>
      </c>
      <c r="N16" s="338">
        <f t="shared" si="8"/>
        <v>1</v>
      </c>
      <c r="O16" s="334">
        <f t="shared" si="8"/>
        <v>1</v>
      </c>
      <c r="P16" s="343">
        <f t="shared" si="8"/>
        <v>0.99999999999999978</v>
      </c>
      <c r="Q16" s="335">
        <f t="shared" si="8"/>
        <v>1</v>
      </c>
      <c r="S16" s="327">
        <f t="shared" si="1"/>
        <v>-9.6216487630578315E-2</v>
      </c>
      <c r="T16" s="331">
        <f t="shared" si="1"/>
        <v>-8.5837485586092704E-3</v>
      </c>
      <c r="U16" s="328">
        <f t="shared" si="1"/>
        <v>-2.7946659836041724E-2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76551.539999999994</v>
      </c>
      <c r="F17" s="342">
        <f t="shared" ref="F17:G19" si="9">F9+F13</f>
        <v>238744.13000000003</v>
      </c>
      <c r="G17" s="324">
        <f t="shared" si="9"/>
        <v>315295.67000000004</v>
      </c>
      <c r="H17" s="180">
        <f>H9+H13</f>
        <v>69093.690000000031</v>
      </c>
      <c r="I17" s="342">
        <f t="shared" ref="I17:J19" si="10">I9+I13</f>
        <v>244455.21999999988</v>
      </c>
      <c r="J17" s="356">
        <f t="shared" si="10"/>
        <v>313548.90999999992</v>
      </c>
      <c r="K17"/>
      <c r="L17" s="336">
        <f t="shared" ref="L17:Q17" si="11">E17/E16</f>
        <v>0.90740785520835709</v>
      </c>
      <c r="M17" s="344">
        <f t="shared" si="11"/>
        <v>0.80264435035260218</v>
      </c>
      <c r="N17" s="339">
        <f t="shared" si="11"/>
        <v>0.82579239377925961</v>
      </c>
      <c r="O17" s="336">
        <f t="shared" si="11"/>
        <v>0.90619690689766708</v>
      </c>
      <c r="P17" s="344">
        <f t="shared" si="11"/>
        <v>0.82896030082155681</v>
      </c>
      <c r="Q17" s="337">
        <f t="shared" si="11"/>
        <v>0.84482755461732817</v>
      </c>
      <c r="R17"/>
      <c r="S17" s="326">
        <f t="shared" si="1"/>
        <v>-9.7422599205711113E-2</v>
      </c>
      <c r="T17" s="330">
        <f t="shared" si="1"/>
        <v>2.392138395193151E-2</v>
      </c>
      <c r="U17" s="209">
        <f t="shared" si="1"/>
        <v>-5.5400697383510703E-3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7282.48</v>
      </c>
      <c r="F18" s="154">
        <f t="shared" si="9"/>
        <v>54150.529999999992</v>
      </c>
      <c r="G18" s="119">
        <f t="shared" si="9"/>
        <v>61433.009999999995</v>
      </c>
      <c r="H18" s="19">
        <f>H10+H14</f>
        <v>6769.5899999999992</v>
      </c>
      <c r="I18" s="154">
        <f t="shared" si="10"/>
        <v>47463.95</v>
      </c>
      <c r="J18" s="20">
        <f t="shared" si="10"/>
        <v>54233.539999999994</v>
      </c>
      <c r="L18" s="345">
        <f t="shared" ref="L18:Q18" si="12">E18/E16</f>
        <v>8.6323273932800787E-2</v>
      </c>
      <c r="M18" s="346">
        <f t="shared" si="12"/>
        <v>0.18205103921549437</v>
      </c>
      <c r="N18" s="323">
        <f t="shared" si="12"/>
        <v>0.16089948962814868</v>
      </c>
      <c r="O18" s="345">
        <f t="shared" si="12"/>
        <v>8.8786422015749544E-2</v>
      </c>
      <c r="P18" s="346">
        <f t="shared" si="12"/>
        <v>0.16095271056261079</v>
      </c>
      <c r="Q18" s="347">
        <f t="shared" si="12"/>
        <v>0.14612708740222077</v>
      </c>
      <c r="S18" s="326">
        <f t="shared" si="1"/>
        <v>-7.0427931144335501E-2</v>
      </c>
      <c r="T18" s="330">
        <f t="shared" si="1"/>
        <v>-0.1234813398871626</v>
      </c>
      <c r="U18" s="209">
        <f t="shared" si="1"/>
        <v>-0.11719220660032777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528.86</v>
      </c>
      <c r="F19" s="155">
        <f t="shared" si="9"/>
        <v>4552.3099999999995</v>
      </c>
      <c r="G19" s="123">
        <f t="shared" si="9"/>
        <v>5081.17</v>
      </c>
      <c r="H19" s="21">
        <f>H11+H15</f>
        <v>382.5</v>
      </c>
      <c r="I19" s="155">
        <f t="shared" si="10"/>
        <v>2974.59</v>
      </c>
      <c r="J19" s="22">
        <f t="shared" si="10"/>
        <v>3357.09</v>
      </c>
      <c r="L19" s="348">
        <f t="shared" ref="L19:Q19" si="13">E19/E16</f>
        <v>6.2688708588421833E-3</v>
      </c>
      <c r="M19" s="349">
        <f t="shared" si="13"/>
        <v>1.53046104319032E-2</v>
      </c>
      <c r="N19" s="351">
        <f t="shared" si="13"/>
        <v>1.3308116592591837E-2</v>
      </c>
      <c r="O19" s="348">
        <f t="shared" si="13"/>
        <v>5.0166710865834126E-3</v>
      </c>
      <c r="P19" s="349">
        <f t="shared" si="13"/>
        <v>1.0086988615832364E-2</v>
      </c>
      <c r="Q19" s="350">
        <f t="shared" si="13"/>
        <v>9.045357980451238E-3</v>
      </c>
      <c r="S19" s="332">
        <f t="shared" si="1"/>
        <v>-0.27674620882653256</v>
      </c>
      <c r="T19" s="333">
        <f t="shared" si="1"/>
        <v>-0.34657569453749842</v>
      </c>
      <c r="U19" s="208">
        <f t="shared" si="1"/>
        <v>-0.33930767913689169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6" t="s">
        <v>16</v>
      </c>
      <c r="B24" s="449"/>
      <c r="C24" s="449"/>
      <c r="D24" s="449"/>
      <c r="E24" s="457" t="str">
        <f>E5</f>
        <v>jan-jun</v>
      </c>
      <c r="F24" s="510"/>
      <c r="G24" s="510"/>
      <c r="H24" s="510"/>
      <c r="I24" s="510"/>
      <c r="J24" s="458"/>
      <c r="L24" s="511" t="s">
        <v>128</v>
      </c>
      <c r="M24" s="510"/>
      <c r="N24" s="510"/>
      <c r="O24" s="510"/>
      <c r="P24" s="510"/>
      <c r="Q24" s="458"/>
      <c r="S24" s="516" t="s">
        <v>153</v>
      </c>
      <c r="T24" s="516"/>
      <c r="U24" s="516"/>
    </row>
    <row r="25" spans="1:33" ht="18.75" customHeight="1">
      <c r="A25" s="484"/>
      <c r="B25" s="450"/>
      <c r="C25" s="450"/>
      <c r="D25" s="450"/>
      <c r="E25" s="499">
        <f>E6</f>
        <v>2025</v>
      </c>
      <c r="F25" s="497"/>
      <c r="G25" s="498"/>
      <c r="H25" s="512">
        <f>H6</f>
        <v>2026</v>
      </c>
      <c r="I25" s="513"/>
      <c r="J25" s="514"/>
      <c r="L25" s="496">
        <f>E25</f>
        <v>2025</v>
      </c>
      <c r="M25" s="497"/>
      <c r="N25" s="498"/>
      <c r="O25" s="499">
        <f>H25</f>
        <v>2026</v>
      </c>
      <c r="P25" s="497"/>
      <c r="Q25" s="500"/>
      <c r="S25" s="519" t="s">
        <v>127</v>
      </c>
      <c r="T25" s="518" t="s">
        <v>126</v>
      </c>
      <c r="U25" s="450" t="s">
        <v>12</v>
      </c>
    </row>
    <row r="26" spans="1:33" ht="18.75" customHeight="1" thickBot="1">
      <c r="A26" s="467"/>
      <c r="B26" s="490"/>
      <c r="C26" s="490"/>
      <c r="D26" s="490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6"/>
      <c r="T26" s="444"/>
      <c r="U26" s="490"/>
    </row>
    <row r="27" spans="1:33" ht="24" customHeight="1" thickBot="1">
      <c r="A27" s="12" t="s">
        <v>20</v>
      </c>
      <c r="B27" s="13"/>
      <c r="C27" s="13"/>
      <c r="D27" s="13"/>
      <c r="E27" s="17">
        <v>10141.07</v>
      </c>
      <c r="F27" s="340">
        <v>26651.733000000022</v>
      </c>
      <c r="G27" s="162">
        <v>36792.803000000022</v>
      </c>
      <c r="H27" s="17">
        <v>8530.4840000000022</v>
      </c>
      <c r="I27" s="340">
        <v>21334.245000000006</v>
      </c>
      <c r="J27" s="18">
        <v>29864.72900000001</v>
      </c>
      <c r="L27" s="334">
        <f t="shared" ref="L27:Q27" si="14">E27/E35</f>
        <v>0.48042152493389928</v>
      </c>
      <c r="M27" s="343">
        <f t="shared" si="14"/>
        <v>0.3585671410176815</v>
      </c>
      <c r="N27" s="338">
        <f t="shared" si="14"/>
        <v>0.38551877763540721</v>
      </c>
      <c r="O27" s="334">
        <f t="shared" si="14"/>
        <v>0.45010471332093471</v>
      </c>
      <c r="P27" s="343">
        <f t="shared" si="14"/>
        <v>0.29714332026868551</v>
      </c>
      <c r="Q27" s="335">
        <f t="shared" si="14"/>
        <v>0.32908774517576295</v>
      </c>
      <c r="S27" s="325">
        <f t="shared" ref="S27:U38" si="15">(H27-E27)/E27</f>
        <v>-0.15881815232514887</v>
      </c>
      <c r="T27" s="329">
        <f t="shared" si="15"/>
        <v>-0.19951753231206434</v>
      </c>
      <c r="U27" s="164">
        <f t="shared" si="15"/>
        <v>-0.18829970633115414</v>
      </c>
    </row>
    <row r="28" spans="1:33" ht="24" customHeight="1">
      <c r="A28" s="46"/>
      <c r="B28" s="177" t="s">
        <v>33</v>
      </c>
      <c r="C28" s="177"/>
      <c r="D28" s="178"/>
      <c r="E28" s="39">
        <v>9482.0439999999999</v>
      </c>
      <c r="F28" s="153">
        <v>20115.141000000018</v>
      </c>
      <c r="G28" s="112">
        <v>29597.185000000019</v>
      </c>
      <c r="H28" s="39">
        <v>7985.6560000000027</v>
      </c>
      <c r="I28" s="153">
        <v>16292.542000000007</v>
      </c>
      <c r="J28" s="20">
        <v>24278.198000000011</v>
      </c>
      <c r="L28" s="345">
        <f t="shared" ref="L28:Q28" si="16">E28/E27</f>
        <v>0.93501415531102738</v>
      </c>
      <c r="M28" s="346">
        <f t="shared" si="16"/>
        <v>0.75474045158714453</v>
      </c>
      <c r="N28" s="347">
        <f t="shared" si="16"/>
        <v>0.80442865415826026</v>
      </c>
      <c r="O28" s="345">
        <f t="shared" si="16"/>
        <v>0.93613164270632243</v>
      </c>
      <c r="P28" s="346">
        <f t="shared" si="16"/>
        <v>0.76368027085092549</v>
      </c>
      <c r="Q28" s="347">
        <f t="shared" si="16"/>
        <v>0.81293883497151453</v>
      </c>
      <c r="S28" s="326">
        <f t="shared" si="15"/>
        <v>-0.15781280913693263</v>
      </c>
      <c r="T28" s="330">
        <f t="shared" si="15"/>
        <v>-0.19003590380002844</v>
      </c>
      <c r="U28" s="209">
        <f t="shared" si="15"/>
        <v>-0.17971259766764996</v>
      </c>
    </row>
    <row r="29" spans="1:33" ht="24" customHeight="1">
      <c r="A29" s="8"/>
      <c r="B29" t="s">
        <v>37</v>
      </c>
      <c r="E29" s="19">
        <v>658.15099999999984</v>
      </c>
      <c r="F29" s="154">
        <v>5885.050000000002</v>
      </c>
      <c r="G29" s="119">
        <v>6543.2010000000018</v>
      </c>
      <c r="H29" s="19">
        <v>543.98899999999992</v>
      </c>
      <c r="I29" s="154">
        <v>4802.8119999999981</v>
      </c>
      <c r="J29" s="20">
        <v>5346.8009999999977</v>
      </c>
      <c r="L29" s="345">
        <f t="shared" ref="L29:Q29" si="17">E29/E27</f>
        <v>6.4899561880551057E-2</v>
      </c>
      <c r="M29" s="346">
        <f t="shared" si="17"/>
        <v>0.22081303305867567</v>
      </c>
      <c r="N29" s="347">
        <f t="shared" si="17"/>
        <v>0.17783915511954873</v>
      </c>
      <c r="O29" s="345">
        <f t="shared" si="17"/>
        <v>6.3770004140444994E-2</v>
      </c>
      <c r="P29" s="346">
        <f t="shared" si="17"/>
        <v>0.22512219204382422</v>
      </c>
      <c r="Q29" s="347">
        <f t="shared" si="17"/>
        <v>0.17903397013915631</v>
      </c>
      <c r="S29" s="326">
        <f t="shared" si="15"/>
        <v>-0.17345867437715654</v>
      </c>
      <c r="T29" s="330">
        <f t="shared" si="15"/>
        <v>-0.18389614361815168</v>
      </c>
      <c r="U29" s="209">
        <f t="shared" si="15"/>
        <v>-0.18284628578581094</v>
      </c>
    </row>
    <row r="30" spans="1:33" ht="24" customHeight="1" thickBot="1">
      <c r="A30" s="8"/>
      <c r="B30" t="s">
        <v>36</v>
      </c>
      <c r="E30" s="19">
        <v>0.875</v>
      </c>
      <c r="F30" s="154">
        <v>651.54200000000014</v>
      </c>
      <c r="G30" s="119">
        <v>652.41700000000014</v>
      </c>
      <c r="H30" s="19">
        <v>0.83900000000000008</v>
      </c>
      <c r="I30" s="154">
        <v>238.89099999999999</v>
      </c>
      <c r="J30" s="20">
        <v>239.73</v>
      </c>
      <c r="L30" s="345">
        <f t="shared" ref="L30:Q30" si="18">E30/E27</f>
        <v>8.6282808421596536E-5</v>
      </c>
      <c r="M30" s="346">
        <f t="shared" si="18"/>
        <v>2.4446515354179767E-2</v>
      </c>
      <c r="N30" s="347">
        <f t="shared" si="18"/>
        <v>1.7732190722190962E-2</v>
      </c>
      <c r="O30" s="345">
        <f t="shared" si="18"/>
        <v>9.8353153232571541E-5</v>
      </c>
      <c r="P30" s="346">
        <f t="shared" si="18"/>
        <v>1.1197537105250264E-2</v>
      </c>
      <c r="Q30" s="347">
        <f t="shared" si="18"/>
        <v>8.0271948893291447E-3</v>
      </c>
      <c r="S30" s="326">
        <f t="shared" si="15"/>
        <v>-4.1142857142857051E-2</v>
      </c>
      <c r="T30" s="330">
        <f t="shared" si="15"/>
        <v>-0.63334520261165062</v>
      </c>
      <c r="U30" s="209">
        <f t="shared" si="15"/>
        <v>-0.632550960505321</v>
      </c>
    </row>
    <row r="31" spans="1:33" ht="24" customHeight="1" thickBot="1">
      <c r="A31" s="12" t="s">
        <v>21</v>
      </c>
      <c r="B31" s="13"/>
      <c r="C31" s="13"/>
      <c r="D31" s="13"/>
      <c r="E31" s="17">
        <v>10967.621999999998</v>
      </c>
      <c r="F31" s="340">
        <v>47676.698000000019</v>
      </c>
      <c r="G31" s="162">
        <v>58644.320000000014</v>
      </c>
      <c r="H31" s="17">
        <v>10421.737000000005</v>
      </c>
      <c r="I31" s="340">
        <v>50463.583000000013</v>
      </c>
      <c r="J31" s="18">
        <v>60885.320000000022</v>
      </c>
      <c r="L31" s="334">
        <f t="shared" ref="L31:Q31" si="19">E31/E35</f>
        <v>0.51957847506610066</v>
      </c>
      <c r="M31" s="343">
        <f t="shared" si="19"/>
        <v>0.6414328589823185</v>
      </c>
      <c r="N31" s="335">
        <f t="shared" si="19"/>
        <v>0.61448122236459279</v>
      </c>
      <c r="O31" s="334">
        <f t="shared" si="19"/>
        <v>0.54989528667906518</v>
      </c>
      <c r="P31" s="343">
        <f t="shared" si="19"/>
        <v>0.70285667973131427</v>
      </c>
      <c r="Q31" s="335">
        <f t="shared" si="19"/>
        <v>0.67091225482423711</v>
      </c>
      <c r="S31" s="327">
        <f t="shared" si="15"/>
        <v>-4.9772411923021516E-2</v>
      </c>
      <c r="T31" s="331">
        <f t="shared" si="15"/>
        <v>5.8453817418311849E-2</v>
      </c>
      <c r="U31" s="328">
        <f t="shared" si="15"/>
        <v>3.8213419475236592E-2</v>
      </c>
    </row>
    <row r="32" spans="1:33" ht="24" customHeight="1">
      <c r="A32" s="46"/>
      <c r="B32" s="3" t="s">
        <v>33</v>
      </c>
      <c r="C32" s="3"/>
      <c r="D32" s="3"/>
      <c r="E32" s="19">
        <v>10453.296999999997</v>
      </c>
      <c r="F32" s="154">
        <v>43989.720000000016</v>
      </c>
      <c r="G32" s="119">
        <v>54443.017000000014</v>
      </c>
      <c r="H32" s="19">
        <v>9874.1770000000051</v>
      </c>
      <c r="I32" s="154">
        <v>47163.550000000017</v>
      </c>
      <c r="J32" s="20">
        <v>57037.727000000021</v>
      </c>
      <c r="L32" s="336">
        <f>E32/G32</f>
        <v>0.1920043666940793</v>
      </c>
      <c r="M32" s="344">
        <f>F32/G32</f>
        <v>0.80799563330592061</v>
      </c>
      <c r="N32" s="337">
        <f t="shared" ref="N32:N34" si="20">L32+M32</f>
        <v>0.99999999999999989</v>
      </c>
      <c r="O32" s="336">
        <f>H32/J32</f>
        <v>0.17311659351362305</v>
      </c>
      <c r="P32" s="344">
        <f>I32/J32</f>
        <v>0.82688340648637704</v>
      </c>
      <c r="Q32" s="337">
        <f t="shared" ref="Q32:Q34" si="21">O32+P32</f>
        <v>1</v>
      </c>
      <c r="S32" s="326">
        <f t="shared" si="15"/>
        <v>-5.5400702763921457E-2</v>
      </c>
      <c r="T32" s="330">
        <f t="shared" si="15"/>
        <v>7.2149356713341217E-2</v>
      </c>
      <c r="U32" s="209">
        <f t="shared" si="15"/>
        <v>4.7659188321617182E-2</v>
      </c>
    </row>
    <row r="33" spans="1:21" ht="24" customHeight="1">
      <c r="A33" s="8"/>
      <c r="B33" s="3" t="s">
        <v>37</v>
      </c>
      <c r="D33" s="3"/>
      <c r="E33" s="19">
        <v>424.39400000000006</v>
      </c>
      <c r="F33" s="154">
        <v>3342.1970000000006</v>
      </c>
      <c r="G33" s="119">
        <v>3766.5910000000008</v>
      </c>
      <c r="H33" s="19">
        <v>489.00900000000007</v>
      </c>
      <c r="I33" s="154">
        <v>2999.3120000000008</v>
      </c>
      <c r="J33" s="20">
        <v>3488.3210000000008</v>
      </c>
      <c r="L33" s="345">
        <f>E33/G33</f>
        <v>0.11267323688714807</v>
      </c>
      <c r="M33" s="346">
        <f>F33/G33</f>
        <v>0.88732676311285186</v>
      </c>
      <c r="N33" s="347">
        <f t="shared" si="20"/>
        <v>0.99999999999999989</v>
      </c>
      <c r="O33" s="345">
        <f>H33/J33</f>
        <v>0.14018463323759481</v>
      </c>
      <c r="P33" s="346">
        <f>I33/J33</f>
        <v>0.85981536676240522</v>
      </c>
      <c r="Q33" s="347">
        <f t="shared" si="21"/>
        <v>1</v>
      </c>
      <c r="S33" s="326">
        <f t="shared" si="15"/>
        <v>0.15225238811104774</v>
      </c>
      <c r="T33" s="330">
        <f t="shared" si="15"/>
        <v>-0.10259269576269732</v>
      </c>
      <c r="U33" s="209">
        <f t="shared" si="15"/>
        <v>-7.3878475257865783E-2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344.78099999999995</v>
      </c>
      <c r="G34" s="119">
        <v>434.71199999999999</v>
      </c>
      <c r="H34" s="19">
        <v>58.551000000000002</v>
      </c>
      <c r="I34" s="154">
        <v>300.72099999999995</v>
      </c>
      <c r="J34" s="20">
        <v>359.27199999999993</v>
      </c>
      <c r="L34" s="348">
        <f>E34/G34</f>
        <v>0.20687489648318891</v>
      </c>
      <c r="M34" s="349">
        <f>F34/G34</f>
        <v>0.79312510351681098</v>
      </c>
      <c r="N34" s="350">
        <f t="shared" si="20"/>
        <v>0.99999999999999989</v>
      </c>
      <c r="O34" s="348">
        <f>H34/J34</f>
        <v>0.16297123071099337</v>
      </c>
      <c r="P34" s="349">
        <f>I34/J34</f>
        <v>0.83702876928900671</v>
      </c>
      <c r="Q34" s="350">
        <f t="shared" si="21"/>
        <v>1</v>
      </c>
      <c r="S34" s="326">
        <f t="shared" si="15"/>
        <v>-0.34893418287353645</v>
      </c>
      <c r="T34" s="330">
        <f t="shared" si="15"/>
        <v>-0.12779126459984746</v>
      </c>
      <c r="U34" s="209">
        <f t="shared" si="15"/>
        <v>-0.17354018292570728</v>
      </c>
    </row>
    <row r="35" spans="1:21" ht="24" customHeight="1" thickBot="1">
      <c r="A35" s="12" t="s">
        <v>12</v>
      </c>
      <c r="B35" s="13"/>
      <c r="C35" s="13"/>
      <c r="D35" s="13"/>
      <c r="E35" s="17">
        <v>21108.691999999999</v>
      </c>
      <c r="F35" s="340">
        <v>74328.431000000041</v>
      </c>
      <c r="G35" s="162">
        <v>95437.123000000036</v>
      </c>
      <c r="H35" s="17">
        <v>18952.221000000009</v>
      </c>
      <c r="I35" s="340">
        <v>71797.828000000038</v>
      </c>
      <c r="J35" s="18">
        <v>90750.049000000028</v>
      </c>
      <c r="L35" s="334">
        <f>L27+L31</f>
        <v>1</v>
      </c>
      <c r="M35" s="343">
        <f t="shared" ref="M35:Q35" si="22">M27+M31</f>
        <v>1</v>
      </c>
      <c r="N35" s="338">
        <f t="shared" si="22"/>
        <v>1</v>
      </c>
      <c r="O35" s="334">
        <f t="shared" si="22"/>
        <v>0.99999999999999989</v>
      </c>
      <c r="P35" s="343">
        <f t="shared" si="22"/>
        <v>0.99999999999999978</v>
      </c>
      <c r="Q35" s="335">
        <f t="shared" si="22"/>
        <v>1</v>
      </c>
      <c r="S35" s="327">
        <f t="shared" si="15"/>
        <v>-0.10216033281455765</v>
      </c>
      <c r="T35" s="331">
        <f t="shared" si="15"/>
        <v>-3.4046231918981332E-2</v>
      </c>
      <c r="U35" s="328">
        <f t="shared" si="15"/>
        <v>-4.9111643904018419E-2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19935.340999999997</v>
      </c>
      <c r="F36" s="342">
        <f t="shared" ref="F36:G38" si="23">F28+F32</f>
        <v>64104.861000000034</v>
      </c>
      <c r="G36" s="324">
        <f t="shared" si="23"/>
        <v>84040.202000000034</v>
      </c>
      <c r="H36" s="180">
        <f>H28+H32</f>
        <v>17859.833000000006</v>
      </c>
      <c r="I36" s="342">
        <f t="shared" ref="I36:J38" si="24">I28+I32</f>
        <v>63456.092000000026</v>
      </c>
      <c r="J36" s="356">
        <f t="shared" si="24"/>
        <v>81315.925000000032</v>
      </c>
      <c r="L36" s="336">
        <f>E36/E35</f>
        <v>0.9444138462013657</v>
      </c>
      <c r="M36" s="344">
        <f t="shared" ref="M36:Q36" si="25">F36/F35</f>
        <v>0.86245411261270932</v>
      </c>
      <c r="N36" s="339">
        <f t="shared" si="25"/>
        <v>0.88058188845445395</v>
      </c>
      <c r="O36" s="336">
        <f t="shared" si="25"/>
        <v>0.94236095072973225</v>
      </c>
      <c r="P36" s="344">
        <f t="shared" si="25"/>
        <v>0.88381631823179929</v>
      </c>
      <c r="Q36" s="337">
        <f t="shared" si="25"/>
        <v>0.89604276687497997</v>
      </c>
      <c r="S36" s="326">
        <f t="shared" si="15"/>
        <v>-0.10411198885436627</v>
      </c>
      <c r="T36" s="330">
        <f t="shared" si="15"/>
        <v>-1.0120433768665487E-2</v>
      </c>
      <c r="U36" s="209">
        <f t="shared" si="15"/>
        <v>-3.2416354734606669E-2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1082.5449999999998</v>
      </c>
      <c r="F37" s="154">
        <f t="shared" si="23"/>
        <v>9227.247000000003</v>
      </c>
      <c r="G37" s="119">
        <f t="shared" si="23"/>
        <v>10309.792000000003</v>
      </c>
      <c r="H37" s="19">
        <f>H29+H33</f>
        <v>1032.998</v>
      </c>
      <c r="I37" s="154">
        <f t="shared" si="24"/>
        <v>7802.1239999999989</v>
      </c>
      <c r="J37" s="20">
        <f t="shared" si="24"/>
        <v>8835.1219999999994</v>
      </c>
      <c r="L37" s="345">
        <f>E37/E35</f>
        <v>5.1284324012117848E-2</v>
      </c>
      <c r="M37" s="346">
        <f t="shared" ref="M37:Q37" si="26">F37/F35</f>
        <v>0.12414155493205552</v>
      </c>
      <c r="N37" s="323">
        <f t="shared" si="26"/>
        <v>0.10802706196413736</v>
      </c>
      <c r="O37" s="345">
        <f t="shared" si="26"/>
        <v>5.450537960696003E-2</v>
      </c>
      <c r="P37" s="346">
        <f t="shared" si="26"/>
        <v>0.10866796694741232</v>
      </c>
      <c r="Q37" s="347">
        <f t="shared" si="26"/>
        <v>9.7356663686209099E-2</v>
      </c>
      <c r="S37" s="326">
        <f t="shared" si="15"/>
        <v>-4.5768998055507902E-2</v>
      </c>
      <c r="T37" s="330">
        <f t="shared" si="15"/>
        <v>-0.15444725821255284</v>
      </c>
      <c r="U37" s="209">
        <f t="shared" si="15"/>
        <v>-0.14303586338114321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90.806000000000012</v>
      </c>
      <c r="F38" s="155">
        <f t="shared" si="23"/>
        <v>996.32300000000009</v>
      </c>
      <c r="G38" s="123">
        <f t="shared" si="23"/>
        <v>1087.1290000000001</v>
      </c>
      <c r="H38" s="21">
        <f>H30+H34</f>
        <v>59.39</v>
      </c>
      <c r="I38" s="155">
        <f t="shared" si="24"/>
        <v>539.61199999999997</v>
      </c>
      <c r="J38" s="22">
        <f t="shared" si="24"/>
        <v>599.00199999999995</v>
      </c>
      <c r="L38" s="348">
        <f>E38/E35</f>
        <v>4.3018297865163799E-3</v>
      </c>
      <c r="M38" s="349">
        <f t="shared" ref="M38:Q38" si="27">F38/F35</f>
        <v>1.3404332455235058E-2</v>
      </c>
      <c r="N38" s="351">
        <f t="shared" si="27"/>
        <v>1.1391049581408691E-2</v>
      </c>
      <c r="O38" s="348">
        <f t="shared" si="27"/>
        <v>3.1336696633075339E-3</v>
      </c>
      <c r="P38" s="349">
        <f t="shared" si="27"/>
        <v>7.5157148207881672E-3</v>
      </c>
      <c r="Q38" s="350">
        <f t="shared" si="27"/>
        <v>6.600569438810989E-3</v>
      </c>
      <c r="S38" s="332">
        <f t="shared" si="15"/>
        <v>-0.34596832808404737</v>
      </c>
      <c r="T38" s="333">
        <f t="shared" si="15"/>
        <v>-0.45839652401881725</v>
      </c>
      <c r="U38" s="208">
        <f t="shared" si="15"/>
        <v>-0.44900559179269445</v>
      </c>
    </row>
    <row r="41" spans="1:21">
      <c r="A41" s="1" t="s">
        <v>129</v>
      </c>
    </row>
    <row r="42" spans="1:21" ht="15.75" thickBot="1"/>
    <row r="43" spans="1:21" ht="22.5" customHeight="1">
      <c r="A43" s="466" t="s">
        <v>16</v>
      </c>
      <c r="B43" s="449"/>
      <c r="C43" s="449"/>
      <c r="D43" s="449"/>
      <c r="E43" s="457" t="str">
        <f>E24</f>
        <v>jan-jun</v>
      </c>
      <c r="F43" s="510"/>
      <c r="G43" s="510"/>
      <c r="H43" s="510"/>
      <c r="I43" s="510"/>
      <c r="J43" s="458"/>
      <c r="L43" s="515" t="s">
        <v>153</v>
      </c>
      <c r="M43" s="516"/>
      <c r="N43" s="516"/>
    </row>
    <row r="44" spans="1:21" ht="18.75" customHeight="1">
      <c r="A44" s="484"/>
      <c r="B44" s="450"/>
      <c r="C44" s="450"/>
      <c r="D44" s="450"/>
      <c r="E44" s="499">
        <f>E25</f>
        <v>2025</v>
      </c>
      <c r="F44" s="497"/>
      <c r="G44" s="498"/>
      <c r="H44" s="512">
        <f>H25</f>
        <v>2026</v>
      </c>
      <c r="I44" s="513"/>
      <c r="J44" s="514"/>
      <c r="L44" s="517" t="s">
        <v>127</v>
      </c>
      <c r="M44" s="518" t="s">
        <v>126</v>
      </c>
      <c r="N44" s="450" t="s">
        <v>12</v>
      </c>
      <c r="S44" t="s">
        <v>132</v>
      </c>
    </row>
    <row r="45" spans="1:21" ht="18.75" customHeight="1" thickBot="1">
      <c r="A45" s="467"/>
      <c r="B45" s="490"/>
      <c r="C45" s="490"/>
      <c r="D45" s="490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6"/>
      <c r="M45" s="444"/>
      <c r="N45" s="490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2.3216278250931879</v>
      </c>
      <c r="F46" s="359">
        <f t="shared" ref="F46:J46" si="28">(F27/F8)*10</f>
        <v>2.3080994647376101</v>
      </c>
      <c r="G46" s="360">
        <f t="shared" si="28"/>
        <v>2.3118124743286801</v>
      </c>
      <c r="H46" s="358">
        <f t="shared" si="28"/>
        <v>2.3115280718207658</v>
      </c>
      <c r="I46" s="359">
        <f t="shared" si="28"/>
        <v>2.1983580615720748</v>
      </c>
      <c r="J46" s="361">
        <f t="shared" si="28"/>
        <v>2.2295370464103286</v>
      </c>
      <c r="L46" s="365">
        <f>(H46-E46)/E46</f>
        <v>-4.3502895525542214E-3</v>
      </c>
      <c r="M46" s="329">
        <f>(I46-F46)/F46</f>
        <v>-4.7546219234538452E-2</v>
      </c>
      <c r="N46" s="164">
        <f>(J46-G46)/G46</f>
        <v>-3.558914437566707E-2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2.4150610269998092</v>
      </c>
      <c r="F47" s="156">
        <f t="shared" si="29"/>
        <v>2.5482751281729725</v>
      </c>
      <c r="G47" s="362">
        <f t="shared" si="29"/>
        <v>2.5040252226700495</v>
      </c>
      <c r="H47" s="124">
        <f t="shared" si="29"/>
        <v>2.4026787441626625</v>
      </c>
      <c r="I47" s="156">
        <f t="shared" si="29"/>
        <v>2.4273143937994424</v>
      </c>
      <c r="J47" s="363">
        <f t="shared" si="29"/>
        <v>2.4191555942392342</v>
      </c>
      <c r="L47" s="326">
        <f t="shared" ref="L47:N57" si="30">(H47-E47)/E47</f>
        <v>-5.1271097080842773E-3</v>
      </c>
      <c r="M47" s="330">
        <f t="shared" si="30"/>
        <v>-4.7467690217678708E-2</v>
      </c>
      <c r="N47" s="209">
        <f t="shared" si="30"/>
        <v>-3.3893280172441122E-2</v>
      </c>
    </row>
    <row r="48" spans="1:21" ht="24" customHeight="1">
      <c r="A48" s="8"/>
      <c r="B48" t="s">
        <v>37</v>
      </c>
      <c r="E48" s="125">
        <f t="shared" si="29"/>
        <v>1.4897608101715094</v>
      </c>
      <c r="F48" s="157">
        <f t="shared" si="29"/>
        <v>1.7319851530255486</v>
      </c>
      <c r="G48" s="364">
        <f t="shared" si="29"/>
        <v>1.7041152480944219</v>
      </c>
      <c r="H48" s="125">
        <f t="shared" si="29"/>
        <v>1.4836940364657911</v>
      </c>
      <c r="I48" s="157">
        <f t="shared" si="29"/>
        <v>1.6643461476484944</v>
      </c>
      <c r="J48" s="363">
        <f t="shared" si="29"/>
        <v>1.6439808138730452</v>
      </c>
      <c r="L48" s="326">
        <f t="shared" si="30"/>
        <v>-4.0723139340870743E-3</v>
      </c>
      <c r="M48" s="330">
        <f t="shared" si="30"/>
        <v>-3.9052878287609893E-2</v>
      </c>
      <c r="N48" s="209">
        <f t="shared" si="30"/>
        <v>-3.5287774279715162E-2</v>
      </c>
    </row>
    <row r="49" spans="1:14" ht="24" customHeight="1" thickBot="1">
      <c r="A49" s="8"/>
      <c r="B49" t="s">
        <v>36</v>
      </c>
      <c r="E49" s="125"/>
      <c r="F49" s="157">
        <f t="shared" si="29"/>
        <v>2.5495376692897369</v>
      </c>
      <c r="G49" s="364">
        <f t="shared" si="29"/>
        <v>2.5520628376290384</v>
      </c>
      <c r="H49" s="125">
        <f t="shared" si="29"/>
        <v>7.1709401709401721</v>
      </c>
      <c r="I49" s="157"/>
      <c r="J49" s="363">
        <f t="shared" si="29"/>
        <v>2.2431716742614927</v>
      </c>
      <c r="L49" s="326"/>
      <c r="M49" s="330">
        <f t="shared" ref="M49" si="31">(I49-F49)/F49</f>
        <v>-1</v>
      </c>
      <c r="N49" s="209">
        <f t="shared" si="30"/>
        <v>-0.12103587686520961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2.6959384022720596</v>
      </c>
      <c r="F50" s="359">
        <f t="shared" si="29"/>
        <v>2.6199370797877752</v>
      </c>
      <c r="G50" s="360">
        <f t="shared" si="29"/>
        <v>2.6338233093438328</v>
      </c>
      <c r="H50" s="358">
        <f t="shared" si="29"/>
        <v>2.6490313456285168</v>
      </c>
      <c r="I50" s="359">
        <f t="shared" si="29"/>
        <v>2.5506304376163702</v>
      </c>
      <c r="J50" s="361">
        <f t="shared" si="29"/>
        <v>2.5669518314452637</v>
      </c>
      <c r="L50" s="327">
        <f t="shared" si="30"/>
        <v>-1.7399157415470195E-2</v>
      </c>
      <c r="M50" s="331">
        <f t="shared" si="30"/>
        <v>-2.6453552150580321E-2</v>
      </c>
      <c r="N50" s="328">
        <f t="shared" si="30"/>
        <v>-2.5389507967878387E-2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2.8032883867028184</v>
      </c>
      <c r="F51" s="157">
        <f t="shared" si="29"/>
        <v>2.7526636210503579</v>
      </c>
      <c r="G51" s="364">
        <f t="shared" si="29"/>
        <v>2.7622414702509279</v>
      </c>
      <c r="H51" s="125">
        <f t="shared" si="29"/>
        <v>2.7537486174332528</v>
      </c>
      <c r="I51" s="157">
        <f t="shared" si="29"/>
        <v>2.6595955846818398</v>
      </c>
      <c r="J51" s="363">
        <f t="shared" si="29"/>
        <v>2.6754314774242576</v>
      </c>
      <c r="L51" s="326">
        <f t="shared" si="30"/>
        <v>-1.7672020297502627E-2</v>
      </c>
      <c r="M51" s="330">
        <f t="shared" si="30"/>
        <v>-3.3810174137080123E-2</v>
      </c>
      <c r="N51" s="209">
        <f t="shared" si="30"/>
        <v>-3.1427372936655075E-2</v>
      </c>
    </row>
    <row r="52" spans="1:14" ht="24" customHeight="1">
      <c r="A52" s="8"/>
      <c r="B52" s="3" t="s">
        <v>37</v>
      </c>
      <c r="D52" s="3"/>
      <c r="E52" s="125">
        <f t="shared" si="29"/>
        <v>1.4814863944984558</v>
      </c>
      <c r="F52" s="157">
        <f t="shared" si="29"/>
        <v>1.6568586285172091</v>
      </c>
      <c r="G52" s="364">
        <f t="shared" si="29"/>
        <v>1.6350506629901891</v>
      </c>
      <c r="H52" s="125">
        <f t="shared" si="29"/>
        <v>1.5758522013186647</v>
      </c>
      <c r="I52" s="157">
        <f t="shared" si="29"/>
        <v>1.611935357313685</v>
      </c>
      <c r="J52" s="363">
        <f t="shared" si="29"/>
        <v>1.6067777857617953</v>
      </c>
      <c r="L52" s="326">
        <f t="shared" si="30"/>
        <v>6.3696708367109653E-2</v>
      </c>
      <c r="M52" s="330">
        <f t="shared" si="30"/>
        <v>-2.7113520991062352E-2</v>
      </c>
      <c r="N52" s="209">
        <f t="shared" si="30"/>
        <v>-1.729174383911028E-2</v>
      </c>
    </row>
    <row r="53" spans="1:14" ht="24" customHeight="1" thickBot="1">
      <c r="A53" s="8"/>
      <c r="B53" t="s">
        <v>36</v>
      </c>
      <c r="E53" s="125"/>
      <c r="F53" s="157">
        <f t="shared" si="29"/>
        <v>1.7266849627900918</v>
      </c>
      <c r="G53" s="364">
        <f t="shared" si="29"/>
        <v>1.7218089783502459</v>
      </c>
      <c r="H53" s="125"/>
      <c r="I53" s="157">
        <f t="shared" si="29"/>
        <v>1.576891009674628</v>
      </c>
      <c r="J53" s="363">
        <f t="shared" si="29"/>
        <v>1.5699840061528239</v>
      </c>
      <c r="L53" s="326"/>
      <c r="M53" s="330">
        <f t="shared" si="30"/>
        <v>-8.6752335454069601E-2</v>
      </c>
      <c r="N53" s="209">
        <f t="shared" si="30"/>
        <v>-8.8177593511501742E-2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2.5021303208235661</v>
      </c>
      <c r="F54" s="359">
        <f t="shared" si="29"/>
        <v>2.4988800860872789</v>
      </c>
      <c r="G54" s="360">
        <f t="shared" si="29"/>
        <v>2.499598242423553</v>
      </c>
      <c r="H54" s="358">
        <f t="shared" si="29"/>
        <v>2.4856747481631118</v>
      </c>
      <c r="I54" s="359">
        <f t="shared" si="29"/>
        <v>2.4347015006353496</v>
      </c>
      <c r="J54" s="361">
        <f t="shared" si="29"/>
        <v>2.4451732898090044</v>
      </c>
      <c r="L54" s="327">
        <f t="shared" si="30"/>
        <v>-6.5766249357619355E-3</v>
      </c>
      <c r="M54" s="331">
        <f t="shared" si="30"/>
        <v>-2.5682939253167367E-2</v>
      </c>
      <c r="N54" s="328">
        <f t="shared" si="30"/>
        <v>-2.1773480110059376E-2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2.6041724307571079</v>
      </c>
      <c r="F55" s="156">
        <f t="shared" si="29"/>
        <v>2.6850863725947955</v>
      </c>
      <c r="G55" s="362">
        <f t="shared" si="29"/>
        <v>2.6654410445915739</v>
      </c>
      <c r="H55" s="124">
        <f t="shared" si="29"/>
        <v>2.5848717878579071</v>
      </c>
      <c r="I55" s="156">
        <f t="shared" si="29"/>
        <v>2.5958166080478895</v>
      </c>
      <c r="J55" s="366">
        <f t="shared" si="29"/>
        <v>2.5934048056489836</v>
      </c>
      <c r="L55" s="326">
        <f t="shared" si="30"/>
        <v>-7.4114304687534103E-3</v>
      </c>
      <c r="M55" s="330">
        <f t="shared" si="30"/>
        <v>-3.3246515068577905E-2</v>
      </c>
      <c r="N55" s="209">
        <f t="shared" si="30"/>
        <v>-2.7026010981844283E-2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1.4865059704935679</v>
      </c>
      <c r="F56" s="157">
        <f t="shared" si="29"/>
        <v>1.703999388371638</v>
      </c>
      <c r="G56" s="364">
        <f t="shared" si="29"/>
        <v>1.6782169716248649</v>
      </c>
      <c r="H56" s="125">
        <f t="shared" si="29"/>
        <v>1.5259387939299132</v>
      </c>
      <c r="I56" s="157">
        <f t="shared" si="29"/>
        <v>1.6437999787206923</v>
      </c>
      <c r="J56" s="363">
        <f t="shared" si="29"/>
        <v>1.6290881989263473</v>
      </c>
      <c r="L56" s="326">
        <f t="shared" si="30"/>
        <v>2.6527188063195112E-2</v>
      </c>
      <c r="M56" s="330">
        <f t="shared" si="30"/>
        <v>-3.5328304729306856E-2</v>
      </c>
      <c r="N56" s="209">
        <f t="shared" si="30"/>
        <v>-2.9274386762368845E-2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1.7170139545437357</v>
      </c>
      <c r="F57" s="158">
        <f t="shared" si="29"/>
        <v>2.1886097387919543</v>
      </c>
      <c r="G57" s="367">
        <f t="shared" si="29"/>
        <v>2.1395249519303627</v>
      </c>
      <c r="H57" s="126">
        <f t="shared" si="29"/>
        <v>1.5526797385620916</v>
      </c>
      <c r="I57" s="158">
        <f t="shared" si="29"/>
        <v>1.8140718552808957</v>
      </c>
      <c r="J57" s="368">
        <f t="shared" si="29"/>
        <v>1.7842893696624156</v>
      </c>
      <c r="L57" s="332">
        <f t="shared" si="30"/>
        <v>-9.570930716478239E-2</v>
      </c>
      <c r="M57" s="333">
        <f t="shared" si="30"/>
        <v>-0.1711305021048623</v>
      </c>
      <c r="N57" s="208">
        <f t="shared" si="30"/>
        <v>-0.16603479288588796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Y46" workbookViewId="0">
      <selection activeCell="AK85" sqref="AK8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147</v>
      </c>
    </row>
    <row r="3" spans="1:43" ht="8.25" customHeight="1" thickBot="1"/>
    <row r="4" spans="1:43">
      <c r="A4" s="491" t="s">
        <v>3</v>
      </c>
      <c r="B4" s="457" t="s">
        <v>133</v>
      </c>
      <c r="C4" s="510"/>
      <c r="D4" s="510"/>
      <c r="E4" s="510"/>
      <c r="F4" s="510"/>
      <c r="G4" s="521"/>
      <c r="H4" s="510" t="s">
        <v>135</v>
      </c>
      <c r="I4" s="510"/>
      <c r="J4" s="510"/>
      <c r="K4" s="510"/>
      <c r="L4" s="510"/>
      <c r="M4" s="521"/>
      <c r="N4" s="525" t="s">
        <v>153</v>
      </c>
      <c r="O4" s="516"/>
      <c r="P4" s="526"/>
      <c r="R4" s="511" t="s">
        <v>134</v>
      </c>
      <c r="S4" s="510"/>
      <c r="T4" s="510"/>
      <c r="U4" s="510"/>
      <c r="V4" s="510"/>
      <c r="W4" s="521"/>
      <c r="X4" s="510" t="s">
        <v>136</v>
      </c>
      <c r="Y4" s="510"/>
      <c r="Z4" s="510"/>
      <c r="AA4" s="510"/>
      <c r="AB4" s="510"/>
      <c r="AC4" s="458"/>
      <c r="AE4" s="516" t="s">
        <v>153</v>
      </c>
      <c r="AF4" s="516"/>
      <c r="AG4" s="516"/>
      <c r="AI4" s="475" t="s">
        <v>139</v>
      </c>
      <c r="AJ4" s="480"/>
      <c r="AK4" s="480"/>
      <c r="AL4" s="480"/>
      <c r="AM4" s="480"/>
      <c r="AN4" s="476"/>
      <c r="AO4" s="516" t="s">
        <v>153</v>
      </c>
      <c r="AP4" s="516"/>
      <c r="AQ4" s="516"/>
    </row>
    <row r="5" spans="1:43">
      <c r="A5" s="492"/>
      <c r="B5" s="522" t="s">
        <v>179</v>
      </c>
      <c r="C5" s="532"/>
      <c r="D5" s="542"/>
      <c r="E5" s="522" t="s">
        <v>180</v>
      </c>
      <c r="F5" s="532"/>
      <c r="G5" s="542"/>
      <c r="H5" s="532" t="str">
        <f>B5</f>
        <v>jan-jun 2025</v>
      </c>
      <c r="I5" s="497"/>
      <c r="J5" s="498"/>
      <c r="K5" s="522" t="str">
        <f>E5</f>
        <v>jan-jun 2026</v>
      </c>
      <c r="L5" s="497"/>
      <c r="M5" s="498"/>
      <c r="N5" s="499" t="s">
        <v>137</v>
      </c>
      <c r="O5" s="497"/>
      <c r="P5" s="500"/>
      <c r="R5" s="520" t="str">
        <f>H5</f>
        <v>jan-jun 2025</v>
      </c>
      <c r="S5" s="497"/>
      <c r="T5" s="498"/>
      <c r="U5" s="537" t="str">
        <f>K5</f>
        <v>jan-jun 2026</v>
      </c>
      <c r="V5" s="513"/>
      <c r="W5" s="524"/>
      <c r="X5" s="532" t="str">
        <f>R5</f>
        <v>jan-jun 2025</v>
      </c>
      <c r="Y5" s="497"/>
      <c r="Z5" s="498"/>
      <c r="AA5" s="522" t="str">
        <f>U5</f>
        <v>jan-jun 2026</v>
      </c>
      <c r="AB5" s="497"/>
      <c r="AC5" s="500"/>
      <c r="AE5" s="496" t="s">
        <v>138</v>
      </c>
      <c r="AF5" s="497"/>
      <c r="AG5" s="500"/>
      <c r="AI5" s="527" t="str">
        <f>X5</f>
        <v>jan-jun 2025</v>
      </c>
      <c r="AJ5" s="528"/>
      <c r="AK5" s="539"/>
      <c r="AL5" s="538" t="str">
        <f>AA5</f>
        <v>jan-jun 2026</v>
      </c>
      <c r="AM5" s="528"/>
      <c r="AN5" s="539"/>
      <c r="AO5" s="497" t="s">
        <v>139</v>
      </c>
      <c r="AP5" s="497"/>
      <c r="AQ5" s="500"/>
    </row>
    <row r="6" spans="1:43" ht="19.5" customHeight="1" thickBot="1">
      <c r="A6" s="493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185</v>
      </c>
      <c r="B7" s="39">
        <v>13217.96</v>
      </c>
      <c r="C7" s="370">
        <v>42814.79</v>
      </c>
      <c r="D7" s="375">
        <v>56032.75</v>
      </c>
      <c r="E7" s="39">
        <v>11232.640000000001</v>
      </c>
      <c r="F7" s="379">
        <v>47625.31</v>
      </c>
      <c r="G7" s="377">
        <v>58857.95</v>
      </c>
      <c r="H7" s="345">
        <f t="shared" ref="H7:H32" si="0">B7/$B$33</f>
        <v>0.1566798098879508</v>
      </c>
      <c r="I7" s="323">
        <f t="shared" ref="I7:I32" si="1">C7/$C$33</f>
        <v>0.14394091827528119</v>
      </c>
      <c r="J7" s="398">
        <f t="shared" ref="J7:J32" si="2">D7/$D$33</f>
        <v>0.14675564289396939</v>
      </c>
      <c r="K7" s="323">
        <f t="shared" ref="K7:K32" si="3">E7/$E$33</f>
        <v>0.14732146487320352</v>
      </c>
      <c r="L7" s="323">
        <f t="shared" ref="L7:L32" si="4">F7/$F$33</f>
        <v>0.16149989067249168</v>
      </c>
      <c r="M7" s="399">
        <f t="shared" ref="M7:M32" si="5">G7/$G$33</f>
        <v>0.15858711793413327</v>
      </c>
      <c r="N7" s="392">
        <f t="shared" ref="N7:P33" si="6">(E7-B7)/B7</f>
        <v>-0.15019866908358007</v>
      </c>
      <c r="O7" s="393">
        <f t="shared" si="6"/>
        <v>0.11235650110627651</v>
      </c>
      <c r="P7" s="382">
        <f t="shared" si="6"/>
        <v>5.0420513003555906E-2</v>
      </c>
      <c r="R7" s="401">
        <v>3319.5959999999995</v>
      </c>
      <c r="S7" s="369">
        <v>10661.246000000001</v>
      </c>
      <c r="T7" s="374">
        <v>13980.842000000001</v>
      </c>
      <c r="U7" s="39">
        <v>2798.6280000000006</v>
      </c>
      <c r="V7" s="112">
        <v>11824.865000000002</v>
      </c>
      <c r="W7" s="380">
        <v>14623.493000000002</v>
      </c>
      <c r="X7" s="345">
        <f>R7/$R$33</f>
        <v>0.15726204162721202</v>
      </c>
      <c r="Y7" s="323">
        <f>S7/$S$33</f>
        <v>0.14343429366886545</v>
      </c>
      <c r="Z7" s="398">
        <f>T7/$T$33</f>
        <v>0.14649270179697266</v>
      </c>
      <c r="AA7" s="323">
        <f>U7/$U$33</f>
        <v>0.14766754777711813</v>
      </c>
      <c r="AB7" s="323">
        <f>V7/$V$33</f>
        <v>0.16469669528164554</v>
      </c>
      <c r="AC7" s="399">
        <f>W7/$W$33</f>
        <v>0.16114033172588149</v>
      </c>
      <c r="AE7" s="392">
        <f t="shared" ref="AE7:AG33" si="7">(U7-R7)/R7</f>
        <v>-0.15693716946278974</v>
      </c>
      <c r="AF7" s="393">
        <f t="shared" si="7"/>
        <v>0.10914474724624125</v>
      </c>
      <c r="AG7" s="382">
        <f t="shared" si="7"/>
        <v>4.596654479036396E-2</v>
      </c>
      <c r="AI7" s="27">
        <f t="shared" ref="AI7:AN22" si="8">(R7/B7)*10</f>
        <v>2.5114283898574365</v>
      </c>
      <c r="AJ7" s="28">
        <f t="shared" si="8"/>
        <v>2.4900848515197671</v>
      </c>
      <c r="AK7" s="406">
        <f t="shared" si="8"/>
        <v>2.4951197290870071</v>
      </c>
      <c r="AL7" s="28">
        <f t="shared" si="8"/>
        <v>2.4915140162953682</v>
      </c>
      <c r="AM7" s="28">
        <f t="shared" si="8"/>
        <v>2.4828951244621824</v>
      </c>
      <c r="AN7" s="402">
        <f t="shared" si="8"/>
        <v>2.484539981429867</v>
      </c>
      <c r="AO7" s="383">
        <f t="shared" ref="AO7:AQ18" si="9">(AL7-AI7)/AI7</f>
        <v>-7.9295008539737154E-3</v>
      </c>
      <c r="AP7" s="381">
        <f t="shared" si="9"/>
        <v>-2.8873421936592264E-3</v>
      </c>
      <c r="AQ7" s="382">
        <f t="shared" si="9"/>
        <v>-4.2401763465720914E-3</v>
      </c>
    </row>
    <row r="8" spans="1:43" ht="20.100000000000001" customHeight="1">
      <c r="A8" s="8" t="s">
        <v>186</v>
      </c>
      <c r="B8" s="19">
        <v>4074.4199999999992</v>
      </c>
      <c r="C8" s="371">
        <v>29886.229999999996</v>
      </c>
      <c r="D8" s="375">
        <v>33960.649999999994</v>
      </c>
      <c r="E8" s="19">
        <v>4345.3599999999997</v>
      </c>
      <c r="F8" s="369">
        <v>42429.9</v>
      </c>
      <c r="G8" s="377">
        <v>46775.26</v>
      </c>
      <c r="H8" s="345">
        <f t="shared" si="0"/>
        <v>4.829635972598377E-2</v>
      </c>
      <c r="I8" s="323">
        <f t="shared" si="1"/>
        <v>0.10047582599345357</v>
      </c>
      <c r="J8" s="399">
        <f t="shared" si="2"/>
        <v>8.8946500463516084E-2</v>
      </c>
      <c r="K8" s="323">
        <f t="shared" si="3"/>
        <v>5.6991482020381991E-2</v>
      </c>
      <c r="L8" s="323">
        <f t="shared" si="4"/>
        <v>0.14388198651609313</v>
      </c>
      <c r="M8" s="399">
        <f t="shared" si="5"/>
        <v>0.12603146514650523</v>
      </c>
      <c r="N8" s="394">
        <f t="shared" si="6"/>
        <v>6.6497808277006437E-2</v>
      </c>
      <c r="O8" s="395">
        <f t="shared" si="6"/>
        <v>0.41971402883535353</v>
      </c>
      <c r="P8" s="386">
        <f t="shared" si="6"/>
        <v>0.3773370062116011</v>
      </c>
      <c r="R8" s="401">
        <v>1052.7850000000001</v>
      </c>
      <c r="S8" s="369">
        <v>7511.2569999999996</v>
      </c>
      <c r="T8" s="374">
        <v>8564.0419999999995</v>
      </c>
      <c r="U8" s="19">
        <v>1112.8879999999999</v>
      </c>
      <c r="V8" s="119">
        <v>10200.893000000004</v>
      </c>
      <c r="W8" s="375">
        <v>11313.781000000003</v>
      </c>
      <c r="X8" s="345">
        <f t="shared" ref="X8:X32" si="10">R8/$R$33</f>
        <v>4.987447824810743E-2</v>
      </c>
      <c r="Y8" s="323">
        <f t="shared" ref="Y8:Y32" si="11">S8/$S$33</f>
        <v>0.10105496509135248</v>
      </c>
      <c r="Z8" s="399">
        <f t="shared" ref="Z8:Z32" si="12">T8/$T$33</f>
        <v>8.973491374001287E-2</v>
      </c>
      <c r="AA8" s="323">
        <f t="shared" ref="AA8:AA32" si="13">U8/$U$33</f>
        <v>5.8720716690671783E-2</v>
      </c>
      <c r="AB8" s="323">
        <f t="shared" ref="AB8:AB32" si="14">V8/$V$33</f>
        <v>0.14207801662189559</v>
      </c>
      <c r="AC8" s="399">
        <f t="shared" ref="AC8:AC32" si="15">W8/$W$33</f>
        <v>0.1246696957706326</v>
      </c>
      <c r="AE8" s="394">
        <f t="shared" si="7"/>
        <v>5.7089529201118781E-2</v>
      </c>
      <c r="AF8" s="395">
        <f t="shared" si="7"/>
        <v>0.35808067810753968</v>
      </c>
      <c r="AG8" s="386">
        <f t="shared" si="7"/>
        <v>0.32107957901187351</v>
      </c>
      <c r="AI8" s="27">
        <f t="shared" si="8"/>
        <v>2.5838892406772014</v>
      </c>
      <c r="AJ8" s="28">
        <f t="shared" si="8"/>
        <v>2.513283542286866</v>
      </c>
      <c r="AK8" s="402">
        <f t="shared" si="8"/>
        <v>2.5217544422736315</v>
      </c>
      <c r="AL8" s="28">
        <f t="shared" si="8"/>
        <v>2.5610950531141263</v>
      </c>
      <c r="AM8" s="28">
        <f t="shared" si="8"/>
        <v>2.4041755931548279</v>
      </c>
      <c r="AN8" s="402">
        <f t="shared" si="8"/>
        <v>2.4187532041510837</v>
      </c>
      <c r="AO8" s="384">
        <f t="shared" si="9"/>
        <v>-8.8216581439462208E-3</v>
      </c>
      <c r="AP8" s="385">
        <f t="shared" si="9"/>
        <v>-4.341251088317697E-2</v>
      </c>
      <c r="AQ8" s="386">
        <f t="shared" si="9"/>
        <v>-4.0845070557179688E-2</v>
      </c>
    </row>
    <row r="9" spans="1:43" ht="20.100000000000001" customHeight="1">
      <c r="A9" s="8" t="s">
        <v>191</v>
      </c>
      <c r="B9" s="19">
        <v>25085.299999999996</v>
      </c>
      <c r="C9" s="371">
        <v>21903.969999999998</v>
      </c>
      <c r="D9" s="375">
        <v>46989.26999999999</v>
      </c>
      <c r="E9" s="19">
        <v>22891.86</v>
      </c>
      <c r="F9" s="369">
        <v>17096</v>
      </c>
      <c r="G9" s="377">
        <v>39987.86</v>
      </c>
      <c r="H9" s="345">
        <f t="shared" si="0"/>
        <v>0.29734997193078294</v>
      </c>
      <c r="I9" s="323">
        <f t="shared" si="1"/>
        <v>7.3639916385767876E-2</v>
      </c>
      <c r="J9" s="399">
        <f t="shared" si="2"/>
        <v>0.12306982127359996</v>
      </c>
      <c r="K9" s="323">
        <f t="shared" si="3"/>
        <v>0.30023773118984426</v>
      </c>
      <c r="L9" s="323">
        <f t="shared" si="4"/>
        <v>5.79734206651236E-2</v>
      </c>
      <c r="M9" s="399">
        <f t="shared" si="5"/>
        <v>0.10774346489732671</v>
      </c>
      <c r="N9" s="394">
        <f t="shared" si="6"/>
        <v>-8.7439257254248323E-2</v>
      </c>
      <c r="O9" s="395">
        <f t="shared" si="6"/>
        <v>-0.2195022180910583</v>
      </c>
      <c r="P9" s="386">
        <f t="shared" si="6"/>
        <v>-0.14900018663835363</v>
      </c>
      <c r="R9" s="401">
        <v>6125.1470000000008</v>
      </c>
      <c r="S9" s="369">
        <v>5118.594000000001</v>
      </c>
      <c r="T9" s="374">
        <v>11243.741000000002</v>
      </c>
      <c r="U9" s="19">
        <v>5309.08</v>
      </c>
      <c r="V9" s="119">
        <v>3827.259</v>
      </c>
      <c r="W9" s="375">
        <v>9136.3389999999999</v>
      </c>
      <c r="X9" s="345">
        <f t="shared" si="10"/>
        <v>0.29017179273827087</v>
      </c>
      <c r="Y9" s="323">
        <f t="shared" si="11"/>
        <v>6.8864550632045524E-2</v>
      </c>
      <c r="Z9" s="399">
        <f t="shared" si="12"/>
        <v>0.11781307573573861</v>
      </c>
      <c r="AA9" s="323">
        <f t="shared" si="13"/>
        <v>0.28012970089363148</v>
      </c>
      <c r="AB9" s="323">
        <f t="shared" si="14"/>
        <v>5.3306055442234254E-2</v>
      </c>
      <c r="AC9" s="399">
        <f t="shared" si="15"/>
        <v>0.10067585748631384</v>
      </c>
      <c r="AE9" s="394">
        <f t="shared" si="7"/>
        <v>-0.13323223099788475</v>
      </c>
      <c r="AF9" s="395">
        <f t="shared" si="7"/>
        <v>-0.25228314650468481</v>
      </c>
      <c r="AG9" s="386">
        <f t="shared" si="7"/>
        <v>-0.18742889933163717</v>
      </c>
      <c r="AI9" s="27">
        <f t="shared" si="8"/>
        <v>2.4417276253423328</v>
      </c>
      <c r="AJ9" s="28">
        <f t="shared" si="8"/>
        <v>2.3368339164087613</v>
      </c>
      <c r="AK9" s="402">
        <f t="shared" si="8"/>
        <v>2.3928315975115182</v>
      </c>
      <c r="AL9" s="28">
        <f t="shared" si="8"/>
        <v>2.3191999252135913</v>
      </c>
      <c r="AM9" s="28">
        <f t="shared" si="8"/>
        <v>2.23868682732803</v>
      </c>
      <c r="AN9" s="402">
        <f t="shared" si="8"/>
        <v>2.2847781801776841</v>
      </c>
      <c r="AO9" s="384">
        <f t="shared" si="9"/>
        <v>-5.0180740413895662E-2</v>
      </c>
      <c r="AP9" s="385">
        <f t="shared" si="9"/>
        <v>-4.2000027640630683E-2</v>
      </c>
      <c r="AQ9" s="386">
        <f t="shared" si="9"/>
        <v>-4.5157134102628373E-2</v>
      </c>
    </row>
    <row r="10" spans="1:43" ht="20.100000000000001" customHeight="1">
      <c r="A10" s="8" t="s">
        <v>184</v>
      </c>
      <c r="B10" s="19">
        <v>2237.79</v>
      </c>
      <c r="C10" s="371">
        <v>30053.949999999997</v>
      </c>
      <c r="D10" s="375">
        <v>32291.739999999998</v>
      </c>
      <c r="E10" s="19">
        <v>2553.8599999999992</v>
      </c>
      <c r="F10" s="369">
        <v>27869.75</v>
      </c>
      <c r="G10" s="377">
        <v>30423.61</v>
      </c>
      <c r="H10" s="345">
        <f t="shared" si="0"/>
        <v>2.6525765834452326E-2</v>
      </c>
      <c r="I10" s="323">
        <f t="shared" si="1"/>
        <v>0.10103969120949528</v>
      </c>
      <c r="J10" s="399">
        <f t="shared" si="2"/>
        <v>8.4575450319052822E-2</v>
      </c>
      <c r="K10" s="323">
        <f t="shared" si="3"/>
        <v>3.3495099663220701E-2</v>
      </c>
      <c r="L10" s="323">
        <f t="shared" si="4"/>
        <v>9.4507764423363852E-2</v>
      </c>
      <c r="M10" s="399">
        <f t="shared" si="5"/>
        <v>8.1973507861759998E-2</v>
      </c>
      <c r="N10" s="394">
        <f t="shared" si="6"/>
        <v>0.14124202896607782</v>
      </c>
      <c r="O10" s="395">
        <f t="shared" si="6"/>
        <v>-7.2675971045403256E-2</v>
      </c>
      <c r="P10" s="386">
        <f t="shared" si="6"/>
        <v>-5.7851636362735409E-2</v>
      </c>
      <c r="R10" s="401">
        <v>618.92099999999994</v>
      </c>
      <c r="S10" s="369">
        <v>7451.7240000000002</v>
      </c>
      <c r="T10" s="374">
        <v>8070.6450000000004</v>
      </c>
      <c r="U10" s="19">
        <v>695.66599999999994</v>
      </c>
      <c r="V10" s="119">
        <v>6839.4490000000005</v>
      </c>
      <c r="W10" s="375">
        <v>7535.1150000000007</v>
      </c>
      <c r="X10" s="345">
        <f t="shared" si="10"/>
        <v>2.9320670366501132E-2</v>
      </c>
      <c r="Y10" s="323">
        <f t="shared" si="11"/>
        <v>0.10025401989179621</v>
      </c>
      <c r="Z10" s="399">
        <f t="shared" si="12"/>
        <v>8.4565049179028587E-2</v>
      </c>
      <c r="AA10" s="323">
        <f t="shared" si="13"/>
        <v>3.6706304765019369E-2</v>
      </c>
      <c r="AB10" s="323">
        <f t="shared" si="14"/>
        <v>9.5259831536965128E-2</v>
      </c>
      <c r="AC10" s="399">
        <f t="shared" si="15"/>
        <v>8.3031525415484891E-2</v>
      </c>
      <c r="AE10" s="394">
        <f t="shared" si="7"/>
        <v>0.12399805467903013</v>
      </c>
      <c r="AF10" s="395">
        <f t="shared" si="7"/>
        <v>-8.2165549878122107E-2</v>
      </c>
      <c r="AG10" s="386">
        <f t="shared" si="7"/>
        <v>-6.6355291305713451E-2</v>
      </c>
      <c r="AI10" s="27">
        <f t="shared" si="8"/>
        <v>2.7657689059295105</v>
      </c>
      <c r="AJ10" s="28">
        <f t="shared" si="8"/>
        <v>2.4794491239920213</v>
      </c>
      <c r="AK10" s="402">
        <f t="shared" si="8"/>
        <v>2.4992908403201564</v>
      </c>
      <c r="AL10" s="28">
        <f t="shared" si="8"/>
        <v>2.723978604935275</v>
      </c>
      <c r="AM10" s="28">
        <f t="shared" si="8"/>
        <v>2.4540761937225848</v>
      </c>
      <c r="AN10" s="402">
        <f t="shared" si="8"/>
        <v>2.4767327085773188</v>
      </c>
      <c r="AO10" s="384">
        <f t="shared" si="9"/>
        <v>-1.5109831086986924E-2</v>
      </c>
      <c r="AP10" s="385">
        <f t="shared" si="9"/>
        <v>-1.0233293365013685E-2</v>
      </c>
      <c r="AQ10" s="386">
        <f t="shared" si="9"/>
        <v>-9.02581299419636E-3</v>
      </c>
    </row>
    <row r="11" spans="1:43" ht="20.100000000000001" customHeight="1">
      <c r="A11" s="8" t="s">
        <v>189</v>
      </c>
      <c r="B11" s="19">
        <v>5828.93</v>
      </c>
      <c r="C11" s="371">
        <v>14360.59</v>
      </c>
      <c r="D11" s="375">
        <v>20189.52</v>
      </c>
      <c r="E11" s="19">
        <v>4793.58</v>
      </c>
      <c r="F11" s="369">
        <v>14395.2</v>
      </c>
      <c r="G11" s="377">
        <v>19188.78</v>
      </c>
      <c r="H11" s="345">
        <f t="shared" si="0"/>
        <v>6.909353971794234E-2</v>
      </c>
      <c r="I11" s="323">
        <f t="shared" si="1"/>
        <v>4.8279496678012908E-2</v>
      </c>
      <c r="J11" s="399">
        <f t="shared" si="2"/>
        <v>5.2878468169430433E-2</v>
      </c>
      <c r="K11" s="323">
        <f t="shared" si="3"/>
        <v>6.2870102450260215E-2</v>
      </c>
      <c r="L11" s="323">
        <f t="shared" si="4"/>
        <v>4.8814868107076935E-2</v>
      </c>
      <c r="M11" s="399">
        <f t="shared" si="5"/>
        <v>5.1702332766807843E-2</v>
      </c>
      <c r="N11" s="394">
        <f t="shared" si="6"/>
        <v>-0.17762265115552944</v>
      </c>
      <c r="O11" s="395">
        <f t="shared" si="6"/>
        <v>2.4100681100150188E-3</v>
      </c>
      <c r="P11" s="386">
        <f t="shared" si="6"/>
        <v>-4.9567300262710633E-2</v>
      </c>
      <c r="R11" s="401">
        <v>1771.9319999999998</v>
      </c>
      <c r="S11" s="369">
        <v>4309.5020000000004</v>
      </c>
      <c r="T11" s="374">
        <v>6081.4340000000002</v>
      </c>
      <c r="U11" s="19">
        <v>1462.318</v>
      </c>
      <c r="V11" s="119">
        <v>4305.4350000000004</v>
      </c>
      <c r="W11" s="375">
        <v>5767.7530000000006</v>
      </c>
      <c r="X11" s="345">
        <f t="shared" si="10"/>
        <v>8.3943240064329835E-2</v>
      </c>
      <c r="Y11" s="323">
        <f t="shared" si="11"/>
        <v>5.7979186995081353E-2</v>
      </c>
      <c r="Z11" s="399">
        <f t="shared" si="12"/>
        <v>6.3721891532711017E-2</v>
      </c>
      <c r="AA11" s="323">
        <f t="shared" si="13"/>
        <v>7.7158133603444173E-2</v>
      </c>
      <c r="AB11" s="323">
        <f t="shared" si="14"/>
        <v>5.9966089781991722E-2</v>
      </c>
      <c r="AC11" s="399">
        <f t="shared" si="15"/>
        <v>6.3556472570058892E-2</v>
      </c>
      <c r="AE11" s="394">
        <f t="shared" si="7"/>
        <v>-0.1747324389423521</v>
      </c>
      <c r="AF11" s="395">
        <f t="shared" si="7"/>
        <v>-9.4372853290241123E-4</v>
      </c>
      <c r="AG11" s="386">
        <f t="shared" si="7"/>
        <v>-5.1580104297769172E-2</v>
      </c>
      <c r="AI11" s="27">
        <f t="shared" si="8"/>
        <v>3.0398923987764475</v>
      </c>
      <c r="AJ11" s="28">
        <f t="shared" si="8"/>
        <v>3.0009226640409628</v>
      </c>
      <c r="AK11" s="402">
        <f t="shared" si="8"/>
        <v>3.0121736425630723</v>
      </c>
      <c r="AL11" s="28">
        <f t="shared" si="8"/>
        <v>3.0505759787048508</v>
      </c>
      <c r="AM11" s="28">
        <f t="shared" si="8"/>
        <v>2.9908823774591529</v>
      </c>
      <c r="AN11" s="402">
        <f t="shared" si="8"/>
        <v>3.0057945320129793</v>
      </c>
      <c r="AO11" s="384">
        <f t="shared" si="9"/>
        <v>3.5144598975619741E-3</v>
      </c>
      <c r="AP11" s="385">
        <f t="shared" si="9"/>
        <v>-3.3457331980324694E-3</v>
      </c>
      <c r="AQ11" s="386">
        <f t="shared" si="9"/>
        <v>-2.1177764986566238E-3</v>
      </c>
    </row>
    <row r="12" spans="1:43" ht="20.100000000000001" customHeight="1">
      <c r="A12" s="8" t="s">
        <v>195</v>
      </c>
      <c r="B12" s="19">
        <v>2669.92</v>
      </c>
      <c r="C12" s="371">
        <v>24837.070000000003</v>
      </c>
      <c r="D12" s="375">
        <v>27506.990000000005</v>
      </c>
      <c r="E12" s="19">
        <v>957.94999999999982</v>
      </c>
      <c r="F12" s="369">
        <v>18584.34</v>
      </c>
      <c r="G12" s="377">
        <v>19542.29</v>
      </c>
      <c r="H12" s="345">
        <f t="shared" si="0"/>
        <v>3.1648042361759124E-2</v>
      </c>
      <c r="I12" s="323">
        <f t="shared" si="1"/>
        <v>8.3500833778874975E-2</v>
      </c>
      <c r="J12" s="399">
        <f t="shared" si="2"/>
        <v>7.2043688762875063E-2</v>
      </c>
      <c r="K12" s="323">
        <f t="shared" si="3"/>
        <v>1.2563974032398909E-2</v>
      </c>
      <c r="L12" s="323">
        <f t="shared" si="4"/>
        <v>6.3020458622115305E-2</v>
      </c>
      <c r="M12" s="399">
        <f t="shared" si="5"/>
        <v>5.2654831657117408E-2</v>
      </c>
      <c r="N12" s="394">
        <f t="shared" si="6"/>
        <v>-0.64120647809672204</v>
      </c>
      <c r="O12" s="395">
        <f t="shared" si="6"/>
        <v>-0.2517499044774606</v>
      </c>
      <c r="P12" s="386">
        <f t="shared" si="6"/>
        <v>-0.28955185572830772</v>
      </c>
      <c r="R12" s="401">
        <v>522.72299999999996</v>
      </c>
      <c r="S12" s="369">
        <v>5568.6979999999994</v>
      </c>
      <c r="T12" s="374">
        <v>6091.4209999999994</v>
      </c>
      <c r="U12" s="19">
        <v>185.27500000000001</v>
      </c>
      <c r="V12" s="119">
        <v>4209.0169999999998</v>
      </c>
      <c r="W12" s="375">
        <v>4394.2919999999995</v>
      </c>
      <c r="X12" s="345">
        <f t="shared" si="10"/>
        <v>2.4763400782957069E-2</v>
      </c>
      <c r="Y12" s="323">
        <f t="shared" si="11"/>
        <v>7.4920160765938951E-2</v>
      </c>
      <c r="Z12" s="399">
        <f t="shared" si="12"/>
        <v>6.3826536346867857E-2</v>
      </c>
      <c r="AA12" s="323">
        <f t="shared" si="13"/>
        <v>9.7758990885553759E-3</v>
      </c>
      <c r="AB12" s="323">
        <f t="shared" si="14"/>
        <v>5.8623180077258023E-2</v>
      </c>
      <c r="AC12" s="399">
        <f t="shared" si="15"/>
        <v>4.8421924268051898E-2</v>
      </c>
      <c r="AE12" s="394">
        <f t="shared" si="7"/>
        <v>-0.64555797238690471</v>
      </c>
      <c r="AF12" s="395">
        <f t="shared" si="7"/>
        <v>-0.24416497357191927</v>
      </c>
      <c r="AG12" s="386">
        <f t="shared" si="7"/>
        <v>-0.27860970371281185</v>
      </c>
      <c r="AI12" s="27">
        <f t="shared" si="8"/>
        <v>1.9578227062983158</v>
      </c>
      <c r="AJ12" s="28">
        <f t="shared" si="8"/>
        <v>2.2420913577970341</v>
      </c>
      <c r="AK12" s="402">
        <f t="shared" si="8"/>
        <v>2.2144992963606698</v>
      </c>
      <c r="AL12" s="28">
        <f t="shared" si="8"/>
        <v>1.9340779790176945</v>
      </c>
      <c r="AM12" s="28">
        <f t="shared" si="8"/>
        <v>2.2648191972381047</v>
      </c>
      <c r="AN12" s="402">
        <f t="shared" si="8"/>
        <v>2.2486064836823112</v>
      </c>
      <c r="AO12" s="384">
        <f t="shared" si="9"/>
        <v>-1.2128129479872962E-2</v>
      </c>
      <c r="AP12" s="385">
        <f t="shared" si="9"/>
        <v>1.0136892665873269E-2</v>
      </c>
      <c r="AQ12" s="386">
        <f t="shared" si="9"/>
        <v>1.5401760288519174E-2</v>
      </c>
    </row>
    <row r="13" spans="1:43" ht="20.100000000000001" customHeight="1">
      <c r="A13" s="8" t="s">
        <v>202</v>
      </c>
      <c r="B13" s="19">
        <v>3958.55</v>
      </c>
      <c r="C13" s="371">
        <v>14328.139999999998</v>
      </c>
      <c r="D13" s="375">
        <v>18286.689999999999</v>
      </c>
      <c r="E13" s="19">
        <v>3582.28</v>
      </c>
      <c r="F13" s="369">
        <v>15057.759999999998</v>
      </c>
      <c r="G13" s="377">
        <v>18640.039999999997</v>
      </c>
      <c r="H13" s="345">
        <f t="shared" si="0"/>
        <v>4.6922888360378438E-2</v>
      </c>
      <c r="I13" s="323">
        <f t="shared" si="1"/>
        <v>4.8170401601334185E-2</v>
      </c>
      <c r="J13" s="399">
        <f t="shared" si="2"/>
        <v>4.7894757036781546E-2</v>
      </c>
      <c r="K13" s="323">
        <f t="shared" si="3"/>
        <v>4.6983321568747814E-2</v>
      </c>
      <c r="L13" s="323">
        <f t="shared" si="4"/>
        <v>5.1061643352507687E-2</v>
      </c>
      <c r="M13" s="399">
        <f t="shared" si="5"/>
        <v>5.0223805310530882E-2</v>
      </c>
      <c r="N13" s="394">
        <f t="shared" si="6"/>
        <v>-9.5052481337863606E-2</v>
      </c>
      <c r="O13" s="395">
        <f t="shared" si="6"/>
        <v>5.0922171335567694E-2</v>
      </c>
      <c r="P13" s="386">
        <f t="shared" si="6"/>
        <v>1.9322797072624874E-2</v>
      </c>
      <c r="R13" s="401">
        <v>679.20499999999993</v>
      </c>
      <c r="S13" s="369">
        <v>2888.241</v>
      </c>
      <c r="T13" s="374">
        <v>3567.4459999999999</v>
      </c>
      <c r="U13" s="19">
        <v>649.06600000000003</v>
      </c>
      <c r="V13" s="119">
        <v>2842.3780000000002</v>
      </c>
      <c r="W13" s="375">
        <v>3491.4440000000004</v>
      </c>
      <c r="X13" s="345">
        <f t="shared" si="10"/>
        <v>3.2176555515614109E-2</v>
      </c>
      <c r="Y13" s="323">
        <f t="shared" si="11"/>
        <v>3.8857822789236607E-2</v>
      </c>
      <c r="Z13" s="399">
        <f t="shared" si="12"/>
        <v>3.7380066454853207E-2</v>
      </c>
      <c r="AA13" s="323">
        <f t="shared" si="13"/>
        <v>3.4247490043515232E-2</v>
      </c>
      <c r="AB13" s="323">
        <f t="shared" si="14"/>
        <v>3.9588634909679989E-2</v>
      </c>
      <c r="AC13" s="399">
        <f t="shared" si="15"/>
        <v>3.8473191347808529E-2</v>
      </c>
      <c r="AE13" s="394">
        <f t="shared" si="7"/>
        <v>-4.4373937176551852E-2</v>
      </c>
      <c r="AF13" s="395">
        <f t="shared" si="7"/>
        <v>-1.5879215065501745E-2</v>
      </c>
      <c r="AG13" s="386">
        <f t="shared" si="7"/>
        <v>-2.1304316869827741E-2</v>
      </c>
      <c r="AI13" s="27">
        <f t="shared" si="8"/>
        <v>1.7157923987318586</v>
      </c>
      <c r="AJ13" s="28">
        <f t="shared" si="8"/>
        <v>2.0157822299335439</v>
      </c>
      <c r="AK13" s="402">
        <f t="shared" si="8"/>
        <v>1.9508429354902392</v>
      </c>
      <c r="AL13" s="28">
        <f t="shared" si="8"/>
        <v>1.8118795850687273</v>
      </c>
      <c r="AM13" s="28">
        <f t="shared" si="8"/>
        <v>1.8876499559031359</v>
      </c>
      <c r="AN13" s="402">
        <f t="shared" si="8"/>
        <v>1.8730882551754187</v>
      </c>
      <c r="AO13" s="384">
        <f t="shared" si="9"/>
        <v>5.6001638897506846E-2</v>
      </c>
      <c r="AP13" s="385">
        <f t="shared" si="9"/>
        <v>-6.3564541907204092E-2</v>
      </c>
      <c r="AQ13" s="386">
        <f t="shared" si="9"/>
        <v>-3.9856965878845151E-2</v>
      </c>
    </row>
    <row r="14" spans="1:43" ht="20.100000000000001" customHeight="1">
      <c r="A14" s="8" t="s">
        <v>188</v>
      </c>
      <c r="B14" s="19">
        <v>2407.9199999999996</v>
      </c>
      <c r="C14" s="371">
        <v>8994.01</v>
      </c>
      <c r="D14" s="375">
        <v>11401.93</v>
      </c>
      <c r="E14" s="19">
        <v>3611.8099999999995</v>
      </c>
      <c r="F14" s="369">
        <v>10073.36</v>
      </c>
      <c r="G14" s="377">
        <v>13685.17</v>
      </c>
      <c r="H14" s="345">
        <f t="shared" si="0"/>
        <v>2.8542411069892363E-2</v>
      </c>
      <c r="I14" s="323">
        <f t="shared" si="1"/>
        <v>3.0237356258831626E-2</v>
      </c>
      <c r="J14" s="399">
        <f t="shared" si="2"/>
        <v>2.9862849269079894E-2</v>
      </c>
      <c r="K14" s="323">
        <f t="shared" si="3"/>
        <v>4.7370621692112015E-2</v>
      </c>
      <c r="L14" s="323">
        <f t="shared" si="4"/>
        <v>3.4159285025224001E-2</v>
      </c>
      <c r="M14" s="399">
        <f t="shared" si="5"/>
        <v>3.6873381909133141E-2</v>
      </c>
      <c r="N14" s="394">
        <f t="shared" si="6"/>
        <v>0.49997092926675307</v>
      </c>
      <c r="O14" s="395">
        <f t="shared" si="6"/>
        <v>0.12000764953563542</v>
      </c>
      <c r="P14" s="386">
        <f t="shared" si="6"/>
        <v>0.20025030850040298</v>
      </c>
      <c r="R14" s="401">
        <v>625.90200000000004</v>
      </c>
      <c r="S14" s="369">
        <v>2145.3130000000001</v>
      </c>
      <c r="T14" s="374">
        <v>2771.2150000000001</v>
      </c>
      <c r="U14" s="19">
        <v>885.28</v>
      </c>
      <c r="V14" s="119">
        <v>2268.471</v>
      </c>
      <c r="W14" s="375">
        <v>3153.7510000000002</v>
      </c>
      <c r="X14" s="345">
        <f t="shared" si="10"/>
        <v>2.9651387210538657E-2</v>
      </c>
      <c r="Y14" s="323">
        <f t="shared" si="11"/>
        <v>2.886261651345769E-2</v>
      </c>
      <c r="Z14" s="399">
        <f t="shared" si="12"/>
        <v>2.9037076065253978E-2</v>
      </c>
      <c r="AA14" s="323">
        <f t="shared" si="13"/>
        <v>4.6711147996849563E-2</v>
      </c>
      <c r="AB14" s="323">
        <f t="shared" si="14"/>
        <v>3.1595259399769017E-2</v>
      </c>
      <c r="AC14" s="399">
        <f t="shared" si="15"/>
        <v>3.4752058370789415E-2</v>
      </c>
      <c r="AE14" s="394">
        <f t="shared" si="7"/>
        <v>0.41440672820984742</v>
      </c>
      <c r="AF14" s="395">
        <f t="shared" si="7"/>
        <v>5.7407940006889389E-2</v>
      </c>
      <c r="AG14" s="386">
        <f t="shared" si="7"/>
        <v>0.13803909115676699</v>
      </c>
      <c r="AI14" s="27">
        <f t="shared" si="8"/>
        <v>2.5993471543905118</v>
      </c>
      <c r="AJ14" s="28">
        <f t="shared" si="8"/>
        <v>2.3852686399058931</v>
      </c>
      <c r="AK14" s="402">
        <f t="shared" si="8"/>
        <v>2.4304788750676423</v>
      </c>
      <c r="AL14" s="28">
        <f t="shared" si="8"/>
        <v>2.451070239021433</v>
      </c>
      <c r="AM14" s="28">
        <f t="shared" si="8"/>
        <v>2.2519506897400667</v>
      </c>
      <c r="AN14" s="402">
        <f t="shared" si="8"/>
        <v>2.3045026112207596</v>
      </c>
      <c r="AO14" s="384">
        <f t="shared" si="9"/>
        <v>-5.7043906243391493E-2</v>
      </c>
      <c r="AP14" s="385">
        <f t="shared" si="9"/>
        <v>-5.5892216052899693E-2</v>
      </c>
      <c r="AQ14" s="386">
        <f t="shared" si="9"/>
        <v>-5.1831869488426073E-2</v>
      </c>
    </row>
    <row r="15" spans="1:43" ht="20.100000000000001" customHeight="1">
      <c r="A15" s="8" t="s">
        <v>190</v>
      </c>
      <c r="B15" s="19">
        <v>2931.3099999999995</v>
      </c>
      <c r="C15" s="371">
        <v>13980.64</v>
      </c>
      <c r="D15" s="375">
        <v>16911.949999999997</v>
      </c>
      <c r="E15" s="19">
        <v>1873.38</v>
      </c>
      <c r="F15" s="369">
        <v>10042.869999999999</v>
      </c>
      <c r="G15" s="377">
        <v>11916.25</v>
      </c>
      <c r="H15" s="345">
        <f t="shared" si="0"/>
        <v>3.4746442985350921E-2</v>
      </c>
      <c r="I15" s="323">
        <f t="shared" si="1"/>
        <v>4.7002126126885757E-2</v>
      </c>
      <c r="J15" s="399">
        <f t="shared" si="2"/>
        <v>4.4294168942996107E-2</v>
      </c>
      <c r="K15" s="323">
        <f t="shared" si="3"/>
        <v>2.4570277856689256E-2</v>
      </c>
      <c r="L15" s="323">
        <f t="shared" si="4"/>
        <v>3.4055891857460795E-2</v>
      </c>
      <c r="M15" s="399">
        <f t="shared" si="5"/>
        <v>3.2107196123592745E-2</v>
      </c>
      <c r="N15" s="394">
        <f t="shared" si="6"/>
        <v>-0.36090689828097322</v>
      </c>
      <c r="O15" s="395">
        <f t="shared" si="6"/>
        <v>-0.28165877956946184</v>
      </c>
      <c r="P15" s="386">
        <f t="shared" si="6"/>
        <v>-0.29539467654528295</v>
      </c>
      <c r="R15" s="401">
        <v>531.69899999999996</v>
      </c>
      <c r="S15" s="369">
        <v>3662.8449999999998</v>
      </c>
      <c r="T15" s="374">
        <v>4194.5439999999999</v>
      </c>
      <c r="U15" s="19">
        <v>522.39599999999996</v>
      </c>
      <c r="V15" s="119">
        <v>2489.1539999999995</v>
      </c>
      <c r="W15" s="375">
        <v>3011.5499999999993</v>
      </c>
      <c r="X15" s="345">
        <f t="shared" si="10"/>
        <v>2.5188628456940847E-2</v>
      </c>
      <c r="Y15" s="323">
        <f t="shared" si="11"/>
        <v>4.9279191699875928E-2</v>
      </c>
      <c r="Z15" s="399">
        <f t="shared" si="12"/>
        <v>4.3950863858291278E-2</v>
      </c>
      <c r="AA15" s="323">
        <f t="shared" si="13"/>
        <v>2.7563840670705567E-2</v>
      </c>
      <c r="AB15" s="323">
        <f t="shared" si="14"/>
        <v>3.4668931767685214E-2</v>
      </c>
      <c r="AC15" s="399">
        <f t="shared" si="15"/>
        <v>3.3185106048813251E-2</v>
      </c>
      <c r="AE15" s="394">
        <f t="shared" si="7"/>
        <v>-1.7496741577471459E-2</v>
      </c>
      <c r="AF15" s="395">
        <f t="shared" si="7"/>
        <v>-0.32043152249139678</v>
      </c>
      <c r="AG15" s="386">
        <f t="shared" si="7"/>
        <v>-0.28203161058746806</v>
      </c>
      <c r="AI15" s="27">
        <f t="shared" si="8"/>
        <v>1.8138613793832792</v>
      </c>
      <c r="AJ15" s="28">
        <f t="shared" si="8"/>
        <v>2.6199408610764601</v>
      </c>
      <c r="AK15" s="402">
        <f t="shared" si="8"/>
        <v>2.4802249297094661</v>
      </c>
      <c r="AL15" s="28">
        <f t="shared" si="8"/>
        <v>2.788521282387983</v>
      </c>
      <c r="AM15" s="28">
        <f t="shared" si="8"/>
        <v>2.4785285481142343</v>
      </c>
      <c r="AN15" s="402">
        <f t="shared" si="8"/>
        <v>2.5272631910206647</v>
      </c>
      <c r="AO15" s="384">
        <f t="shared" si="9"/>
        <v>0.53733979568829704</v>
      </c>
      <c r="AP15" s="385">
        <f t="shared" si="9"/>
        <v>-5.3975383590957639E-2</v>
      </c>
      <c r="AQ15" s="386">
        <f t="shared" si="9"/>
        <v>1.8965320744803844E-2</v>
      </c>
    </row>
    <row r="16" spans="1:43" ht="20.100000000000001" customHeight="1">
      <c r="A16" s="8" t="s">
        <v>187</v>
      </c>
      <c r="B16" s="19">
        <v>557.53</v>
      </c>
      <c r="C16" s="371">
        <v>10191.5</v>
      </c>
      <c r="D16" s="375">
        <v>10749.03</v>
      </c>
      <c r="E16" s="19">
        <v>991.93000000000006</v>
      </c>
      <c r="F16" s="369">
        <v>9417.2799999999988</v>
      </c>
      <c r="G16" s="377">
        <v>10409.209999999999</v>
      </c>
      <c r="H16" s="345">
        <f t="shared" si="0"/>
        <v>6.6087122677651634E-3</v>
      </c>
      <c r="I16" s="323">
        <f t="shared" si="1"/>
        <v>3.4263250353499995E-2</v>
      </c>
      <c r="J16" s="399">
        <f t="shared" si="2"/>
        <v>2.8152835763666142E-2</v>
      </c>
      <c r="K16" s="323">
        <f t="shared" si="3"/>
        <v>1.3009638041607027E-2</v>
      </c>
      <c r="L16" s="323">
        <f t="shared" si="4"/>
        <v>3.193448379511319E-2</v>
      </c>
      <c r="M16" s="399">
        <f t="shared" si="5"/>
        <v>2.8046620955557565E-2</v>
      </c>
      <c r="N16" s="394">
        <f t="shared" si="6"/>
        <v>0.77915089770954049</v>
      </c>
      <c r="O16" s="395">
        <f t="shared" si="6"/>
        <v>-7.5967227591620584E-2</v>
      </c>
      <c r="P16" s="386">
        <f t="shared" si="6"/>
        <v>-3.1614015404180795E-2</v>
      </c>
      <c r="R16" s="401">
        <v>181.477</v>
      </c>
      <c r="S16" s="369">
        <v>2418.6289999999999</v>
      </c>
      <c r="T16" s="374">
        <v>2600.1059999999998</v>
      </c>
      <c r="U16" s="19">
        <v>219.608</v>
      </c>
      <c r="V16" s="119">
        <v>2442.4090000000001</v>
      </c>
      <c r="W16" s="375">
        <v>2662.0170000000003</v>
      </c>
      <c r="X16" s="345">
        <f t="shared" si="10"/>
        <v>8.5972641033371412E-3</v>
      </c>
      <c r="Y16" s="323">
        <f t="shared" si="11"/>
        <v>3.2539755884259156E-2</v>
      </c>
      <c r="Z16" s="399">
        <f t="shared" si="12"/>
        <v>2.7244178347664561E-2</v>
      </c>
      <c r="AA16" s="323">
        <f t="shared" si="13"/>
        <v>1.1587454578542539E-2</v>
      </c>
      <c r="AB16" s="323">
        <f t="shared" si="14"/>
        <v>3.401786750429274E-2</v>
      </c>
      <c r="AC16" s="399">
        <f t="shared" si="15"/>
        <v>2.933350482268059E-2</v>
      </c>
      <c r="AE16" s="394">
        <f t="shared" si="7"/>
        <v>0.21011478038539319</v>
      </c>
      <c r="AF16" s="395">
        <f t="shared" si="7"/>
        <v>9.8320164026811062E-3</v>
      </c>
      <c r="AG16" s="386">
        <f t="shared" si="7"/>
        <v>2.3810952322713196E-2</v>
      </c>
      <c r="AI16" s="27">
        <f t="shared" si="8"/>
        <v>3.2550176672107334</v>
      </c>
      <c r="AJ16" s="28">
        <f t="shared" si="8"/>
        <v>2.3731825540891918</v>
      </c>
      <c r="AK16" s="402">
        <f t="shared" si="8"/>
        <v>2.4189215212907582</v>
      </c>
      <c r="AL16" s="28">
        <f t="shared" si="8"/>
        <v>2.213946548647586</v>
      </c>
      <c r="AM16" s="28">
        <f t="shared" si="8"/>
        <v>2.5935397482075508</v>
      </c>
      <c r="AN16" s="402">
        <f t="shared" si="8"/>
        <v>2.5573669855829602</v>
      </c>
      <c r="AO16" s="384">
        <f t="shared" si="9"/>
        <v>-0.31983578124639017</v>
      </c>
      <c r="AP16" s="385">
        <f t="shared" si="9"/>
        <v>9.2853031360215096E-2</v>
      </c>
      <c r="AQ16" s="386">
        <f t="shared" si="9"/>
        <v>5.7234376177002305E-2</v>
      </c>
    </row>
    <row r="17" spans="1:43" ht="20.100000000000001" customHeight="1">
      <c r="A17" s="8" t="s">
        <v>193</v>
      </c>
      <c r="B17" s="19">
        <v>998.25999999999988</v>
      </c>
      <c r="C17" s="371">
        <v>8485.6299999999992</v>
      </c>
      <c r="D17" s="375">
        <v>9483.89</v>
      </c>
      <c r="E17" s="19">
        <v>917.43</v>
      </c>
      <c r="F17" s="369">
        <v>7703.12</v>
      </c>
      <c r="G17" s="377">
        <v>8620.5499999999993</v>
      </c>
      <c r="H17" s="345">
        <f t="shared" si="0"/>
        <v>1.1832929364194306E-2</v>
      </c>
      <c r="I17" s="323">
        <f t="shared" si="1"/>
        <v>2.85282112640112E-2</v>
      </c>
      <c r="J17" s="399">
        <f t="shared" si="2"/>
        <v>2.4839301552854132E-2</v>
      </c>
      <c r="K17" s="323">
        <f t="shared" si="3"/>
        <v>1.2032534784220192E-2</v>
      </c>
      <c r="L17" s="323">
        <f t="shared" si="4"/>
        <v>2.6121678532634938E-2</v>
      </c>
      <c r="M17" s="399">
        <f t="shared" si="5"/>
        <v>2.3227247627671241E-2</v>
      </c>
      <c r="N17" s="394">
        <f t="shared" si="6"/>
        <v>-8.097088934746452E-2</v>
      </c>
      <c r="O17" s="395">
        <f t="shared" si="6"/>
        <v>-9.2215899114149374E-2</v>
      </c>
      <c r="P17" s="386">
        <f t="shared" si="6"/>
        <v>-9.1032266295792155E-2</v>
      </c>
      <c r="R17" s="401">
        <v>345.60199999999992</v>
      </c>
      <c r="S17" s="369">
        <v>2949.2460000000005</v>
      </c>
      <c r="T17" s="374">
        <v>3294.8480000000004</v>
      </c>
      <c r="U17" s="19">
        <v>292.44099999999997</v>
      </c>
      <c r="V17" s="119">
        <v>2329.056</v>
      </c>
      <c r="W17" s="375">
        <v>2621.4969999999998</v>
      </c>
      <c r="X17" s="345">
        <f t="shared" si="10"/>
        <v>1.6372497168464995E-2</v>
      </c>
      <c r="Y17" s="323">
        <f t="shared" si="11"/>
        <v>3.9678571985462756E-2</v>
      </c>
      <c r="Z17" s="399">
        <f t="shared" si="12"/>
        <v>3.4523756547019967E-2</v>
      </c>
      <c r="AA17" s="323">
        <f t="shared" si="13"/>
        <v>1.543043424831317E-2</v>
      </c>
      <c r="AB17" s="323">
        <f t="shared" si="14"/>
        <v>3.2439087154558482E-2</v>
      </c>
      <c r="AC17" s="399">
        <f t="shared" si="15"/>
        <v>2.888700368635613E-2</v>
      </c>
      <c r="AE17" s="394">
        <f t="shared" si="7"/>
        <v>-0.15382144779254736</v>
      </c>
      <c r="AF17" s="395">
        <f t="shared" si="7"/>
        <v>-0.21028764640182623</v>
      </c>
      <c r="AG17" s="386">
        <f t="shared" si="7"/>
        <v>-0.20436481440115006</v>
      </c>
      <c r="AI17" s="27">
        <f t="shared" si="8"/>
        <v>3.4620439564842824</v>
      </c>
      <c r="AJ17" s="28">
        <f t="shared" si="8"/>
        <v>3.4755769459662993</v>
      </c>
      <c r="AK17" s="402">
        <f t="shared" si="8"/>
        <v>3.4741524838436555</v>
      </c>
      <c r="AL17" s="28">
        <f t="shared" si="8"/>
        <v>3.1876110438943566</v>
      </c>
      <c r="AM17" s="28">
        <f t="shared" si="8"/>
        <v>3.0235229361609322</v>
      </c>
      <c r="AN17" s="402">
        <f t="shared" si="8"/>
        <v>3.0409857839697003</v>
      </c>
      <c r="AO17" s="384">
        <f t="shared" si="9"/>
        <v>-7.9269043385749915E-2</v>
      </c>
      <c r="AP17" s="385">
        <f t="shared" si="9"/>
        <v>-0.13006589030636023</v>
      </c>
      <c r="AQ17" s="386">
        <f t="shared" si="9"/>
        <v>-0.12468269653919101</v>
      </c>
    </row>
    <row r="18" spans="1:43" ht="20.100000000000001" customHeight="1">
      <c r="A18" s="8" t="s">
        <v>199</v>
      </c>
      <c r="B18" s="19">
        <v>2108.8799999999997</v>
      </c>
      <c r="C18" s="371">
        <v>7998.76</v>
      </c>
      <c r="D18" s="375">
        <v>10107.64</v>
      </c>
      <c r="E18" s="19">
        <v>2551.2800000000002</v>
      </c>
      <c r="F18" s="369">
        <v>7233.9800000000014</v>
      </c>
      <c r="G18" s="377">
        <v>9785.260000000002</v>
      </c>
      <c r="H18" s="345">
        <f t="shared" si="0"/>
        <v>2.4997724117526581E-2</v>
      </c>
      <c r="I18" s="323">
        <f t="shared" si="1"/>
        <v>2.6891381680573187E-2</v>
      </c>
      <c r="J18" s="399">
        <f t="shared" si="2"/>
        <v>2.6472968154174135E-2</v>
      </c>
      <c r="K18" s="323">
        <f t="shared" si="3"/>
        <v>3.3461261724911213E-2</v>
      </c>
      <c r="L18" s="323">
        <f t="shared" si="4"/>
        <v>2.453080051609095E-2</v>
      </c>
      <c r="M18" s="399">
        <f t="shared" si="5"/>
        <v>2.6365447346299989E-2</v>
      </c>
      <c r="N18" s="394">
        <f t="shared" si="6"/>
        <v>0.20977959864952042</v>
      </c>
      <c r="O18" s="395">
        <f t="shared" si="6"/>
        <v>-9.5612319909585838E-2</v>
      </c>
      <c r="P18" s="386">
        <f t="shared" si="6"/>
        <v>-3.1894685604156599E-2</v>
      </c>
      <c r="R18" s="401">
        <v>573.34100000000012</v>
      </c>
      <c r="S18" s="369">
        <v>1879.402</v>
      </c>
      <c r="T18" s="374">
        <v>2452.7430000000004</v>
      </c>
      <c r="U18" s="19">
        <v>682.10699999999997</v>
      </c>
      <c r="V18" s="119">
        <v>1681.865</v>
      </c>
      <c r="W18" s="375">
        <v>2363.9719999999998</v>
      </c>
      <c r="X18" s="345">
        <f t="shared" si="10"/>
        <v>2.7161370301864263E-2</v>
      </c>
      <c r="Y18" s="323">
        <f t="shared" si="11"/>
        <v>2.528510254709938E-2</v>
      </c>
      <c r="Z18" s="399">
        <f t="shared" si="12"/>
        <v>2.5700093662714456E-2</v>
      </c>
      <c r="AA18" s="323">
        <f t="shared" si="13"/>
        <v>3.5990874103884719E-2</v>
      </c>
      <c r="AB18" s="323">
        <f t="shared" si="14"/>
        <v>2.3425012244102976E-2</v>
      </c>
      <c r="AC18" s="399">
        <f t="shared" si="15"/>
        <v>2.6049264171747161E-2</v>
      </c>
      <c r="AE18" s="394">
        <f t="shared" si="7"/>
        <v>0.1897056027739161</v>
      </c>
      <c r="AF18" s="395">
        <f t="shared" si="7"/>
        <v>-0.10510630509066184</v>
      </c>
      <c r="AG18" s="386">
        <f t="shared" si="7"/>
        <v>-3.6192540351761525E-2</v>
      </c>
      <c r="AI18" s="27">
        <f t="shared" si="8"/>
        <v>2.7186990250749221</v>
      </c>
      <c r="AJ18" s="28">
        <f t="shared" si="8"/>
        <v>2.349616690587041</v>
      </c>
      <c r="AK18" s="402">
        <f t="shared" si="8"/>
        <v>2.4266228318380954</v>
      </c>
      <c r="AL18" s="28">
        <f t="shared" si="8"/>
        <v>2.6735873757486432</v>
      </c>
      <c r="AM18" s="28">
        <f t="shared" si="8"/>
        <v>2.3249511334009769</v>
      </c>
      <c r="AN18" s="402">
        <f t="shared" si="8"/>
        <v>2.4158499620858302</v>
      </c>
      <c r="AO18" s="384">
        <f t="shared" si="9"/>
        <v>-1.6593101667454962E-2</v>
      </c>
      <c r="AP18" s="385">
        <f t="shared" si="9"/>
        <v>-1.0497694064260982E-2</v>
      </c>
      <c r="AQ18" s="386">
        <f t="shared" si="9"/>
        <v>-4.439449596748816E-3</v>
      </c>
    </row>
    <row r="19" spans="1:43" ht="20.100000000000001" customHeight="1">
      <c r="A19" s="8" t="s">
        <v>183</v>
      </c>
      <c r="B19" s="19">
        <v>1375.7800000000002</v>
      </c>
      <c r="C19" s="371">
        <v>10840.77</v>
      </c>
      <c r="D19" s="375">
        <v>12216.550000000001</v>
      </c>
      <c r="E19" s="19">
        <v>1004.2399999999999</v>
      </c>
      <c r="F19" s="369">
        <v>11735.93</v>
      </c>
      <c r="G19" s="377">
        <v>12740.17</v>
      </c>
      <c r="H19" s="345">
        <f t="shared" si="0"/>
        <v>1.6307883277574226E-2</v>
      </c>
      <c r="I19" s="323">
        <f t="shared" si="1"/>
        <v>3.6446059611903267E-2</v>
      </c>
      <c r="J19" s="399">
        <f t="shared" si="2"/>
        <v>3.1996424398165753E-2</v>
      </c>
      <c r="K19" s="323">
        <f t="shared" si="3"/>
        <v>1.317108959997524E-2</v>
      </c>
      <c r="L19" s="323">
        <f t="shared" si="4"/>
        <v>3.9797145928079321E-2</v>
      </c>
      <c r="M19" s="399">
        <f t="shared" si="5"/>
        <v>3.4327169775551253E-2</v>
      </c>
      <c r="N19" s="394">
        <f t="shared" si="6"/>
        <v>-0.27005771271569601</v>
      </c>
      <c r="O19" s="395">
        <f t="shared" si="6"/>
        <v>8.2573470334671786E-2</v>
      </c>
      <c r="P19" s="386">
        <f t="shared" si="6"/>
        <v>4.2861528009135064E-2</v>
      </c>
      <c r="R19" s="401">
        <v>314.33299999999997</v>
      </c>
      <c r="S19" s="369">
        <v>1884.8109999999999</v>
      </c>
      <c r="T19" s="374">
        <v>2199.1439999999998</v>
      </c>
      <c r="U19" s="19">
        <v>234.23599999999999</v>
      </c>
      <c r="V19" s="119">
        <v>2084.183</v>
      </c>
      <c r="W19" s="375">
        <v>2318.4189999999999</v>
      </c>
      <c r="X19" s="345">
        <f t="shared" si="10"/>
        <v>1.489116426541255E-2</v>
      </c>
      <c r="Y19" s="323">
        <f t="shared" si="11"/>
        <v>2.5357874162579865E-2</v>
      </c>
      <c r="Z19" s="399">
        <f t="shared" si="12"/>
        <v>2.3042857232819135E-2</v>
      </c>
      <c r="AA19" s="323">
        <f t="shared" si="13"/>
        <v>1.2359290238331436E-2</v>
      </c>
      <c r="AB19" s="323">
        <f t="shared" si="14"/>
        <v>2.9028496516635565E-2</v>
      </c>
      <c r="AC19" s="399">
        <f t="shared" si="15"/>
        <v>2.5547303010271648E-2</v>
      </c>
      <c r="AE19" s="394">
        <f t="shared" si="7"/>
        <v>-0.25481575272084062</v>
      </c>
      <c r="AF19" s="395">
        <f t="shared" si="7"/>
        <v>0.1057782451396984</v>
      </c>
      <c r="AG19" s="386">
        <f t="shared" si="7"/>
        <v>5.423701221929992E-2</v>
      </c>
      <c r="AI19" s="27">
        <f t="shared" si="8"/>
        <v>2.2847620985913437</v>
      </c>
      <c r="AJ19" s="28">
        <f t="shared" si="8"/>
        <v>1.7386320344403576</v>
      </c>
      <c r="AK19" s="402">
        <f t="shared" si="8"/>
        <v>1.8001350626813624</v>
      </c>
      <c r="AL19" s="28">
        <f t="shared" si="8"/>
        <v>2.3324703258185293</v>
      </c>
      <c r="AM19" s="28">
        <f t="shared" si="8"/>
        <v>1.7758993109195438</v>
      </c>
      <c r="AN19" s="402">
        <f t="shared" si="8"/>
        <v>1.8197708507814259</v>
      </c>
      <c r="AO19" s="384">
        <f>(AL19-AI19)/AI19</f>
        <v>2.088104807787201E-2</v>
      </c>
      <c r="AP19" s="385">
        <f>(AM19-AJ19)/AJ19</f>
        <v>2.1434826772406726E-2</v>
      </c>
      <c r="AQ19" s="386">
        <f>(AN19-AK19)/AK19</f>
        <v>1.0907952690402756E-2</v>
      </c>
    </row>
    <row r="20" spans="1:43" ht="20.100000000000001" customHeight="1">
      <c r="A20" s="8" t="s">
        <v>194</v>
      </c>
      <c r="B20" s="19">
        <v>2514.4299999999998</v>
      </c>
      <c r="C20" s="371">
        <v>5429.7699999999986</v>
      </c>
      <c r="D20" s="375">
        <v>7944.1999999999989</v>
      </c>
      <c r="E20" s="19">
        <v>2515.9899999999998</v>
      </c>
      <c r="F20" s="369">
        <v>6663.42</v>
      </c>
      <c r="G20" s="377">
        <v>9179.41</v>
      </c>
      <c r="H20" s="345">
        <f t="shared" si="0"/>
        <v>2.9804933164918047E-2</v>
      </c>
      <c r="I20" s="323">
        <f t="shared" si="1"/>
        <v>1.8254581648621267E-2</v>
      </c>
      <c r="J20" s="399">
        <f t="shared" si="2"/>
        <v>2.0806692126984157E-2</v>
      </c>
      <c r="K20" s="323">
        <f t="shared" si="3"/>
        <v>3.2998416436949042E-2</v>
      </c>
      <c r="L20" s="323">
        <f t="shared" si="4"/>
        <v>2.2596002031375639E-2</v>
      </c>
      <c r="M20" s="399">
        <f t="shared" si="5"/>
        <v>2.4733042456214705E-2</v>
      </c>
      <c r="N20" s="394">
        <f t="shared" si="6"/>
        <v>6.2041894186751884E-4</v>
      </c>
      <c r="O20" s="395">
        <f t="shared" si="6"/>
        <v>0.2272011521666667</v>
      </c>
      <c r="P20" s="386">
        <f t="shared" si="6"/>
        <v>0.15548576319830834</v>
      </c>
      <c r="R20" s="401">
        <v>556.14300000000003</v>
      </c>
      <c r="S20" s="369">
        <v>1480.5859999999998</v>
      </c>
      <c r="T20" s="374">
        <v>2036.7289999999998</v>
      </c>
      <c r="U20" s="19">
        <v>569.89199999999994</v>
      </c>
      <c r="V20" s="119">
        <v>1675.8570000000002</v>
      </c>
      <c r="W20" s="375">
        <v>2245.7490000000003</v>
      </c>
      <c r="X20" s="345">
        <f t="shared" si="10"/>
        <v>2.6346634836492931E-2</v>
      </c>
      <c r="Y20" s="323">
        <f t="shared" si="11"/>
        <v>1.9919511014567227E-2</v>
      </c>
      <c r="Z20" s="399">
        <f t="shared" si="12"/>
        <v>2.134105614227285E-2</v>
      </c>
      <c r="AA20" s="323">
        <f t="shared" si="13"/>
        <v>3.0069932173121035E-2</v>
      </c>
      <c r="AB20" s="323">
        <f t="shared" si="14"/>
        <v>2.3341332832519664E-2</v>
      </c>
      <c r="AC20" s="399">
        <f t="shared" si="15"/>
        <v>2.4746532092781569E-2</v>
      </c>
      <c r="AE20" s="394">
        <f t="shared" si="7"/>
        <v>2.4722058894924345E-2</v>
      </c>
      <c r="AF20" s="395">
        <f t="shared" si="7"/>
        <v>0.13188764448671028</v>
      </c>
      <c r="AG20" s="386">
        <f t="shared" si="7"/>
        <v>0.10262533699868782</v>
      </c>
      <c r="AI20" s="27">
        <f t="shared" si="8"/>
        <v>2.2118054588912797</v>
      </c>
      <c r="AJ20" s="28">
        <f t="shared" si="8"/>
        <v>2.7267932159189066</v>
      </c>
      <c r="AK20" s="402">
        <f t="shared" si="8"/>
        <v>2.5637937111351676</v>
      </c>
      <c r="AL20" s="28">
        <f t="shared" si="8"/>
        <v>2.2650805448352336</v>
      </c>
      <c r="AM20" s="28">
        <f t="shared" si="8"/>
        <v>2.5150103100209802</v>
      </c>
      <c r="AN20" s="402">
        <f t="shared" si="8"/>
        <v>2.4465069105748629</v>
      </c>
      <c r="AO20" s="384">
        <f t="shared" ref="AO20:AQ33" si="16">(AL20-AI20)/AI20</f>
        <v>2.4086696110542798E-2</v>
      </c>
      <c r="AP20" s="385">
        <f t="shared" si="16"/>
        <v>-7.7667387707122962E-2</v>
      </c>
      <c r="AQ20" s="386">
        <f t="shared" si="16"/>
        <v>-4.5747362609908963E-2</v>
      </c>
    </row>
    <row r="21" spans="1:43" ht="20.100000000000001" customHeight="1">
      <c r="A21" s="8" t="s">
        <v>222</v>
      </c>
      <c r="B21" s="19">
        <v>1651.22</v>
      </c>
      <c r="C21" s="371">
        <v>3904.0699999999997</v>
      </c>
      <c r="D21" s="375">
        <v>5555.29</v>
      </c>
      <c r="E21" s="19">
        <v>1265.94</v>
      </c>
      <c r="F21" s="369">
        <v>6370.9699999999993</v>
      </c>
      <c r="G21" s="377">
        <v>7636.91</v>
      </c>
      <c r="H21" s="345">
        <f t="shared" si="0"/>
        <v>1.9572826342581014E-2</v>
      </c>
      <c r="I21" s="323">
        <f t="shared" si="1"/>
        <v>1.3125263975625641E-2</v>
      </c>
      <c r="J21" s="399">
        <f t="shared" si="2"/>
        <v>1.4549886546929059E-2</v>
      </c>
      <c r="K21" s="323">
        <f t="shared" si="3"/>
        <v>1.6603410706795843E-2</v>
      </c>
      <c r="L21" s="323">
        <f t="shared" si="4"/>
        <v>2.1604288947992656E-2</v>
      </c>
      <c r="M21" s="399">
        <f t="shared" si="5"/>
        <v>2.0576923709071788E-2</v>
      </c>
      <c r="N21" s="394">
        <f t="shared" si="6"/>
        <v>-0.23333050714017511</v>
      </c>
      <c r="O21" s="395">
        <f t="shared" si="6"/>
        <v>0.63187903905411524</v>
      </c>
      <c r="P21" s="386">
        <f t="shared" si="6"/>
        <v>0.37470951111463124</v>
      </c>
      <c r="R21" s="401">
        <v>414.98899999999998</v>
      </c>
      <c r="S21" s="369">
        <v>778.03499999999997</v>
      </c>
      <c r="T21" s="374">
        <v>1193.0239999999999</v>
      </c>
      <c r="U21" s="19">
        <v>313.99700000000001</v>
      </c>
      <c r="V21" s="119">
        <v>1176.771</v>
      </c>
      <c r="W21" s="375">
        <v>1490.768</v>
      </c>
      <c r="X21" s="345">
        <f t="shared" si="10"/>
        <v>1.965962647046059E-2</v>
      </c>
      <c r="Y21" s="323">
        <f t="shared" si="11"/>
        <v>1.0467528905594686E-2</v>
      </c>
      <c r="Z21" s="399">
        <f t="shared" si="12"/>
        <v>1.2500628293248108E-2</v>
      </c>
      <c r="AA21" s="323">
        <f t="shared" si="13"/>
        <v>1.6567820731934274E-2</v>
      </c>
      <c r="AB21" s="323">
        <f t="shared" si="14"/>
        <v>1.639006405597673E-2</v>
      </c>
      <c r="AC21" s="399">
        <f t="shared" si="15"/>
        <v>1.6427186722510749E-2</v>
      </c>
      <c r="AE21" s="394">
        <f t="shared" si="7"/>
        <v>-0.24336066739118378</v>
      </c>
      <c r="AF21" s="395">
        <f t="shared" si="7"/>
        <v>0.512491083306021</v>
      </c>
      <c r="AG21" s="386">
        <f t="shared" si="7"/>
        <v>0.24957083847433092</v>
      </c>
      <c r="AI21" s="27">
        <f t="shared" si="8"/>
        <v>2.5132265839803298</v>
      </c>
      <c r="AJ21" s="28">
        <f t="shared" si="8"/>
        <v>1.9928817874679503</v>
      </c>
      <c r="AK21" s="402">
        <f t="shared" si="8"/>
        <v>2.1475458526917586</v>
      </c>
      <c r="AL21" s="28">
        <f t="shared" si="8"/>
        <v>2.4803466199029969</v>
      </c>
      <c r="AM21" s="28">
        <f t="shared" si="8"/>
        <v>1.8470829402744009</v>
      </c>
      <c r="AN21" s="402">
        <f t="shared" si="8"/>
        <v>1.9520565254795461</v>
      </c>
      <c r="AO21" s="384">
        <f t="shared" si="16"/>
        <v>-1.3082769491185E-2</v>
      </c>
      <c r="AP21" s="385">
        <f t="shared" si="16"/>
        <v>-7.3159807124733509E-2</v>
      </c>
      <c r="AQ21" s="386">
        <f t="shared" si="16"/>
        <v>-9.1029174984638347E-2</v>
      </c>
    </row>
    <row r="22" spans="1:43" ht="20.100000000000001" customHeight="1">
      <c r="A22" s="8" t="s">
        <v>192</v>
      </c>
      <c r="B22" s="19">
        <v>2503.9700000000003</v>
      </c>
      <c r="C22" s="371">
        <v>6700.380000000001</v>
      </c>
      <c r="D22" s="375">
        <v>9204.3500000000022</v>
      </c>
      <c r="E22" s="19">
        <v>838.40999999999985</v>
      </c>
      <c r="F22" s="369">
        <v>4001.3299999999995</v>
      </c>
      <c r="G22" s="377">
        <v>4839.74</v>
      </c>
      <c r="H22" s="345">
        <f t="shared" si="0"/>
        <v>2.9680944984334365E-2</v>
      </c>
      <c r="I22" s="323">
        <f t="shared" si="1"/>
        <v>2.2526301074776465E-2</v>
      </c>
      <c r="J22" s="399">
        <f t="shared" si="2"/>
        <v>2.410715700498561E-2</v>
      </c>
      <c r="K22" s="323">
        <f t="shared" si="3"/>
        <v>1.0996149557391898E-2</v>
      </c>
      <c r="L22" s="323">
        <f t="shared" si="4"/>
        <v>1.3568717086451743E-2</v>
      </c>
      <c r="M22" s="399">
        <f t="shared" si="5"/>
        <v>1.304021662580063E-2</v>
      </c>
      <c r="N22" s="394">
        <f t="shared" si="6"/>
        <v>-0.66516771367069105</v>
      </c>
      <c r="O22" s="395">
        <f t="shared" si="6"/>
        <v>-0.40282043704983911</v>
      </c>
      <c r="P22" s="386">
        <f t="shared" si="6"/>
        <v>-0.47418992106992902</v>
      </c>
      <c r="R22" s="401">
        <v>662.41000000000008</v>
      </c>
      <c r="S22" s="369">
        <v>1736.538</v>
      </c>
      <c r="T22" s="374">
        <v>2398.9480000000003</v>
      </c>
      <c r="U22" s="19">
        <v>199.71</v>
      </c>
      <c r="V22" s="119">
        <v>999.69399999999996</v>
      </c>
      <c r="W22" s="375">
        <v>1199.404</v>
      </c>
      <c r="X22" s="345">
        <f t="shared" si="10"/>
        <v>3.1380911711630433E-2</v>
      </c>
      <c r="Y22" s="323">
        <f t="shared" si="11"/>
        <v>2.3363038565956014E-2</v>
      </c>
      <c r="Z22" s="399">
        <f t="shared" si="12"/>
        <v>2.5136424114545031E-2</v>
      </c>
      <c r="AA22" s="323">
        <f t="shared" si="13"/>
        <v>1.0537551245313153E-2</v>
      </c>
      <c r="AB22" s="323">
        <f t="shared" si="14"/>
        <v>1.3923735965940357E-2</v>
      </c>
      <c r="AC22" s="399">
        <f t="shared" si="15"/>
        <v>1.3216565866537437E-2</v>
      </c>
      <c r="AE22" s="394">
        <f t="shared" si="7"/>
        <v>-0.69850998626228467</v>
      </c>
      <c r="AF22" s="395">
        <f t="shared" si="7"/>
        <v>-0.42431780934249641</v>
      </c>
      <c r="AG22" s="386">
        <f t="shared" si="7"/>
        <v>-0.50002917945699543</v>
      </c>
      <c r="AI22" s="27">
        <f t="shared" si="8"/>
        <v>2.6454390428000334</v>
      </c>
      <c r="AJ22" s="28">
        <f t="shared" si="8"/>
        <v>2.5917007692101039</v>
      </c>
      <c r="AK22" s="402">
        <f t="shared" si="8"/>
        <v>2.6063198379027304</v>
      </c>
      <c r="AL22" s="28">
        <f t="shared" si="8"/>
        <v>2.3820088023759265</v>
      </c>
      <c r="AM22" s="28">
        <f t="shared" si="8"/>
        <v>2.4984042805767084</v>
      </c>
      <c r="AN22" s="402">
        <f t="shared" si="8"/>
        <v>2.4782405666420098</v>
      </c>
      <c r="AO22" s="384">
        <f t="shared" si="16"/>
        <v>-9.9579024941463895E-2</v>
      </c>
      <c r="AP22" s="385">
        <f t="shared" si="16"/>
        <v>-3.5998171448562093E-2</v>
      </c>
      <c r="AQ22" s="386">
        <f t="shared" si="16"/>
        <v>-4.9141808844068893E-2</v>
      </c>
    </row>
    <row r="23" spans="1:43" ht="20.100000000000001" customHeight="1">
      <c r="A23" s="8" t="s">
        <v>220</v>
      </c>
      <c r="B23" s="19">
        <v>998.02</v>
      </c>
      <c r="C23" s="371">
        <v>3382.1499999999996</v>
      </c>
      <c r="D23" s="375">
        <v>4380.17</v>
      </c>
      <c r="E23" s="19">
        <v>1224.7</v>
      </c>
      <c r="F23" s="369">
        <v>2933.32</v>
      </c>
      <c r="G23" s="377">
        <v>4158.0200000000004</v>
      </c>
      <c r="H23" s="345">
        <f t="shared" si="0"/>
        <v>1.1830084511102521E-2</v>
      </c>
      <c r="I23" s="323">
        <f t="shared" si="1"/>
        <v>1.1370598261599371E-2</v>
      </c>
      <c r="J23" s="399">
        <f t="shared" si="2"/>
        <v>1.1472124147661465E-2</v>
      </c>
      <c r="K23" s="323">
        <f t="shared" si="3"/>
        <v>1.606252831304238E-2</v>
      </c>
      <c r="L23" s="323">
        <f t="shared" si="4"/>
        <v>9.9470399102375047E-3</v>
      </c>
      <c r="M23" s="399">
        <f t="shared" si="5"/>
        <v>1.1203387275847781E-2</v>
      </c>
      <c r="N23" s="394">
        <f t="shared" si="6"/>
        <v>0.22712971683934197</v>
      </c>
      <c r="O23" s="395">
        <f t="shared" si="6"/>
        <v>-0.13270552754904411</v>
      </c>
      <c r="P23" s="386">
        <f t="shared" si="6"/>
        <v>-5.0717209606019775E-2</v>
      </c>
      <c r="R23" s="401">
        <v>287.298</v>
      </c>
      <c r="S23" s="369">
        <v>966.8069999999999</v>
      </c>
      <c r="T23" s="374">
        <v>1254.105</v>
      </c>
      <c r="U23" s="19">
        <v>350.16899999999998</v>
      </c>
      <c r="V23" s="119">
        <v>848.05700000000002</v>
      </c>
      <c r="W23" s="375">
        <v>1198.2260000000001</v>
      </c>
      <c r="X23" s="345">
        <f t="shared" si="10"/>
        <v>1.3610412241554324E-2</v>
      </c>
      <c r="Y23" s="323">
        <f t="shared" si="11"/>
        <v>1.3007230032879345E-2</v>
      </c>
      <c r="Z23" s="399">
        <f t="shared" si="12"/>
        <v>1.314064129950774E-2</v>
      </c>
      <c r="AA23" s="323">
        <f t="shared" si="13"/>
        <v>1.8476409704171352E-2</v>
      </c>
      <c r="AB23" s="323">
        <f t="shared" si="14"/>
        <v>1.1811736143327341E-2</v>
      </c>
      <c r="AC23" s="399">
        <f t="shared" si="15"/>
        <v>1.3203585157292861E-2</v>
      </c>
      <c r="AE23" s="394">
        <f t="shared" si="7"/>
        <v>0.2188354948520351</v>
      </c>
      <c r="AF23" s="395">
        <f t="shared" si="7"/>
        <v>-0.12282699649464671</v>
      </c>
      <c r="AG23" s="386">
        <f t="shared" si="7"/>
        <v>-4.4556875221771625E-2</v>
      </c>
      <c r="AI23" s="27">
        <f t="shared" ref="AI23:AN33" si="17">(R23/B23)*10</f>
        <v>2.878679785976233</v>
      </c>
      <c r="AJ23" s="28">
        <f t="shared" si="17"/>
        <v>2.8585574264890679</v>
      </c>
      <c r="AK23" s="402">
        <f t="shared" si="17"/>
        <v>2.8631422981299814</v>
      </c>
      <c r="AL23" s="28">
        <f t="shared" si="17"/>
        <v>2.8592226667755365</v>
      </c>
      <c r="AM23" s="28">
        <f t="shared" si="17"/>
        <v>2.8911165505297749</v>
      </c>
      <c r="AN23" s="402">
        <f t="shared" si="17"/>
        <v>2.881722550637082</v>
      </c>
      <c r="AO23" s="384">
        <f t="shared" si="16"/>
        <v>-6.7590425637070574E-3</v>
      </c>
      <c r="AP23" s="385">
        <f t="shared" si="16"/>
        <v>1.1390054206711093E-2</v>
      </c>
      <c r="AQ23" s="386">
        <f t="shared" si="16"/>
        <v>6.4894617774450183E-3</v>
      </c>
    </row>
    <row r="24" spans="1:43" ht="20.100000000000001" customHeight="1">
      <c r="A24" s="8" t="s">
        <v>203</v>
      </c>
      <c r="B24" s="19">
        <v>1238.0900000000001</v>
      </c>
      <c r="C24" s="371">
        <v>1174</v>
      </c>
      <c r="D24" s="375">
        <v>2412.09</v>
      </c>
      <c r="E24" s="19">
        <v>1418.27</v>
      </c>
      <c r="F24" s="369">
        <v>1641.79</v>
      </c>
      <c r="G24" s="377">
        <v>3060.06</v>
      </c>
      <c r="H24" s="345">
        <f t="shared" si="0"/>
        <v>1.4675767351707301E-2</v>
      </c>
      <c r="I24" s="323">
        <f t="shared" si="1"/>
        <v>3.9469220345394688E-3</v>
      </c>
      <c r="J24" s="399">
        <f t="shared" si="2"/>
        <v>6.3175164286620707E-3</v>
      </c>
      <c r="K24" s="323">
        <f t="shared" si="3"/>
        <v>1.8601291769852708E-2</v>
      </c>
      <c r="L24" s="323">
        <f t="shared" si="4"/>
        <v>5.5673948475545906E-3</v>
      </c>
      <c r="M24" s="399">
        <f t="shared" si="5"/>
        <v>8.2450390491942693E-3</v>
      </c>
      <c r="N24" s="394">
        <f t="shared" si="6"/>
        <v>0.14553061570645093</v>
      </c>
      <c r="O24" s="395">
        <f t="shared" si="6"/>
        <v>0.39845826235093695</v>
      </c>
      <c r="P24" s="386">
        <f t="shared" si="6"/>
        <v>0.26863425494073595</v>
      </c>
      <c r="R24" s="401">
        <v>459.88</v>
      </c>
      <c r="S24" s="369">
        <v>485.06599999999997</v>
      </c>
      <c r="T24" s="374">
        <v>944.94599999999991</v>
      </c>
      <c r="U24" s="19">
        <v>439.19099999999997</v>
      </c>
      <c r="V24" s="119">
        <v>528.86800000000005</v>
      </c>
      <c r="W24" s="375">
        <v>968.05899999999997</v>
      </c>
      <c r="X24" s="345">
        <f t="shared" si="10"/>
        <v>2.1786285952725054E-2</v>
      </c>
      <c r="Y24" s="323">
        <f t="shared" si="11"/>
        <v>6.5259819624068228E-3</v>
      </c>
      <c r="Z24" s="399">
        <f t="shared" si="12"/>
        <v>9.9012414697370946E-3</v>
      </c>
      <c r="AA24" s="323">
        <f t="shared" si="13"/>
        <v>2.317359005047483E-2</v>
      </c>
      <c r="AB24" s="323">
        <f t="shared" si="14"/>
        <v>7.3660724109927099E-3</v>
      </c>
      <c r="AC24" s="399">
        <f t="shared" si="15"/>
        <v>1.0667311044647479E-2</v>
      </c>
      <c r="AE24" s="394">
        <f t="shared" si="7"/>
        <v>-4.4987822910324479E-2</v>
      </c>
      <c r="AF24" s="395">
        <f t="shared" si="7"/>
        <v>9.0301113662883153E-2</v>
      </c>
      <c r="AG24" s="386">
        <f t="shared" si="7"/>
        <v>2.4459598749558237E-2</v>
      </c>
      <c r="AI24" s="27">
        <f t="shared" si="17"/>
        <v>3.7144310995161902</v>
      </c>
      <c r="AJ24" s="28">
        <f t="shared" si="17"/>
        <v>4.131737649063032</v>
      </c>
      <c r="AK24" s="402">
        <f t="shared" si="17"/>
        <v>3.9175403902839441</v>
      </c>
      <c r="AL24" s="28">
        <f t="shared" si="17"/>
        <v>3.0966670662144722</v>
      </c>
      <c r="AM24" s="28">
        <f t="shared" si="17"/>
        <v>3.2212889590020657</v>
      </c>
      <c r="AN24" s="402">
        <f t="shared" si="17"/>
        <v>3.1635294732783015</v>
      </c>
      <c r="AO24" s="384">
        <f t="shared" si="16"/>
        <v>-0.16631457597428115</v>
      </c>
      <c r="AP24" s="385">
        <f t="shared" si="16"/>
        <v>-0.22035491296680751</v>
      </c>
      <c r="AQ24" s="386">
        <f t="shared" si="16"/>
        <v>-0.1924704896152945</v>
      </c>
    </row>
    <row r="25" spans="1:43" ht="20.100000000000001" customHeight="1">
      <c r="A25" s="8" t="s">
        <v>219</v>
      </c>
      <c r="B25" s="19">
        <v>513.18000000000006</v>
      </c>
      <c r="C25" s="371">
        <v>1349.7799999999997</v>
      </c>
      <c r="D25" s="375">
        <v>1862.9599999999998</v>
      </c>
      <c r="E25" s="19">
        <v>1180.1300000000001</v>
      </c>
      <c r="F25" s="369">
        <v>2266.2199999999998</v>
      </c>
      <c r="G25" s="377">
        <v>3446.35</v>
      </c>
      <c r="H25" s="345">
        <f t="shared" si="0"/>
        <v>6.0830071235121463E-3</v>
      </c>
      <c r="I25" s="323">
        <f t="shared" si="1"/>
        <v>4.5378845177007519E-3</v>
      </c>
      <c r="J25" s="399">
        <f t="shared" si="2"/>
        <v>4.8792874254029867E-3</v>
      </c>
      <c r="K25" s="323">
        <f t="shared" si="3"/>
        <v>1.5477971371005718E-2</v>
      </c>
      <c r="L25" s="323">
        <f t="shared" si="4"/>
        <v>7.6848692898757835E-3</v>
      </c>
      <c r="M25" s="399">
        <f t="shared" si="5"/>
        <v>9.2858605148888173E-3</v>
      </c>
      <c r="N25" s="394">
        <f t="shared" si="6"/>
        <v>1.2996414513426087</v>
      </c>
      <c r="O25" s="395">
        <f t="shared" si="6"/>
        <v>0.67895508897746315</v>
      </c>
      <c r="P25" s="386">
        <f t="shared" si="6"/>
        <v>0.84993236569759967</v>
      </c>
      <c r="R25" s="401">
        <v>123.87199999999999</v>
      </c>
      <c r="S25" s="369">
        <v>312.565</v>
      </c>
      <c r="T25" s="374">
        <v>436.43700000000001</v>
      </c>
      <c r="U25" s="19">
        <v>295.57400000000001</v>
      </c>
      <c r="V25" s="119">
        <v>513.78300000000002</v>
      </c>
      <c r="W25" s="375">
        <v>809.35699999999997</v>
      </c>
      <c r="X25" s="345">
        <f t="shared" si="10"/>
        <v>5.8682934972948539E-3</v>
      </c>
      <c r="Y25" s="323">
        <f t="shared" si="11"/>
        <v>4.2051876488553895E-3</v>
      </c>
      <c r="Z25" s="399">
        <f t="shared" si="12"/>
        <v>4.5730318169796462E-3</v>
      </c>
      <c r="AA25" s="323">
        <f t="shared" si="13"/>
        <v>1.5595744688709577E-2</v>
      </c>
      <c r="AB25" s="323">
        <f t="shared" si="14"/>
        <v>7.155968562168759E-3</v>
      </c>
      <c r="AC25" s="399">
        <f t="shared" si="15"/>
        <v>8.9185296197470901E-3</v>
      </c>
      <c r="AE25" s="394">
        <f t="shared" si="7"/>
        <v>1.3861243864634465</v>
      </c>
      <c r="AF25" s="395">
        <f t="shared" si="7"/>
        <v>0.64376369715099269</v>
      </c>
      <c r="AG25" s="386">
        <f t="shared" si="7"/>
        <v>0.85446467645960344</v>
      </c>
      <c r="AI25" s="27">
        <f t="shared" si="17"/>
        <v>2.4138119178455897</v>
      </c>
      <c r="AJ25" s="28">
        <f t="shared" si="17"/>
        <v>2.3156736653380556</v>
      </c>
      <c r="AK25" s="402">
        <f t="shared" si="17"/>
        <v>2.3427073045046596</v>
      </c>
      <c r="AL25" s="28">
        <f t="shared" si="17"/>
        <v>2.5045884775406098</v>
      </c>
      <c r="AM25" s="28">
        <f t="shared" si="17"/>
        <v>2.2671364651269519</v>
      </c>
      <c r="AN25" s="402">
        <f t="shared" si="17"/>
        <v>2.3484469075978933</v>
      </c>
      <c r="AO25" s="384">
        <f t="shared" si="16"/>
        <v>3.7607138743453256E-2</v>
      </c>
      <c r="AP25" s="385">
        <f t="shared" si="16"/>
        <v>-2.0960293731205861E-2</v>
      </c>
      <c r="AQ25" s="386">
        <f t="shared" si="16"/>
        <v>2.4499872784779289E-3</v>
      </c>
    </row>
    <row r="26" spans="1:43" ht="20.100000000000001" customHeight="1">
      <c r="A26" s="8" t="s">
        <v>198</v>
      </c>
      <c r="B26" s="19">
        <v>110.12</v>
      </c>
      <c r="C26" s="371">
        <v>321.77999999999997</v>
      </c>
      <c r="D26" s="375">
        <v>431.9</v>
      </c>
      <c r="E26" s="19">
        <v>111.35</v>
      </c>
      <c r="F26" s="369">
        <v>310.74</v>
      </c>
      <c r="G26" s="377">
        <v>422.09000000000003</v>
      </c>
      <c r="H26" s="345">
        <f t="shared" si="0"/>
        <v>1.3053134269479666E-3</v>
      </c>
      <c r="I26" s="323">
        <f t="shared" si="1"/>
        <v>1.081806279620196E-3</v>
      </c>
      <c r="J26" s="399">
        <f t="shared" si="2"/>
        <v>1.1311913508779308E-3</v>
      </c>
      <c r="K26" s="323">
        <f t="shared" si="3"/>
        <v>1.4604086940942832E-3</v>
      </c>
      <c r="L26" s="323">
        <f t="shared" si="4"/>
        <v>1.053735419833909E-3</v>
      </c>
      <c r="M26" s="399">
        <f t="shared" si="5"/>
        <v>1.1372811422895007E-3</v>
      </c>
      <c r="N26" s="394">
        <f t="shared" si="6"/>
        <v>1.1169633127497183E-2</v>
      </c>
      <c r="O26" s="395">
        <f t="shared" si="6"/>
        <v>-3.4309155323512849E-2</v>
      </c>
      <c r="P26" s="386">
        <f t="shared" si="6"/>
        <v>-2.2713591109052897E-2</v>
      </c>
      <c r="R26" s="401">
        <v>164.25799999999998</v>
      </c>
      <c r="S26" s="369">
        <v>603.14499999999998</v>
      </c>
      <c r="T26" s="374">
        <v>767.40300000000002</v>
      </c>
      <c r="U26" s="19">
        <v>171.142</v>
      </c>
      <c r="V26" s="119">
        <v>586.48800000000006</v>
      </c>
      <c r="W26" s="375">
        <v>757.63000000000011</v>
      </c>
      <c r="X26" s="345">
        <f t="shared" si="10"/>
        <v>7.7815337871242748E-3</v>
      </c>
      <c r="Y26" s="323">
        <f t="shared" si="11"/>
        <v>8.1145934588609855E-3</v>
      </c>
      <c r="Z26" s="399">
        <f t="shared" si="12"/>
        <v>8.0409276377704716E-3</v>
      </c>
      <c r="AA26" s="323">
        <f t="shared" si="13"/>
        <v>9.0301817396494077E-3</v>
      </c>
      <c r="AB26" s="323">
        <f t="shared" si="14"/>
        <v>8.1686036519099132E-3</v>
      </c>
      <c r="AC26" s="399">
        <f t="shared" si="15"/>
        <v>8.3485354371544192E-3</v>
      </c>
      <c r="AE26" s="394">
        <f t="shared" si="7"/>
        <v>4.1909678676228954E-2</v>
      </c>
      <c r="AF26" s="395">
        <f t="shared" si="7"/>
        <v>-2.7616908040355017E-2</v>
      </c>
      <c r="AG26" s="386">
        <f t="shared" si="7"/>
        <v>-1.2735160013708457E-2</v>
      </c>
      <c r="AI26" s="27">
        <f t="shared" si="17"/>
        <v>14.916273156556482</v>
      </c>
      <c r="AJ26" s="28">
        <f t="shared" si="17"/>
        <v>18.744017651811799</v>
      </c>
      <c r="AK26" s="402">
        <f t="shared" si="17"/>
        <v>17.76807131280389</v>
      </c>
      <c r="AL26" s="28">
        <f t="shared" si="17"/>
        <v>15.36973506960036</v>
      </c>
      <c r="AM26" s="28">
        <f t="shared" si="17"/>
        <v>18.873913882988994</v>
      </c>
      <c r="AN26" s="402">
        <f t="shared" si="17"/>
        <v>17.949489445378948</v>
      </c>
      <c r="AO26" s="384">
        <f t="shared" si="16"/>
        <v>3.0400483303334887E-2</v>
      </c>
      <c r="AP26" s="385">
        <f t="shared" si="16"/>
        <v>6.9300100752220208E-3</v>
      </c>
      <c r="AQ26" s="386">
        <f t="shared" si="16"/>
        <v>1.0210344689708968E-2</v>
      </c>
    </row>
    <row r="27" spans="1:43" ht="20.100000000000001" customHeight="1">
      <c r="A27" s="8" t="s">
        <v>201</v>
      </c>
      <c r="B27" s="19">
        <v>350.62000000000006</v>
      </c>
      <c r="C27" s="371">
        <v>2293.37</v>
      </c>
      <c r="D27" s="375">
        <v>2643.99</v>
      </c>
      <c r="E27" s="19">
        <v>308.25</v>
      </c>
      <c r="F27" s="369">
        <v>2363.6600000000003</v>
      </c>
      <c r="G27" s="377">
        <v>2671.9100000000003</v>
      </c>
      <c r="H27" s="345">
        <f t="shared" si="0"/>
        <v>4.1560932960088637E-3</v>
      </c>
      <c r="I27" s="323">
        <f t="shared" si="1"/>
        <v>7.7101810786642088E-3</v>
      </c>
      <c r="J27" s="399">
        <f t="shared" si="2"/>
        <v>6.9248868252089375E-3</v>
      </c>
      <c r="K27" s="323">
        <f t="shared" si="3"/>
        <v>4.0428466991878119E-3</v>
      </c>
      <c r="L27" s="323">
        <f t="shared" si="4"/>
        <v>8.0152933720944123E-3</v>
      </c>
      <c r="M27" s="399">
        <f t="shared" si="5"/>
        <v>7.1992059913637855E-3</v>
      </c>
      <c r="N27" s="394">
        <f t="shared" si="6"/>
        <v>-0.12084307797615668</v>
      </c>
      <c r="O27" s="395">
        <f t="shared" si="6"/>
        <v>3.0649219271203697E-2</v>
      </c>
      <c r="P27" s="386">
        <f t="shared" si="6"/>
        <v>1.0559797881232732E-2</v>
      </c>
      <c r="R27" s="401">
        <v>117.25700000000001</v>
      </c>
      <c r="S27" s="369">
        <v>627.31899999999996</v>
      </c>
      <c r="T27" s="374">
        <v>744.57600000000002</v>
      </c>
      <c r="U27" s="19">
        <v>104.62300000000002</v>
      </c>
      <c r="V27" s="119">
        <v>624.85400000000004</v>
      </c>
      <c r="W27" s="375">
        <v>729.47700000000009</v>
      </c>
      <c r="X27" s="345">
        <f t="shared" si="10"/>
        <v>5.5549154822098845E-3</v>
      </c>
      <c r="Y27" s="323">
        <f t="shared" si="11"/>
        <v>8.4398256704759471E-3</v>
      </c>
      <c r="Z27" s="399">
        <f t="shared" si="12"/>
        <v>7.8017439817417798E-3</v>
      </c>
      <c r="AA27" s="323">
        <f t="shared" si="13"/>
        <v>5.5203556353632674E-3</v>
      </c>
      <c r="AB27" s="323">
        <f t="shared" si="14"/>
        <v>8.7029652206192069E-3</v>
      </c>
      <c r="AC27" s="399">
        <f t="shared" si="15"/>
        <v>8.0383097093424151E-3</v>
      </c>
      <c r="AE27" s="394">
        <f t="shared" si="7"/>
        <v>-0.1077462326342989</v>
      </c>
      <c r="AF27" s="395">
        <f t="shared" si="7"/>
        <v>-3.9294202789966802E-3</v>
      </c>
      <c r="AG27" s="386">
        <f t="shared" si="7"/>
        <v>-2.027865523465695E-2</v>
      </c>
      <c r="AI27" s="27">
        <f t="shared" si="17"/>
        <v>3.3442758542011291</v>
      </c>
      <c r="AJ27" s="28">
        <f t="shared" si="17"/>
        <v>2.7353588823434509</v>
      </c>
      <c r="AK27" s="402">
        <f t="shared" si="17"/>
        <v>2.8161074739314444</v>
      </c>
      <c r="AL27" s="28">
        <f t="shared" si="17"/>
        <v>3.3940957015409579</v>
      </c>
      <c r="AM27" s="28">
        <f t="shared" si="17"/>
        <v>2.643586641056666</v>
      </c>
      <c r="AN27" s="402">
        <f t="shared" si="17"/>
        <v>2.7301705521518316</v>
      </c>
      <c r="AO27" s="384">
        <f t="shared" si="16"/>
        <v>1.4897050815124708E-2</v>
      </c>
      <c r="AP27" s="385">
        <f t="shared" si="16"/>
        <v>-3.3550347590280867E-2</v>
      </c>
      <c r="AQ27" s="386">
        <f t="shared" si="16"/>
        <v>-3.0516208125977558E-2</v>
      </c>
    </row>
    <row r="28" spans="1:43" ht="20.100000000000001" customHeight="1">
      <c r="A28" s="8" t="s">
        <v>197</v>
      </c>
      <c r="B28" s="19">
        <v>516.25</v>
      </c>
      <c r="C28" s="371">
        <v>2108.3000000000002</v>
      </c>
      <c r="D28" s="375">
        <v>2624.55</v>
      </c>
      <c r="E28" s="19">
        <v>353.94</v>
      </c>
      <c r="F28" s="369">
        <v>2215.8000000000002</v>
      </c>
      <c r="G28" s="377">
        <v>2569.7400000000002</v>
      </c>
      <c r="H28" s="345">
        <f t="shared" si="0"/>
        <v>6.1193975359779126E-3</v>
      </c>
      <c r="I28" s="323">
        <f t="shared" si="1"/>
        <v>7.0879861374953685E-3</v>
      </c>
      <c r="J28" s="399">
        <f t="shared" si="2"/>
        <v>6.8739714284479598E-3</v>
      </c>
      <c r="K28" s="323">
        <f t="shared" si="3"/>
        <v>4.6420929787851879E-3</v>
      </c>
      <c r="L28" s="323">
        <f t="shared" si="4"/>
        <v>7.5138924607967292E-3</v>
      </c>
      <c r="M28" s="399">
        <f t="shared" si="5"/>
        <v>6.9239186964557839E-3</v>
      </c>
      <c r="N28" s="394">
        <f t="shared" si="6"/>
        <v>-0.31440193704600483</v>
      </c>
      <c r="O28" s="395">
        <f t="shared" si="6"/>
        <v>5.0988948441872593E-2</v>
      </c>
      <c r="P28" s="386">
        <f t="shared" si="6"/>
        <v>-2.0883580042292942E-2</v>
      </c>
      <c r="R28" s="401">
        <v>91.088999999999999</v>
      </c>
      <c r="S28" s="369">
        <v>541.38</v>
      </c>
      <c r="T28" s="374">
        <v>632.46900000000005</v>
      </c>
      <c r="U28" s="19">
        <v>91.754999999999995</v>
      </c>
      <c r="V28" s="119">
        <v>505.24399999999997</v>
      </c>
      <c r="W28" s="375">
        <v>596.99900000000002</v>
      </c>
      <c r="X28" s="345">
        <f t="shared" si="10"/>
        <v>4.3152365859523622E-3</v>
      </c>
      <c r="Y28" s="323">
        <f t="shared" si="11"/>
        <v>7.2836193730498643E-3</v>
      </c>
      <c r="Z28" s="399">
        <f t="shared" si="12"/>
        <v>6.6270752943799445E-3</v>
      </c>
      <c r="AA28" s="323">
        <f t="shared" si="13"/>
        <v>4.8413850809358979E-3</v>
      </c>
      <c r="AB28" s="323">
        <f t="shared" si="14"/>
        <v>7.0370373878162413E-3</v>
      </c>
      <c r="AC28" s="399">
        <f t="shared" si="15"/>
        <v>6.5784978253840935E-3</v>
      </c>
      <c r="AE28" s="394">
        <f t="shared" si="7"/>
        <v>7.3115304811777141E-3</v>
      </c>
      <c r="AF28" s="395">
        <f t="shared" si="7"/>
        <v>-6.6747940448483548E-2</v>
      </c>
      <c r="AG28" s="386">
        <f t="shared" si="7"/>
        <v>-5.6081800056603605E-2</v>
      </c>
      <c r="AI28" s="27">
        <f t="shared" si="17"/>
        <v>1.7644358353510894</v>
      </c>
      <c r="AJ28" s="28">
        <f t="shared" si="17"/>
        <v>2.5678508751126499</v>
      </c>
      <c r="AK28" s="402">
        <f t="shared" si="17"/>
        <v>2.4098188260844715</v>
      </c>
      <c r="AL28" s="28">
        <f t="shared" si="17"/>
        <v>2.5923885404305813</v>
      </c>
      <c r="AM28" s="28">
        <f t="shared" si="17"/>
        <v>2.2801877425760444</v>
      </c>
      <c r="AN28" s="402">
        <f t="shared" si="17"/>
        <v>2.3231883381198095</v>
      </c>
      <c r="AO28" s="384">
        <f t="shared" si="16"/>
        <v>0.46924500652909545</v>
      </c>
      <c r="AP28" s="385">
        <f t="shared" si="16"/>
        <v>-0.11202485912426122</v>
      </c>
      <c r="AQ28" s="386">
        <f t="shared" si="16"/>
        <v>-3.5948963061850248E-2</v>
      </c>
    </row>
    <row r="29" spans="1:43" ht="20.100000000000001" customHeight="1">
      <c r="A29" s="8" t="s">
        <v>206</v>
      </c>
      <c r="B29" s="19">
        <v>1468.8999999999999</v>
      </c>
      <c r="C29" s="371">
        <v>2623.83</v>
      </c>
      <c r="D29" s="375">
        <v>4092.7299999999996</v>
      </c>
      <c r="E29" s="19">
        <v>938.2600000000001</v>
      </c>
      <c r="F29" s="369">
        <v>1507.19</v>
      </c>
      <c r="G29" s="377">
        <v>2445.4500000000003</v>
      </c>
      <c r="H29" s="345">
        <f t="shared" si="0"/>
        <v>1.7411686277187321E-2</v>
      </c>
      <c r="I29" s="323">
        <f t="shared" si="1"/>
        <v>8.82116903056703E-3</v>
      </c>
      <c r="J29" s="399">
        <f t="shared" si="2"/>
        <v>1.0719288672096859E-2</v>
      </c>
      <c r="K29" s="323">
        <f t="shared" si="3"/>
        <v>1.2305730231889559E-2</v>
      </c>
      <c r="L29" s="323">
        <f t="shared" si="4"/>
        <v>5.1109592824208966E-3</v>
      </c>
      <c r="M29" s="399">
        <f t="shared" si="5"/>
        <v>6.5890311767913476E-3</v>
      </c>
      <c r="N29" s="394">
        <f t="shared" si="6"/>
        <v>-0.36124991490230773</v>
      </c>
      <c r="O29" s="395">
        <f t="shared" si="6"/>
        <v>-0.42557635212647155</v>
      </c>
      <c r="P29" s="386">
        <f t="shared" si="6"/>
        <v>-0.40248929198847699</v>
      </c>
      <c r="R29" s="401">
        <v>308.16600000000005</v>
      </c>
      <c r="S29" s="369">
        <v>648.50700000000006</v>
      </c>
      <c r="T29" s="374">
        <v>956.67300000000012</v>
      </c>
      <c r="U29" s="19">
        <v>208.10300000000001</v>
      </c>
      <c r="V29" s="119">
        <v>378.86500000000001</v>
      </c>
      <c r="W29" s="375">
        <v>586.96800000000007</v>
      </c>
      <c r="X29" s="345">
        <f t="shared" si="10"/>
        <v>1.4599009734947094E-2</v>
      </c>
      <c r="Y29" s="323">
        <f t="shared" si="11"/>
        <v>8.7248848290635943E-3</v>
      </c>
      <c r="Z29" s="399">
        <f t="shared" si="12"/>
        <v>1.0024118183026117E-2</v>
      </c>
      <c r="AA29" s="323">
        <f t="shared" si="13"/>
        <v>1.0980401716505947E-2</v>
      </c>
      <c r="AB29" s="323">
        <f t="shared" si="14"/>
        <v>5.2768309370027165E-3</v>
      </c>
      <c r="AC29" s="399">
        <f t="shared" si="15"/>
        <v>6.4679634498048593E-3</v>
      </c>
      <c r="AE29" s="394">
        <f t="shared" si="7"/>
        <v>-0.32470486685747302</v>
      </c>
      <c r="AF29" s="395">
        <f t="shared" si="7"/>
        <v>-0.41578888123027202</v>
      </c>
      <c r="AG29" s="386">
        <f t="shared" si="7"/>
        <v>-0.38644866114126769</v>
      </c>
      <c r="AI29" s="27">
        <f t="shared" si="17"/>
        <v>2.0979372319422702</v>
      </c>
      <c r="AJ29" s="28">
        <f t="shared" si="17"/>
        <v>2.4716044865711577</v>
      </c>
      <c r="AK29" s="402">
        <f t="shared" si="17"/>
        <v>2.3374935556462315</v>
      </c>
      <c r="AL29" s="28">
        <f t="shared" si="17"/>
        <v>2.2179673011745145</v>
      </c>
      <c r="AM29" s="28">
        <f t="shared" si="17"/>
        <v>2.5137175803979588</v>
      </c>
      <c r="AN29" s="402">
        <f t="shared" si="17"/>
        <v>2.4002453536158992</v>
      </c>
      <c r="AO29" s="384">
        <f t="shared" si="16"/>
        <v>5.7213374835395056E-2</v>
      </c>
      <c r="AP29" s="385">
        <f t="shared" si="16"/>
        <v>1.7038767349554503E-2</v>
      </c>
      <c r="AQ29" s="386">
        <f t="shared" si="16"/>
        <v>2.6845762983213489E-2</v>
      </c>
    </row>
    <row r="30" spans="1:43" ht="20.100000000000001" customHeight="1">
      <c r="A30" s="8" t="s">
        <v>196</v>
      </c>
      <c r="B30" s="19">
        <v>319.8</v>
      </c>
      <c r="C30" s="371">
        <v>3372.0499999999993</v>
      </c>
      <c r="D30" s="375">
        <v>3691.8499999999995</v>
      </c>
      <c r="E30" s="19">
        <v>303.91000000000003</v>
      </c>
      <c r="F30" s="369">
        <v>2075.5</v>
      </c>
      <c r="G30" s="377">
        <v>2379.41</v>
      </c>
      <c r="H30" s="345">
        <f t="shared" si="0"/>
        <v>3.7907667448053009E-3</v>
      </c>
      <c r="I30" s="323">
        <f t="shared" si="1"/>
        <v>1.1336642629104611E-2</v>
      </c>
      <c r="J30" s="399">
        <f t="shared" si="2"/>
        <v>9.6693419512356767E-3</v>
      </c>
      <c r="K30" s="323">
        <f t="shared" si="3"/>
        <v>3.9859255161400417E-3</v>
      </c>
      <c r="L30" s="323">
        <f t="shared" si="4"/>
        <v>7.0381279007056645E-3</v>
      </c>
      <c r="M30" s="399">
        <f t="shared" si="5"/>
        <v>6.4110927119217717E-3</v>
      </c>
      <c r="N30" s="394">
        <f t="shared" si="6"/>
        <v>-4.96873045653533E-2</v>
      </c>
      <c r="O30" s="395">
        <f t="shared" si="6"/>
        <v>-0.3844990436084873</v>
      </c>
      <c r="P30" s="386">
        <f t="shared" si="6"/>
        <v>-0.35549656676192148</v>
      </c>
      <c r="R30" s="401">
        <v>96.280999999999992</v>
      </c>
      <c r="S30" s="369">
        <v>970.30100000000004</v>
      </c>
      <c r="T30" s="374">
        <v>1066.5820000000001</v>
      </c>
      <c r="U30" s="19">
        <v>78.52600000000001</v>
      </c>
      <c r="V30" s="119">
        <v>499.36599999999999</v>
      </c>
      <c r="W30" s="375">
        <v>577.89200000000005</v>
      </c>
      <c r="X30" s="345">
        <f t="shared" si="10"/>
        <v>4.5612016130606257E-3</v>
      </c>
      <c r="Y30" s="323">
        <f t="shared" si="11"/>
        <v>1.3054237617366096E-2</v>
      </c>
      <c r="Z30" s="399">
        <f t="shared" si="12"/>
        <v>1.1175756000104908E-2</v>
      </c>
      <c r="AA30" s="323">
        <f t="shared" si="13"/>
        <v>4.1433666270565351E-3</v>
      </c>
      <c r="AB30" s="323">
        <f t="shared" si="14"/>
        <v>6.9551686159642573E-3</v>
      </c>
      <c r="AC30" s="399">
        <f t="shared" si="15"/>
        <v>6.3679524845215232E-3</v>
      </c>
      <c r="AE30" s="394">
        <f t="shared" si="7"/>
        <v>-0.18440813867741282</v>
      </c>
      <c r="AF30" s="395">
        <f t="shared" si="7"/>
        <v>-0.48534939158055079</v>
      </c>
      <c r="AG30" s="386">
        <f t="shared" si="7"/>
        <v>-0.45818324329493654</v>
      </c>
      <c r="AI30" s="27">
        <f t="shared" si="17"/>
        <v>3.0106629143214505</v>
      </c>
      <c r="AJ30" s="28">
        <f t="shared" si="17"/>
        <v>2.8774810575169414</v>
      </c>
      <c r="AK30" s="402">
        <f t="shared" si="17"/>
        <v>2.8890177011525391</v>
      </c>
      <c r="AL30" s="28">
        <f t="shared" si="17"/>
        <v>2.5838570629462669</v>
      </c>
      <c r="AM30" s="28">
        <f t="shared" si="17"/>
        <v>2.4060033726812815</v>
      </c>
      <c r="AN30" s="402">
        <f t="shared" si="17"/>
        <v>2.4287197246376206</v>
      </c>
      <c r="AO30" s="384">
        <f t="shared" si="16"/>
        <v>-0.14176474202572026</v>
      </c>
      <c r="AP30" s="385">
        <f t="shared" si="16"/>
        <v>-0.16385083877581147</v>
      </c>
      <c r="AQ30" s="386">
        <f t="shared" si="16"/>
        <v>-0.15932681074653438</v>
      </c>
    </row>
    <row r="31" spans="1:43" ht="20.100000000000001" customHeight="1">
      <c r="A31" s="8" t="s">
        <v>207</v>
      </c>
      <c r="B31" s="19">
        <v>476.38000000000005</v>
      </c>
      <c r="C31" s="371">
        <v>1755.0400000000002</v>
      </c>
      <c r="D31" s="375">
        <v>2231.42</v>
      </c>
      <c r="E31" s="19">
        <v>330.77</v>
      </c>
      <c r="F31" s="369">
        <v>1759.34</v>
      </c>
      <c r="G31" s="377">
        <v>2090.1099999999997</v>
      </c>
      <c r="H31" s="345">
        <f t="shared" si="0"/>
        <v>5.6467963161049069E-3</v>
      </c>
      <c r="I31" s="323">
        <f t="shared" si="1"/>
        <v>5.9003458666934839E-3</v>
      </c>
      <c r="J31" s="399">
        <f t="shared" si="2"/>
        <v>5.8443227695671052E-3</v>
      </c>
      <c r="K31" s="323">
        <f t="shared" si="3"/>
        <v>4.3382073079978991E-3</v>
      </c>
      <c r="L31" s="323">
        <f t="shared" si="4"/>
        <v>5.9660129804035185E-3</v>
      </c>
      <c r="M31" s="399">
        <f t="shared" si="5"/>
        <v>5.6316015264770737E-3</v>
      </c>
      <c r="N31" s="394">
        <f t="shared" si="6"/>
        <v>-0.3056593475796634</v>
      </c>
      <c r="O31" s="395">
        <f t="shared" si="6"/>
        <v>2.450086607712489E-3</v>
      </c>
      <c r="P31" s="386">
        <f t="shared" si="6"/>
        <v>-6.3327387941311097E-2</v>
      </c>
      <c r="R31" s="401">
        <v>136.114</v>
      </c>
      <c r="S31" s="369">
        <v>475.59199999999998</v>
      </c>
      <c r="T31" s="374">
        <v>611.70600000000002</v>
      </c>
      <c r="U31" s="19">
        <v>98.13900000000001</v>
      </c>
      <c r="V31" s="119">
        <v>460.61800000000005</v>
      </c>
      <c r="W31" s="375">
        <v>558.75700000000006</v>
      </c>
      <c r="X31" s="345">
        <f t="shared" si="10"/>
        <v>6.4482441640628376E-3</v>
      </c>
      <c r="Y31" s="323">
        <f t="shared" si="11"/>
        <v>6.3985206414487626E-3</v>
      </c>
      <c r="Z31" s="399">
        <f t="shared" si="12"/>
        <v>6.4095184428390618E-3</v>
      </c>
      <c r="AA31" s="323">
        <f t="shared" si="13"/>
        <v>5.1782321449290849E-3</v>
      </c>
      <c r="AB31" s="323">
        <f t="shared" si="14"/>
        <v>6.415486552044442E-3</v>
      </c>
      <c r="AC31" s="399">
        <f t="shared" si="15"/>
        <v>6.1570986038806431E-3</v>
      </c>
      <c r="AE31" s="394">
        <f t="shared" si="7"/>
        <v>-0.27899407849302787</v>
      </c>
      <c r="AF31" s="395">
        <f t="shared" si="7"/>
        <v>-3.1484970310686332E-2</v>
      </c>
      <c r="AG31" s="386">
        <f t="shared" si="7"/>
        <v>-8.6559556388199482E-2</v>
      </c>
      <c r="AI31" s="27">
        <f t="shared" si="17"/>
        <v>2.8572568117889081</v>
      </c>
      <c r="AJ31" s="28">
        <f t="shared" si="17"/>
        <v>2.7098641626401676</v>
      </c>
      <c r="AK31" s="402">
        <f t="shared" si="17"/>
        <v>2.741330632512033</v>
      </c>
      <c r="AL31" s="28">
        <f t="shared" si="17"/>
        <v>2.9669861232880859</v>
      </c>
      <c r="AM31" s="28">
        <f t="shared" si="17"/>
        <v>2.6181295258449193</v>
      </c>
      <c r="AN31" s="402">
        <f t="shared" si="17"/>
        <v>2.6733377669117901</v>
      </c>
      <c r="AO31" s="384">
        <f t="shared" si="16"/>
        <v>3.8403727325608164E-2</v>
      </c>
      <c r="AP31" s="385">
        <f t="shared" si="16"/>
        <v>-3.38521163016057E-2</v>
      </c>
      <c r="AQ31" s="386">
        <f t="shared" si="16"/>
        <v>-2.4802869378049902E-2</v>
      </c>
    </row>
    <row r="32" spans="1:43" ht="20.100000000000001" customHeight="1" thickBot="1">
      <c r="A32" s="8" t="s">
        <v>17</v>
      </c>
      <c r="B32" s="19">
        <f>B33-SUM(B7:B31)</f>
        <v>4249.3499999999767</v>
      </c>
      <c r="C32" s="371">
        <f t="shared" ref="C32:G32" si="18">C33-SUM(C7:C31)</f>
        <v>24356.399999999907</v>
      </c>
      <c r="D32" s="376">
        <f t="shared" si="18"/>
        <v>28605.749999999884</v>
      </c>
      <c r="E32" s="21">
        <f t="shared" si="18"/>
        <v>4148.2599999999802</v>
      </c>
      <c r="F32" s="119">
        <f t="shared" si="18"/>
        <v>21519.680000000051</v>
      </c>
      <c r="G32" s="375">
        <f t="shared" si="18"/>
        <v>25667.940000000235</v>
      </c>
      <c r="H32" s="345">
        <f t="shared" si="0"/>
        <v>5.0369902023259278E-2</v>
      </c>
      <c r="I32" s="323">
        <f t="shared" si="1"/>
        <v>8.1884848247067085E-2</v>
      </c>
      <c r="J32" s="400">
        <f t="shared" si="2"/>
        <v>7.492145632177874E-2</v>
      </c>
      <c r="K32" s="323">
        <f t="shared" si="3"/>
        <v>5.440642091929522E-2</v>
      </c>
      <c r="L32" s="323">
        <f t="shared" si="4"/>
        <v>7.2974348456881721E-2</v>
      </c>
      <c r="M32" s="399">
        <f t="shared" si="5"/>
        <v>6.9159809811695686E-2</v>
      </c>
      <c r="N32" s="396">
        <f t="shared" si="6"/>
        <v>-2.3789520750231698E-2</v>
      </c>
      <c r="O32" s="397">
        <f t="shared" si="6"/>
        <v>-0.11646712978929015</v>
      </c>
      <c r="P32" s="388">
        <f t="shared" si="6"/>
        <v>-0.10269998164703462</v>
      </c>
      <c r="R32" s="19">
        <f t="shared" ref="R32:W32" si="19">R33-SUM(R7:R31)</f>
        <v>1028.2720000000045</v>
      </c>
      <c r="S32" s="119">
        <f t="shared" si="19"/>
        <v>6253.0819999999512</v>
      </c>
      <c r="T32" s="375">
        <f t="shared" si="19"/>
        <v>7281.3539999999775</v>
      </c>
      <c r="U32" s="119">
        <f t="shared" si="19"/>
        <v>982.41099999999278</v>
      </c>
      <c r="V32" s="123">
        <f t="shared" si="19"/>
        <v>5654.9290000000183</v>
      </c>
      <c r="W32" s="376">
        <f t="shared" si="19"/>
        <v>6637.3400000000402</v>
      </c>
      <c r="X32" s="345">
        <f t="shared" si="10"/>
        <v>4.8713203072933357E-2</v>
      </c>
      <c r="Y32" s="323">
        <f t="shared" si="11"/>
        <v>8.4127727652423503E-2</v>
      </c>
      <c r="Z32" s="399">
        <f t="shared" si="12"/>
        <v>7.6294776823898777E-2</v>
      </c>
      <c r="AA32" s="323">
        <f t="shared" si="13"/>
        <v>5.1836193763253026E-2</v>
      </c>
      <c r="AB32" s="323">
        <f t="shared" si="14"/>
        <v>7.8761839425003449E-2</v>
      </c>
      <c r="AC32" s="399">
        <f t="shared" si="15"/>
        <v>7.313869329150488E-2</v>
      </c>
      <c r="AE32" s="396">
        <f t="shared" si="7"/>
        <v>-4.4600066908377839E-2</v>
      </c>
      <c r="AF32" s="397">
        <f t="shared" si="7"/>
        <v>-9.5657309467545387E-2</v>
      </c>
      <c r="AG32" s="388">
        <f t="shared" si="7"/>
        <v>-8.8447011366284259E-2</v>
      </c>
      <c r="AI32" s="27">
        <f t="shared" si="17"/>
        <v>2.419833621612741</v>
      </c>
      <c r="AJ32" s="28">
        <f t="shared" si="17"/>
        <v>2.5673260416153356</v>
      </c>
      <c r="AK32" s="402">
        <f t="shared" si="17"/>
        <v>2.5454162187672087</v>
      </c>
      <c r="AL32" s="28">
        <f t="shared" si="17"/>
        <v>2.3682483740170515</v>
      </c>
      <c r="AM32" s="28">
        <f t="shared" si="17"/>
        <v>2.6277941865306569</v>
      </c>
      <c r="AN32" s="402">
        <f t="shared" si="17"/>
        <v>2.5858483384330722</v>
      </c>
      <c r="AO32" s="387">
        <f t="shared" si="16"/>
        <v>-2.1317683635335885E-2</v>
      </c>
      <c r="AP32" s="385">
        <f t="shared" si="16"/>
        <v>2.3552966758080839E-2</v>
      </c>
      <c r="AQ32" s="386">
        <f t="shared" si="16"/>
        <v>1.5884286179902427E-2</v>
      </c>
    </row>
    <row r="33" spans="1:43" ht="25.5" customHeight="1" thickBot="1">
      <c r="A33" s="12" t="s">
        <v>18</v>
      </c>
      <c r="B33" s="17">
        <v>84362.879999999946</v>
      </c>
      <c r="C33" s="372">
        <v>297446.96999999991</v>
      </c>
      <c r="D33" s="18">
        <v>381809.84999999986</v>
      </c>
      <c r="E33" s="17">
        <v>76245.779999999984</v>
      </c>
      <c r="F33" s="373">
        <v>294893.76</v>
      </c>
      <c r="G33" s="378">
        <v>371139.54000000015</v>
      </c>
      <c r="H33" s="334">
        <f>SUM(H7:H32)</f>
        <v>1.0000000000000002</v>
      </c>
      <c r="I33" s="338">
        <f t="shared" ref="I33:M33" si="20">SUM(I7:I32)</f>
        <v>1</v>
      </c>
      <c r="J33" s="335">
        <f t="shared" si="20"/>
        <v>0.99999999999999978</v>
      </c>
      <c r="K33" s="338">
        <f t="shared" si="20"/>
        <v>1.0000000000000002</v>
      </c>
      <c r="L33" s="338">
        <f t="shared" si="20"/>
        <v>1.0000000000000004</v>
      </c>
      <c r="M33" s="335">
        <f t="shared" si="20"/>
        <v>1.0000000000000002</v>
      </c>
      <c r="N33" s="389">
        <f t="shared" si="6"/>
        <v>-9.6216487630578371E-2</v>
      </c>
      <c r="O33" s="390">
        <f t="shared" si="6"/>
        <v>-8.5837485586082972E-3</v>
      </c>
      <c r="P33" s="391">
        <f t="shared" si="6"/>
        <v>-2.7946659836040662E-2</v>
      </c>
      <c r="R33" s="17">
        <v>21108.692000000014</v>
      </c>
      <c r="S33" s="372">
        <v>74328.430999999982</v>
      </c>
      <c r="T33" s="18">
        <v>95437.123000000007</v>
      </c>
      <c r="U33" s="17">
        <v>18952.220999999994</v>
      </c>
      <c r="V33" s="373">
        <v>71797.828000000023</v>
      </c>
      <c r="W33" s="378">
        <v>90750.049000000014</v>
      </c>
      <c r="X33" s="334">
        <f t="shared" ref="X33:AC33" si="21">SUM(X7:X32)</f>
        <v>0.99999999999999956</v>
      </c>
      <c r="Y33" s="338">
        <f t="shared" si="21"/>
        <v>0.99999999999999967</v>
      </c>
      <c r="Z33" s="335">
        <f t="shared" si="21"/>
        <v>0.99999999999999978</v>
      </c>
      <c r="AA33" s="338">
        <f t="shared" si="21"/>
        <v>0.99999999999999989</v>
      </c>
      <c r="AB33" s="338">
        <f t="shared" si="21"/>
        <v>1</v>
      </c>
      <c r="AC33" s="335">
        <f t="shared" si="21"/>
        <v>1.0000000000000002</v>
      </c>
      <c r="AE33" s="389">
        <f t="shared" si="7"/>
        <v>-0.10216033281455895</v>
      </c>
      <c r="AF33" s="390">
        <f t="shared" si="7"/>
        <v>-3.404623191898077E-2</v>
      </c>
      <c r="AG33" s="391">
        <f t="shared" si="7"/>
        <v>-4.911164390401828E-2</v>
      </c>
      <c r="AI33" s="403">
        <f t="shared" si="17"/>
        <v>2.5021303208235688</v>
      </c>
      <c r="AJ33" s="404">
        <f t="shared" si="17"/>
        <v>2.498880086087278</v>
      </c>
      <c r="AK33" s="405">
        <f t="shared" si="17"/>
        <v>2.499598242423553</v>
      </c>
      <c r="AL33" s="404">
        <f t="shared" si="17"/>
        <v>2.485674748163111</v>
      </c>
      <c r="AM33" s="404">
        <f t="shared" si="17"/>
        <v>2.4347015006353483</v>
      </c>
      <c r="AN33" s="405">
        <f t="shared" si="17"/>
        <v>2.4451732898090022</v>
      </c>
      <c r="AO33" s="389">
        <f t="shared" si="16"/>
        <v>-6.5766249357633484E-3</v>
      </c>
      <c r="AP33" s="390">
        <f t="shared" si="16"/>
        <v>-2.5682939253167555E-2</v>
      </c>
      <c r="AQ33" s="391">
        <f t="shared" si="16"/>
        <v>-2.1773480110060264E-2</v>
      </c>
    </row>
    <row r="36" spans="1:43" ht="15.75" thickBot="1"/>
    <row r="37" spans="1:43">
      <c r="A37" s="491" t="s">
        <v>2</v>
      </c>
      <c r="B37" s="457" t="s">
        <v>133</v>
      </c>
      <c r="C37" s="510"/>
      <c r="D37" s="510"/>
      <c r="E37" s="510"/>
      <c r="F37" s="510"/>
      <c r="G37" s="521"/>
      <c r="H37" s="511" t="s">
        <v>135</v>
      </c>
      <c r="I37" s="510"/>
      <c r="J37" s="510"/>
      <c r="K37" s="510"/>
      <c r="L37" s="510"/>
      <c r="M37" s="521"/>
      <c r="N37" s="525" t="s">
        <v>153</v>
      </c>
      <c r="O37" s="516"/>
      <c r="P37" s="526"/>
      <c r="R37" s="511" t="s">
        <v>134</v>
      </c>
      <c r="S37" s="510"/>
      <c r="T37" s="510"/>
      <c r="U37" s="510"/>
      <c r="V37" s="510"/>
      <c r="W37" s="521"/>
      <c r="X37" s="510" t="s">
        <v>136</v>
      </c>
      <c r="Y37" s="510"/>
      <c r="Z37" s="510"/>
      <c r="AA37" s="510"/>
      <c r="AB37" s="510"/>
      <c r="AC37" s="458"/>
      <c r="AE37" s="516" t="s">
        <v>153</v>
      </c>
      <c r="AF37" s="516"/>
      <c r="AG37" s="516"/>
      <c r="AI37" s="475" t="s">
        <v>139</v>
      </c>
      <c r="AJ37" s="480"/>
      <c r="AK37" s="480"/>
      <c r="AL37" s="480"/>
      <c r="AM37" s="480"/>
      <c r="AN37" s="476"/>
      <c r="AO37" s="516" t="s">
        <v>153</v>
      </c>
      <c r="AP37" s="516"/>
      <c r="AQ37" s="516"/>
    </row>
    <row r="38" spans="1:43" ht="15" customHeight="1">
      <c r="A38" s="492"/>
      <c r="B38" s="522" t="str">
        <f>B5</f>
        <v>jan-jun 2025</v>
      </c>
      <c r="C38" s="497"/>
      <c r="D38" s="498"/>
      <c r="E38" s="523" t="str">
        <f>E5</f>
        <v>jan-jun 2026</v>
      </c>
      <c r="F38" s="513"/>
      <c r="G38" s="524"/>
      <c r="H38" s="532" t="str">
        <f>B38</f>
        <v>jan-jun 2025</v>
      </c>
      <c r="I38" s="497"/>
      <c r="J38" s="498"/>
      <c r="K38" s="522" t="str">
        <f>E38</f>
        <v>jan-jun 2026</v>
      </c>
      <c r="L38" s="497"/>
      <c r="M38" s="498"/>
      <c r="N38" s="499" t="s">
        <v>137</v>
      </c>
      <c r="O38" s="497"/>
      <c r="P38" s="500"/>
      <c r="R38" s="520" t="str">
        <f>H38</f>
        <v>jan-jun 2025</v>
      </c>
      <c r="S38" s="497"/>
      <c r="T38" s="498"/>
      <c r="U38" s="537" t="str">
        <f>K38</f>
        <v>jan-jun 2026</v>
      </c>
      <c r="V38" s="513"/>
      <c r="W38" s="524"/>
      <c r="X38" s="532" t="str">
        <f>R38</f>
        <v>jan-jun 2025</v>
      </c>
      <c r="Y38" s="497"/>
      <c r="Z38" s="498"/>
      <c r="AA38" s="522" t="str">
        <f>U38</f>
        <v>jan-jun 2026</v>
      </c>
      <c r="AB38" s="497"/>
      <c r="AC38" s="500"/>
      <c r="AE38" s="496" t="s">
        <v>138</v>
      </c>
      <c r="AF38" s="497"/>
      <c r="AG38" s="500"/>
      <c r="AI38" s="527" t="str">
        <f>X38</f>
        <v>jan-jun 2025</v>
      </c>
      <c r="AJ38" s="528"/>
      <c r="AK38" s="539"/>
      <c r="AL38" s="538" t="str">
        <f>AA38</f>
        <v>jan-jun 2026</v>
      </c>
      <c r="AM38" s="528"/>
      <c r="AN38" s="539"/>
      <c r="AO38" s="497" t="s">
        <v>139</v>
      </c>
      <c r="AP38" s="497"/>
      <c r="AQ38" s="500"/>
    </row>
    <row r="39" spans="1:43" ht="18.75" customHeight="1" thickBot="1">
      <c r="A39" s="493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191</v>
      </c>
      <c r="B40" s="39">
        <v>25085.299999999996</v>
      </c>
      <c r="C40" s="370">
        <v>21903.969999999998</v>
      </c>
      <c r="D40" s="375">
        <v>46989.26999999999</v>
      </c>
      <c r="E40" s="39">
        <v>22891.86</v>
      </c>
      <c r="F40" s="379">
        <v>17096</v>
      </c>
      <c r="G40" s="377">
        <v>39987.86</v>
      </c>
      <c r="H40" s="345">
        <f>B40/$B$63</f>
        <v>0.57428585426202683</v>
      </c>
      <c r="I40" s="323">
        <f>C40/$C$63</f>
        <v>0.18969326096966604</v>
      </c>
      <c r="J40" s="398">
        <f>D40/$D$63</f>
        <v>0.29524899352082051</v>
      </c>
      <c r="K40" s="323">
        <f>E40/$E$63</f>
        <v>0.62030685487706116</v>
      </c>
      <c r="L40" s="323">
        <f>F40/$F$63</f>
        <v>0.17616339092682284</v>
      </c>
      <c r="M40" s="399">
        <f>G40/$G$63</f>
        <v>0.29852745449881579</v>
      </c>
      <c r="N40" s="392">
        <f t="shared" ref="N40:P63" si="22">(E40-B40)/B40</f>
        <v>-8.7439257254248323E-2</v>
      </c>
      <c r="O40" s="393">
        <f t="shared" si="22"/>
        <v>-0.2195022180910583</v>
      </c>
      <c r="P40" s="382">
        <f t="shared" si="22"/>
        <v>-0.14900018663835363</v>
      </c>
      <c r="R40" s="401">
        <v>6125.1470000000008</v>
      </c>
      <c r="S40" s="369">
        <v>5118.594000000001</v>
      </c>
      <c r="T40" s="374">
        <v>11243.741000000002</v>
      </c>
      <c r="U40" s="39">
        <v>5309.08</v>
      </c>
      <c r="V40" s="112">
        <v>3827.259</v>
      </c>
      <c r="W40" s="380">
        <v>9136.3389999999999</v>
      </c>
      <c r="X40" s="345">
        <f>R40/$R$63</f>
        <v>0.60399415446299054</v>
      </c>
      <c r="Y40" s="323">
        <f>S40/$S$63</f>
        <v>0.19205482810442384</v>
      </c>
      <c r="Z40" s="398">
        <f>T40/$T$63</f>
        <v>0.30559620586667458</v>
      </c>
      <c r="AA40" s="323">
        <f>U40/$U$63</f>
        <v>0.62236562427172948</v>
      </c>
      <c r="AB40" s="323">
        <f>V40/$V$63</f>
        <v>0.1793950992875539</v>
      </c>
      <c r="AC40" s="399">
        <f>W40/$W$63</f>
        <v>0.30592405509522624</v>
      </c>
      <c r="AE40" s="392">
        <f t="shared" ref="AE40:AG63" si="23">(U40-R40)/R40</f>
        <v>-0.13323223099788475</v>
      </c>
      <c r="AF40" s="393">
        <f t="shared" si="23"/>
        <v>-0.25228314650468481</v>
      </c>
      <c r="AG40" s="382">
        <f t="shared" si="23"/>
        <v>-0.18742889933163717</v>
      </c>
      <c r="AI40" s="27">
        <f t="shared" ref="AI40:AN63" si="24">(R40/B40)*10</f>
        <v>2.4417276253423328</v>
      </c>
      <c r="AJ40" s="28">
        <f t="shared" si="24"/>
        <v>2.3368339164087613</v>
      </c>
      <c r="AK40" s="406">
        <f t="shared" si="24"/>
        <v>2.3928315975115182</v>
      </c>
      <c r="AL40" s="28">
        <f t="shared" si="24"/>
        <v>2.3191999252135913</v>
      </c>
      <c r="AM40" s="28">
        <f t="shared" si="24"/>
        <v>2.23868682732803</v>
      </c>
      <c r="AN40" s="402">
        <f t="shared" si="24"/>
        <v>2.2847781801776841</v>
      </c>
      <c r="AO40" s="383">
        <f t="shared" ref="AO40:AQ51" si="25">(AL40-AI40)/AI40</f>
        <v>-5.0180740413895662E-2</v>
      </c>
      <c r="AP40" s="381">
        <f t="shared" si="25"/>
        <v>-4.2000027640630683E-2</v>
      </c>
      <c r="AQ40" s="382">
        <f t="shared" si="25"/>
        <v>-4.5157134102628373E-2</v>
      </c>
    </row>
    <row r="41" spans="1:43" ht="19.5" customHeight="1">
      <c r="A41" s="8" t="s">
        <v>195</v>
      </c>
      <c r="B41" s="19">
        <v>2669.92</v>
      </c>
      <c r="C41" s="371">
        <v>24837.070000000003</v>
      </c>
      <c r="D41" s="375">
        <v>27506.990000000005</v>
      </c>
      <c r="E41" s="19">
        <v>957.94999999999982</v>
      </c>
      <c r="F41" s="369">
        <v>18584.34</v>
      </c>
      <c r="G41" s="377">
        <v>19542.29</v>
      </c>
      <c r="H41" s="345">
        <f t="shared" ref="H41:H62" si="26">B41/$B$63</f>
        <v>6.1123338688844508E-2</v>
      </c>
      <c r="I41" s="323">
        <f t="shared" ref="I41:I62" si="27">C41/$C$63</f>
        <v>0.21509456054002379</v>
      </c>
      <c r="J41" s="399">
        <f t="shared" ref="J41:J62" si="28">D41/$D$63</f>
        <v>0.17283543907550122</v>
      </c>
      <c r="K41" s="323">
        <f t="shared" ref="K41:K62" si="29">E41/$E$63</f>
        <v>2.5957827438638913E-2</v>
      </c>
      <c r="L41" s="323">
        <f t="shared" ref="L41:L62" si="30">F41/$F$63</f>
        <v>0.19149978664816278</v>
      </c>
      <c r="M41" s="399">
        <f t="shared" ref="M41:M62" si="31">G41/$G$63</f>
        <v>0.14589203045068336</v>
      </c>
      <c r="N41" s="394">
        <f t="shared" si="22"/>
        <v>-0.64120647809672204</v>
      </c>
      <c r="O41" s="395">
        <f t="shared" si="22"/>
        <v>-0.2517499044774606</v>
      </c>
      <c r="P41" s="386">
        <f t="shared" si="22"/>
        <v>-0.28955185572830772</v>
      </c>
      <c r="R41" s="401">
        <v>522.72299999999996</v>
      </c>
      <c r="S41" s="369">
        <v>5568.6979999999994</v>
      </c>
      <c r="T41" s="374">
        <v>6091.4209999999994</v>
      </c>
      <c r="U41" s="19">
        <v>185.27500000000001</v>
      </c>
      <c r="V41" s="119">
        <v>4209.0169999999998</v>
      </c>
      <c r="W41" s="375">
        <v>4394.2919999999995</v>
      </c>
      <c r="X41" s="345">
        <f t="shared" ref="X41:X62" si="32">R41/$R$63</f>
        <v>5.1545152533213942E-2</v>
      </c>
      <c r="Y41" s="323">
        <f t="shared" ref="Y41:Y62" si="33">S41/$S$63</f>
        <v>0.20894318579583543</v>
      </c>
      <c r="Z41" s="399">
        <f t="shared" ref="Z41:Z62" si="34">T41/$T$63</f>
        <v>0.1655601232664986</v>
      </c>
      <c r="AA41" s="323">
        <f t="shared" ref="AA41:AA62" si="35">U41/$U$63</f>
        <v>2.1719166227848266E-2</v>
      </c>
      <c r="AB41" s="323">
        <f t="shared" ref="AB41:AB62" si="36">V41/$V$63</f>
        <v>0.19728924084259836</v>
      </c>
      <c r="AC41" s="399">
        <f t="shared" ref="AC41:AC62" si="37">W41/$W$63</f>
        <v>0.14713985852675909</v>
      </c>
      <c r="AE41" s="394">
        <f t="shared" si="23"/>
        <v>-0.64555797238690471</v>
      </c>
      <c r="AF41" s="395">
        <f t="shared" si="23"/>
        <v>-0.24416497357191927</v>
      </c>
      <c r="AG41" s="386">
        <f t="shared" si="23"/>
        <v>-0.27860970371281185</v>
      </c>
      <c r="AI41" s="27">
        <f t="shared" si="24"/>
        <v>1.9578227062983158</v>
      </c>
      <c r="AJ41" s="28">
        <f t="shared" si="24"/>
        <v>2.2420913577970341</v>
      </c>
      <c r="AK41" s="402">
        <f t="shared" si="24"/>
        <v>2.2144992963606698</v>
      </c>
      <c r="AL41" s="28">
        <f t="shared" si="24"/>
        <v>1.9340779790176945</v>
      </c>
      <c r="AM41" s="28">
        <f t="shared" si="24"/>
        <v>2.2648191972381047</v>
      </c>
      <c r="AN41" s="402">
        <f t="shared" si="24"/>
        <v>2.2486064836823112</v>
      </c>
      <c r="AO41" s="384">
        <f t="shared" si="25"/>
        <v>-1.2128129479872962E-2</v>
      </c>
      <c r="AP41" s="385">
        <f t="shared" si="25"/>
        <v>1.0136892665873269E-2</v>
      </c>
      <c r="AQ41" s="386">
        <f t="shared" si="25"/>
        <v>1.5401760288519174E-2</v>
      </c>
    </row>
    <row r="42" spans="1:43" ht="19.5" customHeight="1">
      <c r="A42" s="8" t="s">
        <v>202</v>
      </c>
      <c r="B42" s="19">
        <v>3958.55</v>
      </c>
      <c r="C42" s="371">
        <v>14328.139999999998</v>
      </c>
      <c r="D42" s="375">
        <v>18286.689999999999</v>
      </c>
      <c r="E42" s="19">
        <v>3582.28</v>
      </c>
      <c r="F42" s="369">
        <v>15057.759999999998</v>
      </c>
      <c r="G42" s="377">
        <v>18640.039999999997</v>
      </c>
      <c r="H42" s="345">
        <f t="shared" si="26"/>
        <v>9.06243604178123E-2</v>
      </c>
      <c r="I42" s="323">
        <f t="shared" si="27"/>
        <v>0.12408488507927608</v>
      </c>
      <c r="J42" s="399">
        <f t="shared" si="28"/>
        <v>0.11490127038209477</v>
      </c>
      <c r="K42" s="323">
        <f t="shared" si="29"/>
        <v>9.7069999558314551E-2</v>
      </c>
      <c r="L42" s="323">
        <f t="shared" si="30"/>
        <v>0.1551606259570821</v>
      </c>
      <c r="M42" s="399">
        <f t="shared" si="31"/>
        <v>0.13915632626892527</v>
      </c>
      <c r="N42" s="394">
        <f t="shared" si="22"/>
        <v>-9.5052481337863606E-2</v>
      </c>
      <c r="O42" s="395">
        <f t="shared" si="22"/>
        <v>5.0922171335567694E-2</v>
      </c>
      <c r="P42" s="386">
        <f t="shared" si="22"/>
        <v>1.9322797072624874E-2</v>
      </c>
      <c r="R42" s="401">
        <v>679.20499999999993</v>
      </c>
      <c r="S42" s="369">
        <v>2888.241</v>
      </c>
      <c r="T42" s="374">
        <v>3567.4459999999999</v>
      </c>
      <c r="U42" s="19">
        <v>649.06600000000003</v>
      </c>
      <c r="V42" s="119">
        <v>2842.3780000000002</v>
      </c>
      <c r="W42" s="375">
        <v>3491.4440000000004</v>
      </c>
      <c r="X42" s="345">
        <f t="shared" si="32"/>
        <v>6.6975674164560531E-2</v>
      </c>
      <c r="Y42" s="323">
        <f t="shared" si="33"/>
        <v>0.10836972590112619</v>
      </c>
      <c r="Z42" s="399">
        <f t="shared" si="34"/>
        <v>9.6960430005835652E-2</v>
      </c>
      <c r="AA42" s="323">
        <f t="shared" si="35"/>
        <v>7.6087828076343622E-2</v>
      </c>
      <c r="AB42" s="323">
        <f t="shared" si="36"/>
        <v>0.13323077521609039</v>
      </c>
      <c r="AC42" s="399">
        <f t="shared" si="37"/>
        <v>0.11690861149284162</v>
      </c>
      <c r="AE42" s="394">
        <f t="shared" si="23"/>
        <v>-4.4373937176551852E-2</v>
      </c>
      <c r="AF42" s="395">
        <f t="shared" si="23"/>
        <v>-1.5879215065501745E-2</v>
      </c>
      <c r="AG42" s="386">
        <f t="shared" si="23"/>
        <v>-2.1304316869827741E-2</v>
      </c>
      <c r="AI42" s="27">
        <f t="shared" si="24"/>
        <v>1.7157923987318586</v>
      </c>
      <c r="AJ42" s="28">
        <f t="shared" si="24"/>
        <v>2.0157822299335439</v>
      </c>
      <c r="AK42" s="402">
        <f t="shared" si="24"/>
        <v>1.9508429354902392</v>
      </c>
      <c r="AL42" s="28">
        <f t="shared" si="24"/>
        <v>1.8118795850687273</v>
      </c>
      <c r="AM42" s="28">
        <f t="shared" si="24"/>
        <v>1.8876499559031359</v>
      </c>
      <c r="AN42" s="402">
        <f t="shared" si="24"/>
        <v>1.8730882551754187</v>
      </c>
      <c r="AO42" s="384">
        <f t="shared" si="25"/>
        <v>5.6001638897506846E-2</v>
      </c>
      <c r="AP42" s="385">
        <f t="shared" si="25"/>
        <v>-6.3564541907204092E-2</v>
      </c>
      <c r="AQ42" s="386">
        <f t="shared" si="25"/>
        <v>-3.9856965878845151E-2</v>
      </c>
    </row>
    <row r="43" spans="1:43" ht="19.5" customHeight="1">
      <c r="A43" s="8" t="s">
        <v>188</v>
      </c>
      <c r="B43" s="19">
        <v>2407.9199999999996</v>
      </c>
      <c r="C43" s="371">
        <v>8994.01</v>
      </c>
      <c r="D43" s="375">
        <v>11401.93</v>
      </c>
      <c r="E43" s="19">
        <v>3611.8099999999995</v>
      </c>
      <c r="F43" s="369">
        <v>10073.36</v>
      </c>
      <c r="G43" s="377">
        <v>13685.17</v>
      </c>
      <c r="H43" s="345">
        <f t="shared" si="26"/>
        <v>5.5125288284159239E-2</v>
      </c>
      <c r="I43" s="323">
        <f t="shared" si="27"/>
        <v>7.7890130697484808E-2</v>
      </c>
      <c r="J43" s="399">
        <f t="shared" si="28"/>
        <v>7.1642065448023554E-2</v>
      </c>
      <c r="K43" s="323">
        <f t="shared" si="29"/>
        <v>9.7870181868730532E-2</v>
      </c>
      <c r="L43" s="323">
        <f t="shared" si="30"/>
        <v>0.10379955870534746</v>
      </c>
      <c r="M43" s="399">
        <f t="shared" si="31"/>
        <v>0.10216598148747043</v>
      </c>
      <c r="N43" s="394">
        <f t="shared" si="22"/>
        <v>0.49997092926675307</v>
      </c>
      <c r="O43" s="395">
        <f t="shared" si="22"/>
        <v>0.12000764953563542</v>
      </c>
      <c r="P43" s="386">
        <f t="shared" si="22"/>
        <v>0.20025030850040298</v>
      </c>
      <c r="R43" s="401">
        <v>625.90200000000004</v>
      </c>
      <c r="S43" s="369">
        <v>2145.3130000000001</v>
      </c>
      <c r="T43" s="374">
        <v>2771.2150000000001</v>
      </c>
      <c r="U43" s="19">
        <v>885.28</v>
      </c>
      <c r="V43" s="119">
        <v>2268.471</v>
      </c>
      <c r="W43" s="375">
        <v>3153.7510000000002</v>
      </c>
      <c r="X43" s="345">
        <f t="shared" si="32"/>
        <v>6.1719522693364698E-2</v>
      </c>
      <c r="Y43" s="323">
        <f t="shared" si="33"/>
        <v>8.0494315322759677E-2</v>
      </c>
      <c r="Z43" s="399">
        <f t="shared" si="34"/>
        <v>7.5319485715725443E-2</v>
      </c>
      <c r="AA43" s="323">
        <f t="shared" si="35"/>
        <v>0.10377840225712866</v>
      </c>
      <c r="AB43" s="323">
        <f t="shared" si="36"/>
        <v>0.1063300341774457</v>
      </c>
      <c r="AC43" s="399">
        <f t="shared" si="37"/>
        <v>0.10560119263094603</v>
      </c>
      <c r="AE43" s="394">
        <f t="shared" si="23"/>
        <v>0.41440672820984742</v>
      </c>
      <c r="AF43" s="395">
        <f t="shared" si="23"/>
        <v>5.7407940006889389E-2</v>
      </c>
      <c r="AG43" s="386">
        <f t="shared" si="23"/>
        <v>0.13803909115676699</v>
      </c>
      <c r="AI43" s="27">
        <f t="shared" si="24"/>
        <v>2.5993471543905118</v>
      </c>
      <c r="AJ43" s="28">
        <f t="shared" si="24"/>
        <v>2.3852686399058931</v>
      </c>
      <c r="AK43" s="402">
        <f t="shared" si="24"/>
        <v>2.4304788750676423</v>
      </c>
      <c r="AL43" s="28">
        <f t="shared" si="24"/>
        <v>2.451070239021433</v>
      </c>
      <c r="AM43" s="28">
        <f t="shared" si="24"/>
        <v>2.2519506897400667</v>
      </c>
      <c r="AN43" s="402">
        <f t="shared" si="24"/>
        <v>2.3045026112207596</v>
      </c>
      <c r="AO43" s="384">
        <f t="shared" si="25"/>
        <v>-5.7043906243391493E-2</v>
      </c>
      <c r="AP43" s="385">
        <f t="shared" si="25"/>
        <v>-5.5892216052899693E-2</v>
      </c>
      <c r="AQ43" s="386">
        <f t="shared" si="25"/>
        <v>-5.1831869488426073E-2</v>
      </c>
    </row>
    <row r="44" spans="1:43" ht="19.5" customHeight="1">
      <c r="A44" s="8" t="s">
        <v>190</v>
      </c>
      <c r="B44" s="19">
        <v>2931.3099999999995</v>
      </c>
      <c r="C44" s="371">
        <v>13980.64</v>
      </c>
      <c r="D44" s="375">
        <v>16911.949999999997</v>
      </c>
      <c r="E44" s="19">
        <v>1873.38</v>
      </c>
      <c r="F44" s="369">
        <v>10042.869999999999</v>
      </c>
      <c r="G44" s="377">
        <v>11916.25</v>
      </c>
      <c r="H44" s="345">
        <f t="shared" si="26"/>
        <v>6.7107424167015026E-2</v>
      </c>
      <c r="I44" s="323">
        <f t="shared" si="27"/>
        <v>0.12107545764731015</v>
      </c>
      <c r="J44" s="399">
        <f t="shared" si="28"/>
        <v>0.10626332811670496</v>
      </c>
      <c r="K44" s="323">
        <f t="shared" si="29"/>
        <v>5.0763479061534923E-2</v>
      </c>
      <c r="L44" s="323">
        <f t="shared" si="30"/>
        <v>0.10348537867555341</v>
      </c>
      <c r="M44" s="399">
        <f t="shared" si="31"/>
        <v>8.8960193910639723E-2</v>
      </c>
      <c r="N44" s="394">
        <f t="shared" si="22"/>
        <v>-0.36090689828097322</v>
      </c>
      <c r="O44" s="395">
        <f t="shared" si="22"/>
        <v>-0.28165877956946184</v>
      </c>
      <c r="P44" s="386">
        <f t="shared" si="22"/>
        <v>-0.29539467654528295</v>
      </c>
      <c r="R44" s="401">
        <v>531.69899999999996</v>
      </c>
      <c r="S44" s="369">
        <v>3662.8449999999998</v>
      </c>
      <c r="T44" s="374">
        <v>4194.5439999999999</v>
      </c>
      <c r="U44" s="19">
        <v>522.39599999999996</v>
      </c>
      <c r="V44" s="119">
        <v>2489.1539999999995</v>
      </c>
      <c r="W44" s="375">
        <v>3011.5499999999993</v>
      </c>
      <c r="X44" s="345">
        <f t="shared" si="32"/>
        <v>5.2430266234233656E-2</v>
      </c>
      <c r="Y44" s="323">
        <f t="shared" si="33"/>
        <v>0.13743365206307595</v>
      </c>
      <c r="Z44" s="399">
        <f t="shared" si="34"/>
        <v>0.11400446984156112</v>
      </c>
      <c r="AA44" s="323">
        <f t="shared" si="35"/>
        <v>6.1238729244436768E-2</v>
      </c>
      <c r="AB44" s="323">
        <f t="shared" si="36"/>
        <v>0.1166741077549264</v>
      </c>
      <c r="AC44" s="399">
        <f t="shared" si="37"/>
        <v>0.10083968952137484</v>
      </c>
      <c r="AE44" s="394">
        <f t="shared" si="23"/>
        <v>-1.7496741577471459E-2</v>
      </c>
      <c r="AF44" s="395">
        <f t="shared" si="23"/>
        <v>-0.32043152249139678</v>
      </c>
      <c r="AG44" s="386">
        <f t="shared" si="23"/>
        <v>-0.28203161058746806</v>
      </c>
      <c r="AI44" s="27">
        <f t="shared" si="24"/>
        <v>1.8138613793832792</v>
      </c>
      <c r="AJ44" s="28">
        <f t="shared" si="24"/>
        <v>2.6199408610764601</v>
      </c>
      <c r="AK44" s="402">
        <f t="shared" si="24"/>
        <v>2.4802249297094661</v>
      </c>
      <c r="AL44" s="28">
        <f t="shared" si="24"/>
        <v>2.788521282387983</v>
      </c>
      <c r="AM44" s="28">
        <f t="shared" si="24"/>
        <v>2.4785285481142343</v>
      </c>
      <c r="AN44" s="402">
        <f t="shared" si="24"/>
        <v>2.5272631910206647</v>
      </c>
      <c r="AO44" s="384">
        <f t="shared" si="25"/>
        <v>0.53733979568829704</v>
      </c>
      <c r="AP44" s="385">
        <f t="shared" si="25"/>
        <v>-5.3975383590957639E-2</v>
      </c>
      <c r="AQ44" s="386">
        <f t="shared" si="25"/>
        <v>1.8965320744803844E-2</v>
      </c>
    </row>
    <row r="45" spans="1:43" ht="19.5" customHeight="1">
      <c r="A45" s="8" t="s">
        <v>183</v>
      </c>
      <c r="B45" s="19">
        <v>1375.7800000000002</v>
      </c>
      <c r="C45" s="371">
        <v>10840.77</v>
      </c>
      <c r="D45" s="375">
        <v>12216.550000000001</v>
      </c>
      <c r="E45" s="19">
        <v>1004.2399999999999</v>
      </c>
      <c r="F45" s="369">
        <v>11735.93</v>
      </c>
      <c r="G45" s="377">
        <v>12740.17</v>
      </c>
      <c r="H45" s="345">
        <f t="shared" si="26"/>
        <v>3.1496174754801085E-2</v>
      </c>
      <c r="I45" s="323">
        <f t="shared" si="27"/>
        <v>9.3883483803261558E-2</v>
      </c>
      <c r="J45" s="399">
        <f t="shared" si="28"/>
        <v>7.6760590062301057E-2</v>
      </c>
      <c r="K45" s="323">
        <f t="shared" si="29"/>
        <v>2.7212159953002499E-2</v>
      </c>
      <c r="L45" s="323">
        <f t="shared" si="30"/>
        <v>0.12093128360317197</v>
      </c>
      <c r="M45" s="399">
        <f t="shared" si="31"/>
        <v>9.5111129227274924E-2</v>
      </c>
      <c r="N45" s="394">
        <f t="shared" si="22"/>
        <v>-0.27005771271569601</v>
      </c>
      <c r="O45" s="395">
        <f t="shared" si="22"/>
        <v>8.2573470334671786E-2</v>
      </c>
      <c r="P45" s="386">
        <f t="shared" si="22"/>
        <v>4.2861528009135064E-2</v>
      </c>
      <c r="R45" s="401">
        <v>314.33299999999997</v>
      </c>
      <c r="S45" s="369">
        <v>1884.8109999999999</v>
      </c>
      <c r="T45" s="374">
        <v>2199.1439999999998</v>
      </c>
      <c r="U45" s="19">
        <v>234.23599999999999</v>
      </c>
      <c r="V45" s="119">
        <v>2084.183</v>
      </c>
      <c r="W45" s="375">
        <v>2318.4189999999999</v>
      </c>
      <c r="X45" s="345">
        <f t="shared" si="32"/>
        <v>3.0996038879526511E-2</v>
      </c>
      <c r="Y45" s="323">
        <f t="shared" si="33"/>
        <v>7.072001659329244E-2</v>
      </c>
      <c r="Z45" s="399">
        <f t="shared" si="34"/>
        <v>5.9771037286830246E-2</v>
      </c>
      <c r="AA45" s="323">
        <f t="shared" si="35"/>
        <v>2.7458699881507308E-2</v>
      </c>
      <c r="AB45" s="323">
        <f t="shared" si="36"/>
        <v>9.7691903322568954E-2</v>
      </c>
      <c r="AC45" s="399">
        <f t="shared" si="37"/>
        <v>7.7630672623883512E-2</v>
      </c>
      <c r="AE45" s="394">
        <f t="shared" si="23"/>
        <v>-0.25481575272084062</v>
      </c>
      <c r="AF45" s="395">
        <f t="shared" si="23"/>
        <v>0.1057782451396984</v>
      </c>
      <c r="AG45" s="386">
        <f t="shared" si="23"/>
        <v>5.423701221929992E-2</v>
      </c>
      <c r="AI45" s="27">
        <f t="shared" si="24"/>
        <v>2.2847620985913437</v>
      </c>
      <c r="AJ45" s="28">
        <f t="shared" si="24"/>
        <v>1.7386320344403576</v>
      </c>
      <c r="AK45" s="402">
        <f t="shared" si="24"/>
        <v>1.8001350626813624</v>
      </c>
      <c r="AL45" s="28">
        <f t="shared" si="24"/>
        <v>2.3324703258185293</v>
      </c>
      <c r="AM45" s="28">
        <f t="shared" si="24"/>
        <v>1.7758993109195438</v>
      </c>
      <c r="AN45" s="402">
        <f t="shared" si="24"/>
        <v>1.8197708507814259</v>
      </c>
      <c r="AO45" s="384">
        <f t="shared" si="25"/>
        <v>2.088104807787201E-2</v>
      </c>
      <c r="AP45" s="385">
        <f t="shared" si="25"/>
        <v>2.1434826772406726E-2</v>
      </c>
      <c r="AQ45" s="386">
        <f t="shared" si="25"/>
        <v>1.0907952690402756E-2</v>
      </c>
    </row>
    <row r="46" spans="1:43" ht="19.5" customHeight="1">
      <c r="A46" s="8" t="s">
        <v>192</v>
      </c>
      <c r="B46" s="19">
        <v>2503.9700000000003</v>
      </c>
      <c r="C46" s="371">
        <v>6700.380000000001</v>
      </c>
      <c r="D46" s="375">
        <v>9204.3500000000022</v>
      </c>
      <c r="E46" s="19">
        <v>838.40999999999985</v>
      </c>
      <c r="F46" s="369">
        <v>4001.3299999999995</v>
      </c>
      <c r="G46" s="377">
        <v>4839.74</v>
      </c>
      <c r="H46" s="345">
        <f t="shared" si="26"/>
        <v>5.7324191877174593E-2</v>
      </c>
      <c r="I46" s="323">
        <f t="shared" si="27"/>
        <v>5.8026783817542268E-2</v>
      </c>
      <c r="J46" s="399">
        <f t="shared" si="28"/>
        <v>5.7833949612610826E-2</v>
      </c>
      <c r="K46" s="323">
        <f t="shared" si="29"/>
        <v>2.2718620077070047E-2</v>
      </c>
      <c r="L46" s="323">
        <f t="shared" si="30"/>
        <v>4.1231157055289187E-2</v>
      </c>
      <c r="M46" s="399">
        <f t="shared" si="31"/>
        <v>3.6130847278051353E-2</v>
      </c>
      <c r="N46" s="394">
        <f t="shared" si="22"/>
        <v>-0.66516771367069105</v>
      </c>
      <c r="O46" s="395">
        <f t="shared" si="22"/>
        <v>-0.40282043704983911</v>
      </c>
      <c r="P46" s="386">
        <f t="shared" si="22"/>
        <v>-0.47418992106992902</v>
      </c>
      <c r="R46" s="401">
        <v>662.41000000000008</v>
      </c>
      <c r="S46" s="369">
        <v>1736.538</v>
      </c>
      <c r="T46" s="374">
        <v>2398.9480000000003</v>
      </c>
      <c r="U46" s="19">
        <v>199.71</v>
      </c>
      <c r="V46" s="119">
        <v>999.69399999999996</v>
      </c>
      <c r="W46" s="375">
        <v>1199.404</v>
      </c>
      <c r="X46" s="345">
        <f t="shared" si="32"/>
        <v>6.5319537287485435E-2</v>
      </c>
      <c r="Y46" s="323">
        <f t="shared" si="33"/>
        <v>6.5156663546044075E-2</v>
      </c>
      <c r="Z46" s="399">
        <f t="shared" si="34"/>
        <v>6.5201555858628121E-2</v>
      </c>
      <c r="AA46" s="323">
        <f t="shared" si="35"/>
        <v>2.3411332815347876E-2</v>
      </c>
      <c r="AB46" s="323">
        <f t="shared" si="36"/>
        <v>4.6858653774717596E-2</v>
      </c>
      <c r="AC46" s="399">
        <f t="shared" si="37"/>
        <v>4.0161221620326773E-2</v>
      </c>
      <c r="AE46" s="394">
        <f t="shared" si="23"/>
        <v>-0.69850998626228467</v>
      </c>
      <c r="AF46" s="395">
        <f t="shared" si="23"/>
        <v>-0.42431780934249641</v>
      </c>
      <c r="AG46" s="386">
        <f t="shared" si="23"/>
        <v>-0.50002917945699543</v>
      </c>
      <c r="AI46" s="27">
        <f t="shared" si="24"/>
        <v>2.6454390428000334</v>
      </c>
      <c r="AJ46" s="28">
        <f t="shared" si="24"/>
        <v>2.5917007692101039</v>
      </c>
      <c r="AK46" s="402">
        <f t="shared" si="24"/>
        <v>2.6063198379027304</v>
      </c>
      <c r="AL46" s="28">
        <f t="shared" si="24"/>
        <v>2.3820088023759265</v>
      </c>
      <c r="AM46" s="28">
        <f t="shared" si="24"/>
        <v>2.4984042805767084</v>
      </c>
      <c r="AN46" s="402">
        <f t="shared" si="24"/>
        <v>2.4782405666420098</v>
      </c>
      <c r="AO46" s="384">
        <f t="shared" si="25"/>
        <v>-9.9579024941463895E-2</v>
      </c>
      <c r="AP46" s="385">
        <f t="shared" si="25"/>
        <v>-3.5998171448562093E-2</v>
      </c>
      <c r="AQ46" s="386">
        <f t="shared" si="25"/>
        <v>-4.9141808844068893E-2</v>
      </c>
    </row>
    <row r="47" spans="1:43" ht="19.5" customHeight="1">
      <c r="A47" s="8" t="s">
        <v>201</v>
      </c>
      <c r="B47" s="19">
        <v>350.62000000000006</v>
      </c>
      <c r="C47" s="371">
        <v>2293.37</v>
      </c>
      <c r="D47" s="375">
        <v>2643.99</v>
      </c>
      <c r="E47" s="19">
        <v>308.25</v>
      </c>
      <c r="F47" s="369">
        <v>2363.6600000000003</v>
      </c>
      <c r="G47" s="377">
        <v>2671.9100000000003</v>
      </c>
      <c r="H47" s="345">
        <f t="shared" si="26"/>
        <v>8.0268566140868133E-3</v>
      </c>
      <c r="I47" s="323">
        <f t="shared" si="27"/>
        <v>1.9861095222007838E-2</v>
      </c>
      <c r="J47" s="399">
        <f t="shared" si="28"/>
        <v>1.6613056265379615E-2</v>
      </c>
      <c r="K47" s="323">
        <f t="shared" si="29"/>
        <v>8.3527327187853714E-3</v>
      </c>
      <c r="L47" s="323">
        <f t="shared" si="30"/>
        <v>2.4356010797735968E-2</v>
      </c>
      <c r="M47" s="399">
        <f t="shared" si="31"/>
        <v>1.99470161931629E-2</v>
      </c>
      <c r="N47" s="394">
        <f t="shared" si="22"/>
        <v>-0.12084307797615668</v>
      </c>
      <c r="O47" s="395">
        <f t="shared" si="22"/>
        <v>3.0649219271203697E-2</v>
      </c>
      <c r="P47" s="386">
        <f t="shared" si="22"/>
        <v>1.0559797881232732E-2</v>
      </c>
      <c r="R47" s="401">
        <v>117.25700000000001</v>
      </c>
      <c r="S47" s="369">
        <v>627.31899999999996</v>
      </c>
      <c r="T47" s="374">
        <v>744.57600000000002</v>
      </c>
      <c r="U47" s="19">
        <v>104.62300000000002</v>
      </c>
      <c r="V47" s="119">
        <v>624.85400000000004</v>
      </c>
      <c r="W47" s="375">
        <v>729.47700000000009</v>
      </c>
      <c r="X47" s="345">
        <f t="shared" si="32"/>
        <v>1.1562586590961307E-2</v>
      </c>
      <c r="Y47" s="323">
        <f t="shared" si="33"/>
        <v>2.3537643874790425E-2</v>
      </c>
      <c r="Z47" s="399">
        <f t="shared" si="34"/>
        <v>2.0237001241791772E-2</v>
      </c>
      <c r="AA47" s="323">
        <f t="shared" si="35"/>
        <v>1.2264603040108863E-2</v>
      </c>
      <c r="AB47" s="323">
        <f t="shared" si="36"/>
        <v>2.928877961230876E-2</v>
      </c>
      <c r="AC47" s="399">
        <f t="shared" si="37"/>
        <v>2.4426037818725901E-2</v>
      </c>
      <c r="AE47" s="394">
        <f t="shared" si="23"/>
        <v>-0.1077462326342989</v>
      </c>
      <c r="AF47" s="395">
        <f t="shared" si="23"/>
        <v>-3.9294202789966802E-3</v>
      </c>
      <c r="AG47" s="386">
        <f t="shared" si="23"/>
        <v>-2.027865523465695E-2</v>
      </c>
      <c r="AI47" s="27">
        <f t="shared" si="24"/>
        <v>3.3442758542011291</v>
      </c>
      <c r="AJ47" s="28">
        <f t="shared" si="24"/>
        <v>2.7353588823434509</v>
      </c>
      <c r="AK47" s="402">
        <f t="shared" si="24"/>
        <v>2.8161074739314444</v>
      </c>
      <c r="AL47" s="28">
        <f t="shared" si="24"/>
        <v>3.3940957015409579</v>
      </c>
      <c r="AM47" s="28">
        <f t="shared" si="24"/>
        <v>2.643586641056666</v>
      </c>
      <c r="AN47" s="402">
        <f t="shared" si="24"/>
        <v>2.7301705521518316</v>
      </c>
      <c r="AO47" s="384">
        <f t="shared" si="25"/>
        <v>1.4897050815124708E-2</v>
      </c>
      <c r="AP47" s="385">
        <f t="shared" si="25"/>
        <v>-3.3550347590280867E-2</v>
      </c>
      <c r="AQ47" s="386">
        <f t="shared" si="25"/>
        <v>-3.0516208125977558E-2</v>
      </c>
    </row>
    <row r="48" spans="1:43" ht="19.5" customHeight="1">
      <c r="A48" s="8" t="s">
        <v>197</v>
      </c>
      <c r="B48" s="19">
        <v>516.25</v>
      </c>
      <c r="C48" s="371">
        <v>2108.3000000000002</v>
      </c>
      <c r="D48" s="375">
        <v>2624.55</v>
      </c>
      <c r="E48" s="19">
        <v>353.94</v>
      </c>
      <c r="F48" s="369">
        <v>2215.8000000000002</v>
      </c>
      <c r="G48" s="377">
        <v>2569.7400000000002</v>
      </c>
      <c r="H48" s="345">
        <f t="shared" si="26"/>
        <v>1.1818677562667038E-2</v>
      </c>
      <c r="I48" s="323">
        <f t="shared" si="27"/>
        <v>1.8258347783636802E-2</v>
      </c>
      <c r="J48" s="399">
        <f t="shared" si="28"/>
        <v>1.6490908370040004E-2</v>
      </c>
      <c r="K48" s="323">
        <f t="shared" si="29"/>
        <v>9.5908068726257723E-3</v>
      </c>
      <c r="L48" s="323">
        <f t="shared" si="30"/>
        <v>2.2832407675225437E-2</v>
      </c>
      <c r="M48" s="399">
        <f t="shared" si="31"/>
        <v>1.9184270949327797E-2</v>
      </c>
      <c r="N48" s="394">
        <f t="shared" si="22"/>
        <v>-0.31440193704600483</v>
      </c>
      <c r="O48" s="395">
        <f t="shared" si="22"/>
        <v>5.0988948441872593E-2</v>
      </c>
      <c r="P48" s="386">
        <f t="shared" si="22"/>
        <v>-2.0883580042292942E-2</v>
      </c>
      <c r="R48" s="401">
        <v>91.088999999999999</v>
      </c>
      <c r="S48" s="369">
        <v>541.38</v>
      </c>
      <c r="T48" s="374">
        <v>632.46900000000005</v>
      </c>
      <c r="U48" s="19">
        <v>91.754999999999995</v>
      </c>
      <c r="V48" s="119">
        <v>505.24399999999997</v>
      </c>
      <c r="W48" s="375">
        <v>596.99900000000002</v>
      </c>
      <c r="X48" s="345">
        <f t="shared" si="32"/>
        <v>8.9821882700740641E-3</v>
      </c>
      <c r="Y48" s="323">
        <f t="shared" si="33"/>
        <v>2.0313125604252448E-2</v>
      </c>
      <c r="Z48" s="399">
        <f t="shared" si="34"/>
        <v>1.7190019472014678E-2</v>
      </c>
      <c r="AA48" s="323">
        <f t="shared" si="35"/>
        <v>1.0756130601733735E-2</v>
      </c>
      <c r="AB48" s="323">
        <f t="shared" si="36"/>
        <v>2.3682300451691635E-2</v>
      </c>
      <c r="AC48" s="399">
        <f t="shared" si="37"/>
        <v>1.9990102706105253E-2</v>
      </c>
      <c r="AE48" s="394">
        <f t="shared" si="23"/>
        <v>7.3115304811777141E-3</v>
      </c>
      <c r="AF48" s="395">
        <f t="shared" si="23"/>
        <v>-6.6747940448483548E-2</v>
      </c>
      <c r="AG48" s="386">
        <f t="shared" si="23"/>
        <v>-5.6081800056603605E-2</v>
      </c>
      <c r="AI48" s="27">
        <f t="shared" si="24"/>
        <v>1.7644358353510894</v>
      </c>
      <c r="AJ48" s="28">
        <f t="shared" si="24"/>
        <v>2.5678508751126499</v>
      </c>
      <c r="AK48" s="402">
        <f t="shared" si="24"/>
        <v>2.4098188260844715</v>
      </c>
      <c r="AL48" s="28">
        <f t="shared" si="24"/>
        <v>2.5923885404305813</v>
      </c>
      <c r="AM48" s="28">
        <f t="shared" si="24"/>
        <v>2.2801877425760444</v>
      </c>
      <c r="AN48" s="402">
        <f t="shared" si="24"/>
        <v>2.3231883381198095</v>
      </c>
      <c r="AO48" s="384">
        <f t="shared" si="25"/>
        <v>0.46924500652909545</v>
      </c>
      <c r="AP48" s="385">
        <f t="shared" si="25"/>
        <v>-0.11202485912426122</v>
      </c>
      <c r="AQ48" s="386">
        <f t="shared" si="25"/>
        <v>-3.5948963061850248E-2</v>
      </c>
    </row>
    <row r="49" spans="1:43" ht="19.5" customHeight="1">
      <c r="A49" s="8" t="s">
        <v>196</v>
      </c>
      <c r="B49" s="19">
        <v>319.8</v>
      </c>
      <c r="C49" s="371">
        <v>3372.0499999999993</v>
      </c>
      <c r="D49" s="375">
        <v>3691.8499999999995</v>
      </c>
      <c r="E49" s="19">
        <v>303.91000000000003</v>
      </c>
      <c r="F49" s="369">
        <v>2075.5</v>
      </c>
      <c r="G49" s="377">
        <v>2379.41</v>
      </c>
      <c r="H49" s="345">
        <f t="shared" si="26"/>
        <v>7.3212844252608595E-3</v>
      </c>
      <c r="I49" s="323">
        <f t="shared" si="27"/>
        <v>2.9202704379743139E-2</v>
      </c>
      <c r="J49" s="399">
        <f t="shared" si="28"/>
        <v>2.3197104290614459E-2</v>
      </c>
      <c r="K49" s="323">
        <f t="shared" si="29"/>
        <v>8.2351305776676795E-3</v>
      </c>
      <c r="L49" s="323">
        <f t="shared" si="30"/>
        <v>2.1386705537471969E-2</v>
      </c>
      <c r="M49" s="399">
        <f t="shared" si="31"/>
        <v>1.776337144595953E-2</v>
      </c>
      <c r="N49" s="394">
        <f t="shared" si="22"/>
        <v>-4.96873045653533E-2</v>
      </c>
      <c r="O49" s="395">
        <f t="shared" si="22"/>
        <v>-0.3844990436084873</v>
      </c>
      <c r="P49" s="386">
        <f t="shared" si="22"/>
        <v>-0.35549656676192148</v>
      </c>
      <c r="R49" s="401">
        <v>96.280999999999992</v>
      </c>
      <c r="S49" s="369">
        <v>970.30100000000004</v>
      </c>
      <c r="T49" s="374">
        <v>1066.5820000000001</v>
      </c>
      <c r="U49" s="19">
        <v>78.52600000000001</v>
      </c>
      <c r="V49" s="119">
        <v>499.36599999999999</v>
      </c>
      <c r="W49" s="375">
        <v>577.89200000000005</v>
      </c>
      <c r="X49" s="345">
        <f t="shared" si="32"/>
        <v>9.4941658030168394E-3</v>
      </c>
      <c r="Y49" s="323">
        <f t="shared" si="33"/>
        <v>3.6406675693471786E-2</v>
      </c>
      <c r="Z49" s="399">
        <f t="shared" si="34"/>
        <v>2.8988875895103728E-2</v>
      </c>
      <c r="AA49" s="323">
        <f t="shared" si="35"/>
        <v>9.2053393453407802E-3</v>
      </c>
      <c r="AB49" s="323">
        <f t="shared" si="36"/>
        <v>2.3406780975844237E-2</v>
      </c>
      <c r="AC49" s="399">
        <f t="shared" si="37"/>
        <v>1.9350317895066117E-2</v>
      </c>
      <c r="AE49" s="394">
        <f t="shared" si="23"/>
        <v>-0.18440813867741282</v>
      </c>
      <c r="AF49" s="395">
        <f t="shared" si="23"/>
        <v>-0.48534939158055079</v>
      </c>
      <c r="AG49" s="386">
        <f t="shared" si="23"/>
        <v>-0.45818324329493654</v>
      </c>
      <c r="AI49" s="27">
        <f t="shared" si="24"/>
        <v>3.0106629143214505</v>
      </c>
      <c r="AJ49" s="28">
        <f t="shared" si="24"/>
        <v>2.8774810575169414</v>
      </c>
      <c r="AK49" s="402">
        <f t="shared" si="24"/>
        <v>2.8890177011525391</v>
      </c>
      <c r="AL49" s="28">
        <f t="shared" si="24"/>
        <v>2.5838570629462669</v>
      </c>
      <c r="AM49" s="28">
        <f t="shared" si="24"/>
        <v>2.4060033726812815</v>
      </c>
      <c r="AN49" s="402">
        <f t="shared" si="24"/>
        <v>2.4287197246376206</v>
      </c>
      <c r="AO49" s="384">
        <f t="shared" si="25"/>
        <v>-0.14176474202572026</v>
      </c>
      <c r="AP49" s="385">
        <f t="shared" si="25"/>
        <v>-0.16385083877581147</v>
      </c>
      <c r="AQ49" s="386">
        <f t="shared" si="25"/>
        <v>-0.15932681074653438</v>
      </c>
    </row>
    <row r="50" spans="1:43" ht="19.5" customHeight="1">
      <c r="A50" s="8" t="s">
        <v>207</v>
      </c>
      <c r="B50" s="19">
        <v>476.38000000000005</v>
      </c>
      <c r="C50" s="371">
        <v>1755.0400000000002</v>
      </c>
      <c r="D50" s="375">
        <v>2231.42</v>
      </c>
      <c r="E50" s="19">
        <v>330.77</v>
      </c>
      <c r="F50" s="369">
        <v>1759.34</v>
      </c>
      <c r="G50" s="377">
        <v>2090.1099999999997</v>
      </c>
      <c r="H50" s="345">
        <f t="shared" si="26"/>
        <v>1.0905920808335736E-2</v>
      </c>
      <c r="I50" s="323">
        <f t="shared" si="27"/>
        <v>1.5199037468194249E-2</v>
      </c>
      <c r="J50" s="399">
        <f t="shared" si="28"/>
        <v>1.402074365322614E-2</v>
      </c>
      <c r="K50" s="323">
        <f t="shared" si="29"/>
        <v>8.9629631837555134E-3</v>
      </c>
      <c r="L50" s="323">
        <f t="shared" si="30"/>
        <v>1.8128878111441066E-2</v>
      </c>
      <c r="M50" s="399">
        <f t="shared" si="31"/>
        <v>1.5603616145563173E-2</v>
      </c>
      <c r="N50" s="394">
        <f t="shared" si="22"/>
        <v>-0.3056593475796634</v>
      </c>
      <c r="O50" s="395">
        <f t="shared" si="22"/>
        <v>2.450086607712489E-3</v>
      </c>
      <c r="P50" s="386">
        <f t="shared" si="22"/>
        <v>-6.3327387941311097E-2</v>
      </c>
      <c r="R50" s="401">
        <v>136.114</v>
      </c>
      <c r="S50" s="369">
        <v>475.59199999999998</v>
      </c>
      <c r="T50" s="374">
        <v>611.70600000000002</v>
      </c>
      <c r="U50" s="19">
        <v>98.13900000000001</v>
      </c>
      <c r="V50" s="119">
        <v>460.61800000000005</v>
      </c>
      <c r="W50" s="375">
        <v>558.75700000000006</v>
      </c>
      <c r="X50" s="345">
        <f t="shared" si="32"/>
        <v>1.3422055069139646E-2</v>
      </c>
      <c r="Y50" s="323">
        <f t="shared" si="33"/>
        <v>1.7844693251279378E-2</v>
      </c>
      <c r="Z50" s="399">
        <f t="shared" si="34"/>
        <v>1.6625697150608503E-2</v>
      </c>
      <c r="AA50" s="323">
        <f t="shared" si="35"/>
        <v>1.1504505488785866E-2</v>
      </c>
      <c r="AB50" s="323">
        <f t="shared" si="36"/>
        <v>2.1590546091506874E-2</v>
      </c>
      <c r="AC50" s="399">
        <f t="shared" si="37"/>
        <v>1.8709595523200631E-2</v>
      </c>
      <c r="AE50" s="394">
        <f t="shared" si="23"/>
        <v>-0.27899407849302787</v>
      </c>
      <c r="AF50" s="395">
        <f t="shared" si="23"/>
        <v>-3.1484970310686332E-2</v>
      </c>
      <c r="AG50" s="386">
        <f t="shared" si="23"/>
        <v>-8.6559556388199482E-2</v>
      </c>
      <c r="AI50" s="27">
        <f t="shared" si="24"/>
        <v>2.8572568117889081</v>
      </c>
      <c r="AJ50" s="28">
        <f t="shared" si="24"/>
        <v>2.7098641626401676</v>
      </c>
      <c r="AK50" s="402">
        <f t="shared" si="24"/>
        <v>2.741330632512033</v>
      </c>
      <c r="AL50" s="28">
        <f t="shared" si="24"/>
        <v>2.9669861232880859</v>
      </c>
      <c r="AM50" s="28">
        <f t="shared" si="24"/>
        <v>2.6181295258449193</v>
      </c>
      <c r="AN50" s="402">
        <f t="shared" si="24"/>
        <v>2.6733377669117901</v>
      </c>
      <c r="AO50" s="384">
        <f t="shared" si="25"/>
        <v>3.8403727325608164E-2</v>
      </c>
      <c r="AP50" s="385">
        <f t="shared" si="25"/>
        <v>-3.38521163016057E-2</v>
      </c>
      <c r="AQ50" s="386">
        <f t="shared" si="25"/>
        <v>-2.4802869378049902E-2</v>
      </c>
    </row>
    <row r="51" spans="1:43" ht="19.5" customHeight="1">
      <c r="A51" s="8" t="s">
        <v>213</v>
      </c>
      <c r="B51" s="19">
        <v>149.62</v>
      </c>
      <c r="C51" s="371">
        <v>997.89</v>
      </c>
      <c r="D51" s="375">
        <v>1147.51</v>
      </c>
      <c r="E51" s="19">
        <v>209.04999999999998</v>
      </c>
      <c r="F51" s="369">
        <v>595.40000000000009</v>
      </c>
      <c r="G51" s="377">
        <v>804.45</v>
      </c>
      <c r="H51" s="345">
        <f t="shared" si="26"/>
        <v>3.4252988608740767E-3</v>
      </c>
      <c r="I51" s="323">
        <f t="shared" si="27"/>
        <v>8.6419497556388218E-3</v>
      </c>
      <c r="J51" s="399">
        <f t="shared" si="28"/>
        <v>7.2101816554093479E-3</v>
      </c>
      <c r="K51" s="323">
        <f t="shared" si="29"/>
        <v>5.6646837789524141E-3</v>
      </c>
      <c r="L51" s="323">
        <f t="shared" si="30"/>
        <v>6.1352177677720127E-3</v>
      </c>
      <c r="M51" s="399">
        <f t="shared" si="31"/>
        <v>6.0055829637187981E-3</v>
      </c>
      <c r="N51" s="394">
        <f t="shared" si="22"/>
        <v>0.3972062558481485</v>
      </c>
      <c r="O51" s="395">
        <f t="shared" si="22"/>
        <v>-0.40334104961468686</v>
      </c>
      <c r="P51" s="386">
        <f t="shared" si="22"/>
        <v>-0.29896035764394208</v>
      </c>
      <c r="R51" s="401">
        <v>25.218</v>
      </c>
      <c r="S51" s="369">
        <v>195.29199999999994</v>
      </c>
      <c r="T51" s="374">
        <v>220.50999999999993</v>
      </c>
      <c r="U51" s="19">
        <v>38.573999999999998</v>
      </c>
      <c r="V51" s="119">
        <v>119.72899999999998</v>
      </c>
      <c r="W51" s="375">
        <v>158.303</v>
      </c>
      <c r="X51" s="345">
        <f t="shared" si="32"/>
        <v>2.4867198431723671E-3</v>
      </c>
      <c r="Y51" s="323">
        <f t="shared" si="33"/>
        <v>7.3275535215664928E-3</v>
      </c>
      <c r="Z51" s="399">
        <f t="shared" si="34"/>
        <v>5.9932916771793642E-3</v>
      </c>
      <c r="AA51" s="323">
        <f t="shared" si="35"/>
        <v>4.521900515844118E-3</v>
      </c>
      <c r="AB51" s="323">
        <f t="shared" si="36"/>
        <v>5.612057047249621E-3</v>
      </c>
      <c r="AC51" s="399">
        <f t="shared" si="37"/>
        <v>5.3006675533536565E-3</v>
      </c>
      <c r="AE51" s="394">
        <f t="shared" si="23"/>
        <v>0.52962169878658094</v>
      </c>
      <c r="AF51" s="395">
        <f t="shared" si="23"/>
        <v>-0.38692317145607591</v>
      </c>
      <c r="AG51" s="386">
        <f t="shared" si="23"/>
        <v>-0.28210511994920845</v>
      </c>
      <c r="AI51" s="27">
        <f t="shared" si="24"/>
        <v>1.6854698569709932</v>
      </c>
      <c r="AJ51" s="28">
        <f t="shared" si="24"/>
        <v>1.9570493741795183</v>
      </c>
      <c r="AK51" s="402">
        <f t="shared" si="24"/>
        <v>1.9216390271108743</v>
      </c>
      <c r="AL51" s="28">
        <f t="shared" si="24"/>
        <v>1.8452044965319303</v>
      </c>
      <c r="AM51" s="28">
        <f t="shared" si="24"/>
        <v>2.0109002351360425</v>
      </c>
      <c r="AN51" s="402">
        <f t="shared" si="24"/>
        <v>1.9678413823108956</v>
      </c>
      <c r="AO51" s="384">
        <f t="shared" si="25"/>
        <v>9.47715789162797E-2</v>
      </c>
      <c r="AP51" s="385">
        <f t="shared" si="25"/>
        <v>2.7516352764017982E-2</v>
      </c>
      <c r="AQ51" s="386">
        <f t="shared" si="25"/>
        <v>2.4043201948018865E-2</v>
      </c>
    </row>
    <row r="52" spans="1:43" ht="19.5" customHeight="1">
      <c r="A52" s="8" t="s">
        <v>208</v>
      </c>
      <c r="B52" s="19">
        <v>443.59000000000003</v>
      </c>
      <c r="C52" s="371">
        <v>1769.99</v>
      </c>
      <c r="D52" s="375">
        <v>2213.58</v>
      </c>
      <c r="E52" s="19">
        <v>60.57</v>
      </c>
      <c r="F52" s="369">
        <v>351.65000000000003</v>
      </c>
      <c r="G52" s="377">
        <v>412.22</v>
      </c>
      <c r="H52" s="345">
        <f t="shared" si="26"/>
        <v>1.0155248774863868E-2</v>
      </c>
      <c r="I52" s="323">
        <f t="shared" si="27"/>
        <v>1.5328507799439976E-2</v>
      </c>
      <c r="J52" s="399">
        <f t="shared" si="28"/>
        <v>1.3908649082605837E-2</v>
      </c>
      <c r="K52" s="323">
        <f t="shared" si="29"/>
        <v>1.6412814948153444E-3</v>
      </c>
      <c r="L52" s="323">
        <f t="shared" si="30"/>
        <v>3.6235292711404572E-3</v>
      </c>
      <c r="M52" s="399">
        <f t="shared" si="31"/>
        <v>3.077408675870673E-3</v>
      </c>
      <c r="N52" s="394">
        <f t="shared" si="22"/>
        <v>-0.86345499222254785</v>
      </c>
      <c r="O52" s="395">
        <f t="shared" si="22"/>
        <v>-0.80132656116701217</v>
      </c>
      <c r="P52" s="386">
        <f t="shared" si="22"/>
        <v>-0.8137767778892111</v>
      </c>
      <c r="R52" s="401">
        <v>97.878</v>
      </c>
      <c r="S52" s="369">
        <v>495.673</v>
      </c>
      <c r="T52" s="374">
        <v>593.55100000000004</v>
      </c>
      <c r="U52" s="19">
        <v>14.341000000000001</v>
      </c>
      <c r="V52" s="119">
        <v>122.43699999999998</v>
      </c>
      <c r="W52" s="375">
        <v>136.77799999999999</v>
      </c>
      <c r="X52" s="345">
        <f t="shared" si="32"/>
        <v>9.6516442545017418E-3</v>
      </c>
      <c r="Y52" s="323">
        <f t="shared" si="33"/>
        <v>1.8598152697987778E-2</v>
      </c>
      <c r="Z52" s="399">
        <f t="shared" si="34"/>
        <v>1.6132258257137953E-2</v>
      </c>
      <c r="AA52" s="323">
        <f t="shared" si="35"/>
        <v>1.6811472830849928E-3</v>
      </c>
      <c r="AB52" s="323">
        <f t="shared" si="36"/>
        <v>5.7389891228867007E-3</v>
      </c>
      <c r="AC52" s="399">
        <f t="shared" si="37"/>
        <v>4.5799176680960335E-3</v>
      </c>
      <c r="AE52" s="394">
        <f t="shared" si="23"/>
        <v>-0.85348086393265088</v>
      </c>
      <c r="AF52" s="395">
        <f t="shared" si="23"/>
        <v>-0.7529883612785041</v>
      </c>
      <c r="AG52" s="386">
        <f t="shared" si="23"/>
        <v>-0.76955981878558033</v>
      </c>
      <c r="AI52" s="27">
        <f t="shared" si="24"/>
        <v>2.2064969904641671</v>
      </c>
      <c r="AJ52" s="28">
        <f t="shared" si="24"/>
        <v>2.8004282510070677</v>
      </c>
      <c r="AK52" s="402">
        <f t="shared" si="24"/>
        <v>2.6814074937431673</v>
      </c>
      <c r="AL52" s="28">
        <f t="shared" si="24"/>
        <v>2.367673765890705</v>
      </c>
      <c r="AM52" s="28">
        <f t="shared" si="24"/>
        <v>3.4817858666287496</v>
      </c>
      <c r="AN52" s="402">
        <f t="shared" si="24"/>
        <v>3.3180825772645672</v>
      </c>
      <c r="AO52" s="384">
        <f>(AL52-AI52)/AI52</f>
        <v>7.3046451512554331E-2</v>
      </c>
      <c r="AP52" s="385">
        <f>(AM52-AJ52)/AJ52</f>
        <v>0.24330479289253615</v>
      </c>
      <c r="AQ52" s="386">
        <f>(AN52-AK52)/AK52</f>
        <v>0.23744062959733878</v>
      </c>
    </row>
    <row r="53" spans="1:43" ht="19.5" customHeight="1">
      <c r="A53" s="8" t="s">
        <v>215</v>
      </c>
      <c r="B53" s="19">
        <v>202.13</v>
      </c>
      <c r="C53" s="371">
        <v>268.55</v>
      </c>
      <c r="D53" s="375">
        <v>470.68</v>
      </c>
      <c r="E53" s="19">
        <v>286.43</v>
      </c>
      <c r="F53" s="369">
        <v>275.65999999999997</v>
      </c>
      <c r="G53" s="377">
        <v>562.08999999999992</v>
      </c>
      <c r="H53" s="345">
        <f t="shared" si="26"/>
        <v>4.6274272072482098E-3</v>
      </c>
      <c r="I53" s="323">
        <f t="shared" si="27"/>
        <v>2.325702839868929E-3</v>
      </c>
      <c r="J53" s="399">
        <f t="shared" si="28"/>
        <v>2.9574367993029011E-3</v>
      </c>
      <c r="K53" s="323">
        <f t="shared" si="29"/>
        <v>7.7614703410922754E-3</v>
      </c>
      <c r="L53" s="323">
        <f t="shared" si="30"/>
        <v>2.8405007219751977E-3</v>
      </c>
      <c r="M53" s="399">
        <f t="shared" si="31"/>
        <v>4.196255986172787E-3</v>
      </c>
      <c r="N53" s="394">
        <f t="shared" si="22"/>
        <v>0.41705832879829818</v>
      </c>
      <c r="O53" s="395">
        <f t="shared" si="22"/>
        <v>2.6475516663563421E-2</v>
      </c>
      <c r="P53" s="386">
        <f t="shared" si="22"/>
        <v>0.19420837936602342</v>
      </c>
      <c r="R53" s="401">
        <v>40.387</v>
      </c>
      <c r="S53" s="369">
        <v>69.795999999999992</v>
      </c>
      <c r="T53" s="374">
        <v>110.18299999999999</v>
      </c>
      <c r="U53" s="19">
        <v>52.254000000000005</v>
      </c>
      <c r="V53" s="119">
        <v>61.299000000000007</v>
      </c>
      <c r="W53" s="375">
        <v>113.55300000000001</v>
      </c>
      <c r="X53" s="345">
        <f t="shared" si="32"/>
        <v>3.9825186099691646E-3</v>
      </c>
      <c r="Y53" s="323">
        <f t="shared" si="33"/>
        <v>2.6188165700144145E-3</v>
      </c>
      <c r="Z53" s="399">
        <f t="shared" si="34"/>
        <v>2.9946889341374724E-3</v>
      </c>
      <c r="AA53" s="323">
        <f t="shared" si="35"/>
        <v>6.1255609880986822E-3</v>
      </c>
      <c r="AB53" s="323">
        <f t="shared" si="36"/>
        <v>2.8732678376947492E-3</v>
      </c>
      <c r="AC53" s="399">
        <f t="shared" si="37"/>
        <v>3.8022444469527922E-3</v>
      </c>
      <c r="AE53" s="394">
        <f t="shared" si="23"/>
        <v>0.29383217371926623</v>
      </c>
      <c r="AF53" s="395">
        <f t="shared" si="23"/>
        <v>-0.12174050088830286</v>
      </c>
      <c r="AG53" s="386">
        <f t="shared" si="23"/>
        <v>3.0585480518773484E-2</v>
      </c>
      <c r="AI53" s="27">
        <f t="shared" si="24"/>
        <v>1.9980705486568051</v>
      </c>
      <c r="AJ53" s="28">
        <f t="shared" si="24"/>
        <v>2.5989946006330289</v>
      </c>
      <c r="AK53" s="402">
        <f t="shared" si="24"/>
        <v>2.3409322682076992</v>
      </c>
      <c r="AL53" s="28">
        <f t="shared" si="24"/>
        <v>1.8243200782040989</v>
      </c>
      <c r="AM53" s="28">
        <f t="shared" si="24"/>
        <v>2.2237176231589646</v>
      </c>
      <c r="AN53" s="402">
        <f t="shared" si="24"/>
        <v>2.0201924958636521</v>
      </c>
      <c r="AO53" s="384">
        <f t="shared" ref="AO53:AO62" si="38">(AL53-AI53)/AI53</f>
        <v>-8.6959126928480707E-2</v>
      </c>
      <c r="AP53" s="385">
        <f t="shared" ref="AP53:AP62" si="39">(AM53-AJ53)/AJ53</f>
        <v>-0.14439313470780557</v>
      </c>
      <c r="AQ53" s="386">
        <f t="shared" ref="AQ53:AQ62" si="40">(AN53-AK53)/AK53</f>
        <v>-0.13701369180989453</v>
      </c>
    </row>
    <row r="54" spans="1:43" ht="19.5" customHeight="1">
      <c r="A54" s="8" t="s">
        <v>212</v>
      </c>
      <c r="B54" s="19">
        <v>157.99</v>
      </c>
      <c r="C54" s="371">
        <v>358.98</v>
      </c>
      <c r="D54" s="375">
        <v>516.97</v>
      </c>
      <c r="E54" s="19">
        <v>98.3</v>
      </c>
      <c r="F54" s="369">
        <v>285.61</v>
      </c>
      <c r="G54" s="377">
        <v>383.91</v>
      </c>
      <c r="H54" s="345">
        <f t="shared" si="26"/>
        <v>3.6169159673138311E-3</v>
      </c>
      <c r="I54" s="323">
        <f t="shared" si="27"/>
        <v>3.1088467900061371E-3</v>
      </c>
      <c r="J54" s="399">
        <f t="shared" si="28"/>
        <v>3.2482920500884272E-3</v>
      </c>
      <c r="K54" s="323">
        <f t="shared" si="29"/>
        <v>2.6636613990481815E-3</v>
      </c>
      <c r="L54" s="323">
        <f t="shared" si="30"/>
        <v>2.9430291344530808E-3</v>
      </c>
      <c r="M54" s="399">
        <f t="shared" si="31"/>
        <v>2.8660617261498959E-3</v>
      </c>
      <c r="N54" s="394">
        <f t="shared" si="22"/>
        <v>-0.37780872207101723</v>
      </c>
      <c r="O54" s="395">
        <f t="shared" si="22"/>
        <v>-0.20438464538414397</v>
      </c>
      <c r="P54" s="386">
        <f t="shared" si="22"/>
        <v>-0.25738437433506778</v>
      </c>
      <c r="R54" s="401">
        <v>31.680999999999997</v>
      </c>
      <c r="S54" s="369">
        <v>93.89</v>
      </c>
      <c r="T54" s="374">
        <v>125.571</v>
      </c>
      <c r="U54" s="19">
        <v>16.082000000000001</v>
      </c>
      <c r="V54" s="119">
        <v>80.806999999999988</v>
      </c>
      <c r="W54" s="375">
        <v>96.888999999999982</v>
      </c>
      <c r="X54" s="345">
        <f t="shared" si="32"/>
        <v>3.1240293184052561E-3</v>
      </c>
      <c r="Y54" s="323">
        <f t="shared" si="33"/>
        <v>3.5228478388253399E-3</v>
      </c>
      <c r="Z54" s="399">
        <f t="shared" si="34"/>
        <v>3.4129229023404386E-3</v>
      </c>
      <c r="AA54" s="323">
        <f t="shared" si="35"/>
        <v>1.8852388680407819E-3</v>
      </c>
      <c r="AB54" s="323">
        <f t="shared" si="36"/>
        <v>3.7876662614496079E-3</v>
      </c>
      <c r="AC54" s="399">
        <f t="shared" si="37"/>
        <v>3.2442618180128133E-3</v>
      </c>
      <c r="AE54" s="394">
        <f t="shared" ref="AE54:AE56" si="41">(U54-R54)/R54</f>
        <v>-0.49237713456014637</v>
      </c>
      <c r="AF54" s="395">
        <f t="shared" ref="AF54:AF56" si="42">(V54-S54)/S54</f>
        <v>-0.13934391308978605</v>
      </c>
      <c r="AG54" s="386">
        <f t="shared" ref="AG54:AG56" si="43">(W54-T54)/T54</f>
        <v>-0.22841261119207473</v>
      </c>
      <c r="AI54" s="27">
        <f t="shared" ref="AI54:AI61" si="44">(R54/B54)*10</f>
        <v>2.0052534970567755</v>
      </c>
      <c r="AJ54" s="28">
        <f t="shared" ref="AJ54:AJ61" si="45">(S54/C54)*10</f>
        <v>2.6154660426764718</v>
      </c>
      <c r="AK54" s="402">
        <f t="shared" ref="AK54:AK61" si="46">(T54/D54)*10</f>
        <v>2.4289804050525174</v>
      </c>
      <c r="AL54" s="28">
        <f t="shared" ref="AL54:AL62" si="47">(U54/E54)*10</f>
        <v>1.6360122075279757</v>
      </c>
      <c r="AM54" s="28">
        <f t="shared" ref="AM54:AM62" si="48">(V54/F54)*10</f>
        <v>2.8292776863555194</v>
      </c>
      <c r="AN54" s="402">
        <f t="shared" ref="AN54:AN62" si="49">(W54/G54)*10</f>
        <v>2.5237425438253753</v>
      </c>
      <c r="AO54" s="384">
        <f t="shared" si="38"/>
        <v>-0.1841369632671162</v>
      </c>
      <c r="AP54" s="385">
        <f t="shared" si="39"/>
        <v>8.1748965649062214E-2</v>
      </c>
      <c r="AQ54" s="386">
        <f t="shared" si="40"/>
        <v>3.9013134307606327E-2</v>
      </c>
    </row>
    <row r="55" spans="1:43" ht="19.5" customHeight="1">
      <c r="A55" s="8" t="s">
        <v>211</v>
      </c>
      <c r="B55" s="19">
        <v>38.07</v>
      </c>
      <c r="C55" s="371">
        <v>287.32</v>
      </c>
      <c r="D55" s="375">
        <v>325.39</v>
      </c>
      <c r="E55" s="19">
        <v>27.47</v>
      </c>
      <c r="F55" s="369">
        <v>192.55</v>
      </c>
      <c r="G55" s="377">
        <v>220.02</v>
      </c>
      <c r="H55" s="345">
        <f t="shared" si="26"/>
        <v>8.7154877445178524E-4</v>
      </c>
      <c r="I55" s="323">
        <f t="shared" si="27"/>
        <v>2.4882552223092188E-3</v>
      </c>
      <c r="J55" s="399">
        <f t="shared" si="28"/>
        <v>2.0445320815100938E-3</v>
      </c>
      <c r="K55" s="323">
        <f t="shared" si="29"/>
        <v>7.4436193928640432E-4</v>
      </c>
      <c r="L55" s="323">
        <f t="shared" si="30"/>
        <v>1.9841051078006398E-3</v>
      </c>
      <c r="M55" s="399">
        <f t="shared" si="31"/>
        <v>1.6425487770245634E-3</v>
      </c>
      <c r="N55" s="394">
        <f t="shared" si="22"/>
        <v>-0.27843446283162598</v>
      </c>
      <c r="O55" s="395">
        <f t="shared" si="22"/>
        <v>-0.32984129193930106</v>
      </c>
      <c r="P55" s="386">
        <f t="shared" si="22"/>
        <v>-0.32382679246442725</v>
      </c>
      <c r="R55" s="401">
        <v>12.11</v>
      </c>
      <c r="S55" s="369">
        <v>69.665999999999997</v>
      </c>
      <c r="T55" s="374">
        <v>81.775999999999996</v>
      </c>
      <c r="U55" s="19">
        <v>8.2329999999999988</v>
      </c>
      <c r="V55" s="119">
        <v>48.995000000000005</v>
      </c>
      <c r="W55" s="375">
        <v>57.228000000000002</v>
      </c>
      <c r="X55" s="345">
        <f t="shared" si="32"/>
        <v>1.1941540685548959E-3</v>
      </c>
      <c r="Y55" s="323">
        <f t="shared" si="33"/>
        <v>2.6139388384237524E-3</v>
      </c>
      <c r="Z55" s="399">
        <f t="shared" si="34"/>
        <v>2.2226085900549624E-3</v>
      </c>
      <c r="AA55" s="323">
        <f t="shared" si="35"/>
        <v>9.6512694942045476E-4</v>
      </c>
      <c r="AB55" s="323">
        <f t="shared" si="36"/>
        <v>2.2965424836922988E-3</v>
      </c>
      <c r="AC55" s="399">
        <f t="shared" si="37"/>
        <v>1.9162403918013119E-3</v>
      </c>
      <c r="AE55" s="394">
        <f t="shared" si="41"/>
        <v>-0.32014863748967803</v>
      </c>
      <c r="AF55" s="395">
        <f t="shared" si="42"/>
        <v>-0.29671575804553146</v>
      </c>
      <c r="AG55" s="386">
        <f t="shared" si="43"/>
        <v>-0.30018587360594789</v>
      </c>
      <c r="AI55" s="27">
        <f t="shared" si="44"/>
        <v>3.1809824008405569</v>
      </c>
      <c r="AJ55" s="28">
        <f t="shared" si="45"/>
        <v>2.4246832799665876</v>
      </c>
      <c r="AK55" s="402">
        <f t="shared" si="46"/>
        <v>2.5131688128092442</v>
      </c>
      <c r="AL55" s="28">
        <f t="shared" si="47"/>
        <v>2.9970877320713503</v>
      </c>
      <c r="AM55" s="28">
        <f t="shared" si="48"/>
        <v>2.5445338873019994</v>
      </c>
      <c r="AN55" s="402">
        <f t="shared" si="49"/>
        <v>2.6010362694300513</v>
      </c>
      <c r="AO55" s="384">
        <f t="shared" si="38"/>
        <v>-5.78106526840933E-2</v>
      </c>
      <c r="AP55" s="385">
        <f t="shared" si="39"/>
        <v>4.942938664428919E-2</v>
      </c>
      <c r="AQ55" s="386">
        <f t="shared" si="40"/>
        <v>3.4962815141171513E-2</v>
      </c>
    </row>
    <row r="56" spans="1:43" ht="19.5" customHeight="1">
      <c r="A56" s="8" t="s">
        <v>210</v>
      </c>
      <c r="B56" s="19">
        <v>10.600000000000001</v>
      </c>
      <c r="C56" s="371">
        <v>53.55</v>
      </c>
      <c r="D56" s="375">
        <v>64.150000000000006</v>
      </c>
      <c r="E56" s="19">
        <v>15.82</v>
      </c>
      <c r="F56" s="369">
        <v>76.73</v>
      </c>
      <c r="G56" s="377">
        <v>92.550000000000011</v>
      </c>
      <c r="H56" s="345">
        <f t="shared" si="26"/>
        <v>2.4266921484604478E-4</v>
      </c>
      <c r="I56" s="323">
        <f t="shared" si="27"/>
        <v>4.6375493232165757E-4</v>
      </c>
      <c r="J56" s="399">
        <f t="shared" si="28"/>
        <v>4.0307548796481924E-4</v>
      </c>
      <c r="K56" s="323">
        <f t="shared" si="29"/>
        <v>4.2867877246126384E-4</v>
      </c>
      <c r="L56" s="323">
        <f t="shared" si="30"/>
        <v>7.9065377783195585E-4</v>
      </c>
      <c r="M56" s="399">
        <f t="shared" si="31"/>
        <v>6.9092759437152686E-4</v>
      </c>
      <c r="N56" s="394">
        <f t="shared" si="22"/>
        <v>0.49245283018867908</v>
      </c>
      <c r="O56" s="395">
        <f t="shared" si="22"/>
        <v>0.43286647992530358</v>
      </c>
      <c r="P56" s="386">
        <f t="shared" si="22"/>
        <v>0.44271239282930636</v>
      </c>
      <c r="R56" s="401">
        <v>4.2189999999999994</v>
      </c>
      <c r="S56" s="369">
        <v>19.962</v>
      </c>
      <c r="T56" s="374">
        <v>24.180999999999997</v>
      </c>
      <c r="U56" s="19">
        <v>5.36</v>
      </c>
      <c r="V56" s="119">
        <v>24.367000000000001</v>
      </c>
      <c r="W56" s="375">
        <v>29.727</v>
      </c>
      <c r="X56" s="345">
        <f t="shared" si="32"/>
        <v>4.1603104997796076E-4</v>
      </c>
      <c r="Y56" s="323">
        <f t="shared" si="33"/>
        <v>7.4899444625233175E-4</v>
      </c>
      <c r="Z56" s="399">
        <f t="shared" si="34"/>
        <v>6.5722092442916074E-4</v>
      </c>
      <c r="AA56" s="323">
        <f t="shared" si="35"/>
        <v>6.2833480491845484E-4</v>
      </c>
      <c r="AB56" s="323">
        <f t="shared" si="36"/>
        <v>1.142154315749163E-3</v>
      </c>
      <c r="AC56" s="399">
        <f t="shared" si="37"/>
        <v>9.9538823874812331E-4</v>
      </c>
      <c r="AE56" s="394">
        <f t="shared" si="41"/>
        <v>0.27044323299360062</v>
      </c>
      <c r="AF56" s="395">
        <f t="shared" si="42"/>
        <v>0.22066927161607058</v>
      </c>
      <c r="AG56" s="386">
        <f t="shared" si="43"/>
        <v>0.22935362474670209</v>
      </c>
      <c r="AI56" s="27">
        <f t="shared" si="44"/>
        <v>3.9801886792452819</v>
      </c>
      <c r="AJ56" s="28">
        <f t="shared" si="45"/>
        <v>3.7277310924369749</v>
      </c>
      <c r="AK56" s="402">
        <f t="shared" si="46"/>
        <v>3.7694466095089623</v>
      </c>
      <c r="AL56" s="28">
        <f t="shared" si="47"/>
        <v>3.3881163084702908</v>
      </c>
      <c r="AM56" s="28">
        <f t="shared" si="48"/>
        <v>3.1756809592076114</v>
      </c>
      <c r="AN56" s="402">
        <f t="shared" si="49"/>
        <v>3.2119935170178278</v>
      </c>
      <c r="AO56" s="384">
        <f t="shared" si="38"/>
        <v>-0.14875485020656334</v>
      </c>
      <c r="AP56" s="385">
        <f t="shared" si="39"/>
        <v>-0.14809279949119533</v>
      </c>
      <c r="AQ56" s="386">
        <f t="shared" si="40"/>
        <v>-0.14788724983791526</v>
      </c>
    </row>
    <row r="57" spans="1:43" ht="19.5" customHeight="1">
      <c r="A57" s="8" t="s">
        <v>209</v>
      </c>
      <c r="B57" s="19">
        <v>4.1399999999999997</v>
      </c>
      <c r="C57" s="371">
        <v>69.990000000000009</v>
      </c>
      <c r="D57" s="375">
        <v>74.13000000000001</v>
      </c>
      <c r="E57" s="19">
        <v>3.12</v>
      </c>
      <c r="F57" s="369">
        <v>144.41</v>
      </c>
      <c r="G57" s="377">
        <v>147.53</v>
      </c>
      <c r="H57" s="345">
        <f t="shared" si="26"/>
        <v>9.4778353722889161E-5</v>
      </c>
      <c r="I57" s="323">
        <f t="shared" si="27"/>
        <v>6.061289955778304E-4</v>
      </c>
      <c r="J57" s="399">
        <f t="shared" si="28"/>
        <v>4.6578310090151289E-4</v>
      </c>
      <c r="K57" s="323">
        <f t="shared" si="29"/>
        <v>8.454347472055267E-5</v>
      </c>
      <c r="L57" s="323">
        <f t="shared" si="30"/>
        <v>1.488053069942822E-3</v>
      </c>
      <c r="M57" s="399">
        <f t="shared" si="31"/>
        <v>1.101378152324488E-3</v>
      </c>
      <c r="N57" s="394">
        <f t="shared" si="22"/>
        <v>-0.24637681159420283</v>
      </c>
      <c r="O57" s="395">
        <f t="shared" si="22"/>
        <v>1.0632947563937702</v>
      </c>
      <c r="P57" s="386">
        <f t="shared" si="22"/>
        <v>0.99015243491164151</v>
      </c>
      <c r="R57" s="401">
        <v>1.9359999999999999</v>
      </c>
      <c r="S57" s="369">
        <v>23.956999999999997</v>
      </c>
      <c r="T57" s="374">
        <v>25.892999999999997</v>
      </c>
      <c r="U57" s="19">
        <v>1.091</v>
      </c>
      <c r="V57" s="119">
        <v>27.277999999999999</v>
      </c>
      <c r="W57" s="375">
        <v>28.369</v>
      </c>
      <c r="X57" s="345">
        <f t="shared" si="32"/>
        <v>1.909068766905267E-4</v>
      </c>
      <c r="Y57" s="323">
        <f t="shared" si="33"/>
        <v>8.9889089013461126E-4</v>
      </c>
      <c r="Z57" s="399">
        <f t="shared" si="34"/>
        <v>7.0375176362616346E-4</v>
      </c>
      <c r="AA57" s="323">
        <f t="shared" si="35"/>
        <v>1.2789426719515563E-4</v>
      </c>
      <c r="AB57" s="323">
        <f t="shared" si="36"/>
        <v>1.278601609759333E-3</v>
      </c>
      <c r="AC57" s="399">
        <f t="shared" si="37"/>
        <v>9.4991653867008139E-4</v>
      </c>
      <c r="AE57" s="394">
        <f t="shared" si="23"/>
        <v>-0.43646694214876031</v>
      </c>
      <c r="AF57" s="395">
        <f t="shared" si="23"/>
        <v>0.13862336686563434</v>
      </c>
      <c r="AG57" s="386">
        <f t="shared" si="23"/>
        <v>9.5624300003862156E-2</v>
      </c>
      <c r="AI57" s="27">
        <f t="shared" si="44"/>
        <v>4.6763285024154593</v>
      </c>
      <c r="AJ57" s="28">
        <f t="shared" si="45"/>
        <v>3.4229175596513777</v>
      </c>
      <c r="AK57" s="402">
        <f t="shared" si="46"/>
        <v>3.4929178470254953</v>
      </c>
      <c r="AL57" s="28">
        <f t="shared" si="47"/>
        <v>3.4967948717948714</v>
      </c>
      <c r="AM57" s="28">
        <f t="shared" si="48"/>
        <v>1.8889273596011356</v>
      </c>
      <c r="AN57" s="402">
        <f t="shared" si="49"/>
        <v>1.9229309293025145</v>
      </c>
      <c r="AO57" s="384">
        <f t="shared" si="38"/>
        <v>-0.25223498092816288</v>
      </c>
      <c r="AP57" s="385">
        <f t="shared" si="39"/>
        <v>-0.44815283258136029</v>
      </c>
      <c r="AQ57" s="386">
        <f t="shared" si="40"/>
        <v>-0.4494771954227188</v>
      </c>
    </row>
    <row r="58" spans="1:43" ht="19.5" customHeight="1">
      <c r="A58" s="8" t="s">
        <v>217</v>
      </c>
      <c r="B58" s="19">
        <v>41.28</v>
      </c>
      <c r="C58" s="371">
        <v>50.2</v>
      </c>
      <c r="D58" s="375">
        <v>91.48</v>
      </c>
      <c r="E58" s="19">
        <v>90.850000000000009</v>
      </c>
      <c r="F58" s="369">
        <v>37.94</v>
      </c>
      <c r="G58" s="377">
        <v>128.79000000000002</v>
      </c>
      <c r="H58" s="345">
        <f t="shared" si="26"/>
        <v>9.4503633857025723E-4</v>
      </c>
      <c r="I58" s="323">
        <f t="shared" si="27"/>
        <v>4.3474318585522338E-4</v>
      </c>
      <c r="J58" s="399">
        <f t="shared" si="28"/>
        <v>5.7479884082652631E-4</v>
      </c>
      <c r="K58" s="323">
        <f t="shared" si="29"/>
        <v>2.4617867558853236E-3</v>
      </c>
      <c r="L58" s="323">
        <f t="shared" si="30"/>
        <v>3.9094753461415877E-4</v>
      </c>
      <c r="M58" s="399">
        <f t="shared" si="31"/>
        <v>9.6147557946092872E-4</v>
      </c>
      <c r="N58" s="394">
        <f t="shared" si="22"/>
        <v>1.2008236434108528</v>
      </c>
      <c r="O58" s="395">
        <f t="shared" si="22"/>
        <v>-0.24422310756972121</v>
      </c>
      <c r="P58" s="386">
        <f t="shared" si="22"/>
        <v>0.40784871010056861</v>
      </c>
      <c r="R58" s="401">
        <v>10.006</v>
      </c>
      <c r="S58" s="369">
        <v>13.276</v>
      </c>
      <c r="T58" s="374">
        <v>23.282</v>
      </c>
      <c r="U58" s="19">
        <v>17.021999999999998</v>
      </c>
      <c r="V58" s="119">
        <v>10.129</v>
      </c>
      <c r="W58" s="375">
        <v>27.150999999999996</v>
      </c>
      <c r="X58" s="345">
        <f t="shared" si="32"/>
        <v>9.8668089264742275E-4</v>
      </c>
      <c r="Y58" s="323">
        <f t="shared" si="33"/>
        <v>4.9812895844334013E-4</v>
      </c>
      <c r="Z58" s="399">
        <f t="shared" si="34"/>
        <v>6.3278679800503378E-4</v>
      </c>
      <c r="AA58" s="323">
        <f t="shared" si="35"/>
        <v>1.9954319121869282E-3</v>
      </c>
      <c r="AB58" s="323">
        <f t="shared" si="36"/>
        <v>4.7477658571934466E-4</v>
      </c>
      <c r="AC58" s="399">
        <f t="shared" si="37"/>
        <v>9.0913264272379627E-4</v>
      </c>
      <c r="AE58" s="394">
        <f t="shared" si="23"/>
        <v>0.70117929242454513</v>
      </c>
      <c r="AF58" s="395">
        <f t="shared" si="23"/>
        <v>-0.23704429044893041</v>
      </c>
      <c r="AG58" s="386">
        <f t="shared" si="23"/>
        <v>0.16617988145348322</v>
      </c>
      <c r="AI58" s="27">
        <f t="shared" si="44"/>
        <v>2.4239341085271318</v>
      </c>
      <c r="AJ58" s="28">
        <f t="shared" si="45"/>
        <v>2.6446215139442231</v>
      </c>
      <c r="AK58" s="402">
        <f t="shared" si="46"/>
        <v>2.545037166593791</v>
      </c>
      <c r="AL58" s="28">
        <f t="shared" si="47"/>
        <v>1.8736378646119975</v>
      </c>
      <c r="AM58" s="28">
        <f t="shared" si="48"/>
        <v>2.6697416974169741</v>
      </c>
      <c r="AN58" s="402">
        <f t="shared" si="49"/>
        <v>2.1081605714729399</v>
      </c>
      <c r="AO58" s="384">
        <f t="shared" si="38"/>
        <v>-0.22702607384386109</v>
      </c>
      <c r="AP58" s="385">
        <f t="shared" si="39"/>
        <v>9.4985930275090485E-3</v>
      </c>
      <c r="AQ58" s="386">
        <f t="shared" si="40"/>
        <v>-0.17165823778736988</v>
      </c>
    </row>
    <row r="59" spans="1:43" ht="19.5" customHeight="1">
      <c r="A59" s="8" t="s">
        <v>214</v>
      </c>
      <c r="B59" s="19">
        <v>13.86</v>
      </c>
      <c r="C59" s="371">
        <v>462.39</v>
      </c>
      <c r="D59" s="375">
        <v>476.25</v>
      </c>
      <c r="E59" s="19">
        <v>17.93</v>
      </c>
      <c r="F59" s="369">
        <v>22.860000000000003</v>
      </c>
      <c r="G59" s="377">
        <v>40.790000000000006</v>
      </c>
      <c r="H59" s="345">
        <f t="shared" si="26"/>
        <v>3.1730144507228114E-4</v>
      </c>
      <c r="I59" s="323">
        <f t="shared" si="27"/>
        <v>4.0044004324222456E-3</v>
      </c>
      <c r="J59" s="399">
        <f t="shared" si="28"/>
        <v>2.9924349359819976E-3</v>
      </c>
      <c r="K59" s="323">
        <f t="shared" si="29"/>
        <v>4.8585400696779139E-4</v>
      </c>
      <c r="L59" s="323">
        <f t="shared" si="30"/>
        <v>2.3555773962255326E-4</v>
      </c>
      <c r="M59" s="399">
        <f t="shared" si="31"/>
        <v>3.0451579226812084E-4</v>
      </c>
      <c r="N59" s="394">
        <f t="shared" si="22"/>
        <v>0.29365079365079366</v>
      </c>
      <c r="O59" s="395">
        <f t="shared" si="22"/>
        <v>-0.95056121455913833</v>
      </c>
      <c r="P59" s="386">
        <f t="shared" si="22"/>
        <v>-0.91435170603674532</v>
      </c>
      <c r="R59" s="401">
        <v>4.4409999999999998</v>
      </c>
      <c r="S59" s="369">
        <v>37.533999999999999</v>
      </c>
      <c r="T59" s="374">
        <v>41.975000000000001</v>
      </c>
      <c r="U59" s="19">
        <v>4.9110000000000005</v>
      </c>
      <c r="V59" s="119">
        <v>8.1980000000000004</v>
      </c>
      <c r="W59" s="375">
        <v>13.109000000000002</v>
      </c>
      <c r="X59" s="345">
        <f t="shared" si="32"/>
        <v>4.3792223108606872E-4</v>
      </c>
      <c r="Y59" s="323">
        <f t="shared" si="33"/>
        <v>1.4083136732609468E-3</v>
      </c>
      <c r="Z59" s="399">
        <f t="shared" si="34"/>
        <v>1.1408481164101579E-3</v>
      </c>
      <c r="AA59" s="323">
        <f t="shared" si="35"/>
        <v>5.7570004234226333E-4</v>
      </c>
      <c r="AB59" s="323">
        <f t="shared" si="36"/>
        <v>3.842648286827118E-4</v>
      </c>
      <c r="AC59" s="399">
        <f t="shared" si="37"/>
        <v>4.3894588830857974E-4</v>
      </c>
      <c r="AE59" s="394">
        <f t="shared" si="23"/>
        <v>0.10583201981535705</v>
      </c>
      <c r="AF59" s="395">
        <f t="shared" si="23"/>
        <v>-0.78158469654180207</v>
      </c>
      <c r="AG59" s="386">
        <f t="shared" si="23"/>
        <v>-0.68769505658129837</v>
      </c>
      <c r="AI59" s="27">
        <f t="shared" si="44"/>
        <v>3.2041847041847045</v>
      </c>
      <c r="AJ59" s="28">
        <f t="shared" si="45"/>
        <v>0.8117390081965441</v>
      </c>
      <c r="AK59" s="402">
        <f t="shared" si="46"/>
        <v>0.88136482939632554</v>
      </c>
      <c r="AL59" s="28">
        <f t="shared" si="47"/>
        <v>2.7389849414389293</v>
      </c>
      <c r="AM59" s="28">
        <f t="shared" si="48"/>
        <v>3.5861767279090113</v>
      </c>
      <c r="AN59" s="402">
        <f t="shared" si="49"/>
        <v>3.2137778867369455</v>
      </c>
      <c r="AO59" s="384">
        <f t="shared" si="38"/>
        <v>-0.1451850644372088</v>
      </c>
      <c r="AP59" s="385">
        <f t="shared" si="39"/>
        <v>3.4178937955396376</v>
      </c>
      <c r="AQ59" s="386">
        <f t="shared" si="40"/>
        <v>2.6463650233674096</v>
      </c>
    </row>
    <row r="60" spans="1:43" ht="19.5" customHeight="1">
      <c r="A60" s="8" t="s">
        <v>234</v>
      </c>
      <c r="B60" s="19">
        <v>14.75</v>
      </c>
      <c r="C60" s="371">
        <v>3.89</v>
      </c>
      <c r="D60" s="375">
        <v>18.64</v>
      </c>
      <c r="E60" s="19">
        <v>22.689999999999998</v>
      </c>
      <c r="F60" s="369">
        <v>12.57</v>
      </c>
      <c r="G60" s="377">
        <v>35.26</v>
      </c>
      <c r="H60" s="345">
        <f t="shared" si="26"/>
        <v>3.3767650179048679E-4</v>
      </c>
      <c r="I60" s="323">
        <f t="shared" si="27"/>
        <v>3.3688266792366912E-5</v>
      </c>
      <c r="J60" s="399">
        <f t="shared" si="28"/>
        <v>1.1712123297995683E-4</v>
      </c>
      <c r="K60" s="323">
        <f t="shared" si="29"/>
        <v>6.148370004517115E-4</v>
      </c>
      <c r="L60" s="323">
        <f t="shared" si="30"/>
        <v>1.2952584370321498E-4</v>
      </c>
      <c r="M60" s="399">
        <f t="shared" si="31"/>
        <v>2.6323184200475455E-4</v>
      </c>
      <c r="N60" s="394">
        <f t="shared" si="22"/>
        <v>0.53830508474576255</v>
      </c>
      <c r="O60" s="395">
        <f t="shared" si="22"/>
        <v>2.2313624678663238</v>
      </c>
      <c r="P60" s="386">
        <f t="shared" si="22"/>
        <v>0.89163090128755351</v>
      </c>
      <c r="R60" s="401">
        <v>6.8620000000000001</v>
      </c>
      <c r="S60" s="369">
        <v>1.623</v>
      </c>
      <c r="T60" s="374">
        <v>8.4849999999999994</v>
      </c>
      <c r="U60" s="19">
        <v>7.7939999999999996</v>
      </c>
      <c r="V60" s="119">
        <v>3.5880000000000001</v>
      </c>
      <c r="W60" s="375">
        <v>11.382</v>
      </c>
      <c r="X60" s="345">
        <f t="shared" si="32"/>
        <v>6.7665443587313755E-4</v>
      </c>
      <c r="Y60" s="323">
        <f t="shared" si="33"/>
        <v>6.0896602858808461E-5</v>
      </c>
      <c r="Z60" s="399">
        <f t="shared" si="34"/>
        <v>2.3061575384729452E-4</v>
      </c>
      <c r="AA60" s="323">
        <f t="shared" si="35"/>
        <v>9.1366445327135005E-4</v>
      </c>
      <c r="AB60" s="323">
        <f t="shared" si="36"/>
        <v>1.6818031291944009E-4</v>
      </c>
      <c r="AC60" s="399">
        <f t="shared" si="37"/>
        <v>3.8111847591183566E-4</v>
      </c>
      <c r="AE60" s="394">
        <f t="shared" si="23"/>
        <v>0.13582046050714069</v>
      </c>
      <c r="AF60" s="395">
        <f t="shared" si="23"/>
        <v>1.210720887245841</v>
      </c>
      <c r="AG60" s="386">
        <f t="shared" si="23"/>
        <v>0.34142604596346499</v>
      </c>
      <c r="AI60" s="27">
        <f t="shared" si="44"/>
        <v>4.6522033898305084</v>
      </c>
      <c r="AJ60" s="28">
        <f t="shared" si="45"/>
        <v>4.1722365038560412</v>
      </c>
      <c r="AK60" s="402">
        <f t="shared" si="46"/>
        <v>4.5520386266094413</v>
      </c>
      <c r="AL60" s="28">
        <f t="shared" si="47"/>
        <v>3.4349933891582198</v>
      </c>
      <c r="AM60" s="28">
        <f t="shared" si="48"/>
        <v>2.8544152744630069</v>
      </c>
      <c r="AN60" s="402">
        <f t="shared" si="49"/>
        <v>3.2280204197390812</v>
      </c>
      <c r="AO60" s="384">
        <f t="shared" si="38"/>
        <v>-0.26164161337680353</v>
      </c>
      <c r="AP60" s="385">
        <f t="shared" si="39"/>
        <v>-0.31585487260252021</v>
      </c>
      <c r="AQ60" s="386">
        <f t="shared" si="40"/>
        <v>-0.29086269152697131</v>
      </c>
    </row>
    <row r="61" spans="1:43" ht="19.5" customHeight="1">
      <c r="A61" s="8" t="s">
        <v>200</v>
      </c>
      <c r="B61" s="19">
        <v>5.3999999999999995</v>
      </c>
      <c r="C61" s="371">
        <v>14.01</v>
      </c>
      <c r="D61" s="375">
        <v>19.41</v>
      </c>
      <c r="E61" s="19">
        <v>5.41</v>
      </c>
      <c r="F61" s="369">
        <v>22.289999999999996</v>
      </c>
      <c r="G61" s="377">
        <v>27.699999999999996</v>
      </c>
      <c r="H61" s="345">
        <f t="shared" si="26"/>
        <v>1.2362393963855108E-4</v>
      </c>
      <c r="I61" s="323">
        <f t="shared" si="27"/>
        <v>1.2132972178947569E-4</v>
      </c>
      <c r="J61" s="399">
        <f t="shared" si="28"/>
        <v>1.2195939550112457E-4</v>
      </c>
      <c r="K61" s="323">
        <f t="shared" si="29"/>
        <v>1.4659621738403523E-4</v>
      </c>
      <c r="L61" s="323">
        <f t="shared" si="30"/>
        <v>2.2968425267658402E-4</v>
      </c>
      <c r="M61" s="399">
        <f t="shared" si="31"/>
        <v>2.0679302392319059E-4</v>
      </c>
      <c r="N61" s="394">
        <f t="shared" si="22"/>
        <v>1.851851851851977E-3</v>
      </c>
      <c r="O61" s="395">
        <f t="shared" si="22"/>
        <v>0.59100642398286907</v>
      </c>
      <c r="P61" s="386">
        <f t="shared" si="22"/>
        <v>0.42709943328181327</v>
      </c>
      <c r="R61" s="401">
        <v>1.7249999999999999</v>
      </c>
      <c r="S61" s="369">
        <v>4.1260000000000003</v>
      </c>
      <c r="T61" s="374">
        <v>5.851</v>
      </c>
      <c r="U61" s="19">
        <v>2.238</v>
      </c>
      <c r="V61" s="119">
        <v>7.6520000000000001</v>
      </c>
      <c r="W61" s="375">
        <v>9.89</v>
      </c>
      <c r="X61" s="345">
        <f t="shared" si="32"/>
        <v>1.7010039374543314E-4</v>
      </c>
      <c r="Y61" s="323">
        <f t="shared" si="33"/>
        <v>1.5481169648517789E-4</v>
      </c>
      <c r="Z61" s="399">
        <f t="shared" si="34"/>
        <v>1.5902566597059757E-4</v>
      </c>
      <c r="AA61" s="323">
        <f t="shared" si="35"/>
        <v>2.6235322638199659E-4</v>
      </c>
      <c r="AB61" s="323">
        <f t="shared" si="36"/>
        <v>3.5867217236888396E-4</v>
      </c>
      <c r="AC61" s="399">
        <f t="shared" si="37"/>
        <v>3.3115987759339789E-4</v>
      </c>
      <c r="AE61" s="394">
        <f t="shared" si="23"/>
        <v>0.29739130434782618</v>
      </c>
      <c r="AF61" s="395">
        <f t="shared" si="23"/>
        <v>0.85458070770722239</v>
      </c>
      <c r="AG61" s="386">
        <f t="shared" si="23"/>
        <v>0.69030934882926009</v>
      </c>
      <c r="AI61" s="27">
        <f t="shared" si="44"/>
        <v>3.1944444444444446</v>
      </c>
      <c r="AJ61" s="28">
        <f t="shared" si="45"/>
        <v>2.9450392576730913</v>
      </c>
      <c r="AK61" s="402">
        <f t="shared" si="46"/>
        <v>3.0144255538382274</v>
      </c>
      <c r="AL61" s="28">
        <f t="shared" si="47"/>
        <v>4.1367837338262472</v>
      </c>
      <c r="AM61" s="28">
        <f t="shared" si="48"/>
        <v>3.4329295648272771</v>
      </c>
      <c r="AN61" s="402">
        <f t="shared" si="49"/>
        <v>3.5703971119133584</v>
      </c>
      <c r="AO61" s="384">
        <f t="shared" si="38"/>
        <v>0.29499316884995558</v>
      </c>
      <c r="AP61" s="385">
        <f t="shared" si="39"/>
        <v>0.16566512853199566</v>
      </c>
      <c r="AQ61" s="386">
        <f t="shared" si="40"/>
        <v>0.18443698414353604</v>
      </c>
    </row>
    <row r="62" spans="1:43" ht="19.5" customHeight="1" thickBot="1">
      <c r="A62" s="8" t="s">
        <v>17</v>
      </c>
      <c r="B62" s="19">
        <f t="shared" ref="B62:G62" si="50">B63-SUM(B40:B61)</f>
        <v>3.6300000000046566</v>
      </c>
      <c r="C62" s="371">
        <f t="shared" si="50"/>
        <v>19.970000000001164</v>
      </c>
      <c r="D62" s="376">
        <f t="shared" si="50"/>
        <v>23.600000000034925</v>
      </c>
      <c r="E62" s="21">
        <f t="shared" si="50"/>
        <v>9.6499999999869033</v>
      </c>
      <c r="F62" s="119">
        <f t="shared" si="50"/>
        <v>22.710000000020955</v>
      </c>
      <c r="G62" s="375">
        <f t="shared" si="50"/>
        <v>32.35999999998603</v>
      </c>
      <c r="H62" s="345">
        <f t="shared" si="26"/>
        <v>8.3102759423799282E-5</v>
      </c>
      <c r="I62" s="323">
        <f t="shared" si="27"/>
        <v>1.7294464983126127E-4</v>
      </c>
      <c r="J62" s="399">
        <f t="shared" si="28"/>
        <v>1.4828653961003601E-4</v>
      </c>
      <c r="K62" s="323">
        <f t="shared" si="29"/>
        <v>2.614886317475083E-4</v>
      </c>
      <c r="L62" s="323">
        <f t="shared" si="30"/>
        <v>2.340120851633036E-4</v>
      </c>
      <c r="M62" s="399">
        <f t="shared" si="31"/>
        <v>2.4158203083579638E-4</v>
      </c>
      <c r="N62" s="396">
        <f t="shared" si="22"/>
        <v>1.6584022038497312</v>
      </c>
      <c r="O62" s="397">
        <f t="shared" si="22"/>
        <v>0.13720580871405264</v>
      </c>
      <c r="P62" s="388">
        <f t="shared" si="22"/>
        <v>0.37118644067534501</v>
      </c>
      <c r="R62" s="19">
        <f t="shared" ref="R62:W62" si="51">R63-SUM(R40:R61)</f>
        <v>2.4469999999982974</v>
      </c>
      <c r="S62" s="119">
        <f t="shared" si="51"/>
        <v>7.3060000000004948</v>
      </c>
      <c r="T62" s="375">
        <f t="shared" si="51"/>
        <v>9.7530000000115251</v>
      </c>
      <c r="U62" s="119">
        <f t="shared" si="51"/>
        <v>4.4979999999995925</v>
      </c>
      <c r="V62" s="123">
        <f t="shared" si="51"/>
        <v>9.5280000000093423</v>
      </c>
      <c r="W62" s="376">
        <f t="shared" si="51"/>
        <v>14.026000000005297</v>
      </c>
      <c r="X62" s="345">
        <f t="shared" si="32"/>
        <v>2.4129603680857119E-4</v>
      </c>
      <c r="Y62" s="323">
        <f t="shared" si="33"/>
        <v>2.7412851539524629E-4</v>
      </c>
      <c r="Z62" s="399">
        <f t="shared" si="34"/>
        <v>2.6507901558931309E-4</v>
      </c>
      <c r="AA62" s="323">
        <f t="shared" si="35"/>
        <v>5.2728543890353608E-4</v>
      </c>
      <c r="AB62" s="323">
        <f t="shared" si="36"/>
        <v>4.4660591457580727E-4</v>
      </c>
      <c r="AC62" s="399">
        <f t="shared" si="37"/>
        <v>4.6965100537176469E-4</v>
      </c>
      <c r="AE62" s="396">
        <f t="shared" si="23"/>
        <v>0.83816918676040952</v>
      </c>
      <c r="AF62" s="397">
        <f t="shared" si="23"/>
        <v>0.30413358883228814</v>
      </c>
      <c r="AG62" s="388">
        <f t="shared" si="23"/>
        <v>0.43812160360798957</v>
      </c>
      <c r="AI62" s="27">
        <f t="shared" si="24"/>
        <v>6.7410468319425849</v>
      </c>
      <c r="AJ62" s="28">
        <f t="shared" si="24"/>
        <v>3.6584877315974307</v>
      </c>
      <c r="AK62" s="402">
        <f t="shared" si="24"/>
        <v>4.1326271186428354</v>
      </c>
      <c r="AL62" s="28">
        <f t="shared" si="47"/>
        <v>4.6611398963789608</v>
      </c>
      <c r="AM62" s="28">
        <f t="shared" si="48"/>
        <v>4.1955085865260022</v>
      </c>
      <c r="AN62" s="402">
        <f t="shared" si="49"/>
        <v>4.3343634116227907</v>
      </c>
      <c r="AO62" s="384">
        <f t="shared" si="38"/>
        <v>-0.30854361161058008</v>
      </c>
      <c r="AP62" s="385">
        <f t="shared" si="39"/>
        <v>0.14678766045611102</v>
      </c>
      <c r="AQ62" s="386">
        <f t="shared" si="40"/>
        <v>4.8815508195717887E-2</v>
      </c>
    </row>
    <row r="63" spans="1:43" ht="25.5" customHeight="1" thickBot="1">
      <c r="A63" s="12" t="s">
        <v>18</v>
      </c>
      <c r="B63" s="17">
        <v>43680.859999999993</v>
      </c>
      <c r="C63" s="372">
        <v>115470.47000000002</v>
      </c>
      <c r="D63" s="18">
        <v>159151.33000000007</v>
      </c>
      <c r="E63" s="17">
        <v>36904.089999999997</v>
      </c>
      <c r="F63" s="373">
        <v>97046.27</v>
      </c>
      <c r="G63" s="378">
        <v>133950.36000000002</v>
      </c>
      <c r="H63" s="334">
        <f t="shared" ref="H63:M63" si="52">SUM(H40:H62)</f>
        <v>1</v>
      </c>
      <c r="I63" s="338">
        <f t="shared" si="52"/>
        <v>1</v>
      </c>
      <c r="J63" s="335">
        <f t="shared" si="52"/>
        <v>0.99999999999999956</v>
      </c>
      <c r="K63" s="338">
        <f t="shared" si="52"/>
        <v>0.99999999999999978</v>
      </c>
      <c r="L63" s="338">
        <f t="shared" si="52"/>
        <v>1</v>
      </c>
      <c r="M63" s="335">
        <f t="shared" si="52"/>
        <v>0.99999999999999967</v>
      </c>
      <c r="N63" s="389">
        <f t="shared" si="22"/>
        <v>-0.15514277878228583</v>
      </c>
      <c r="O63" s="390">
        <f t="shared" si="22"/>
        <v>-0.15955767738712773</v>
      </c>
      <c r="P63" s="391">
        <f t="shared" si="22"/>
        <v>-0.15834595915723762</v>
      </c>
      <c r="R63" s="17">
        <v>10141.070000000002</v>
      </c>
      <c r="S63" s="372">
        <v>26651.733000000004</v>
      </c>
      <c r="T63" s="18">
        <v>36792.803</v>
      </c>
      <c r="U63" s="17">
        <v>8530.4840000000004</v>
      </c>
      <c r="V63" s="373">
        <v>21334.244999999999</v>
      </c>
      <c r="W63" s="378">
        <v>29864.728999999999</v>
      </c>
      <c r="X63" s="334">
        <f t="shared" ref="X63:AC63" si="53">SUM(X40:X62)</f>
        <v>0.99999999999999967</v>
      </c>
      <c r="Y63" s="338">
        <f t="shared" si="53"/>
        <v>0.99999999999999978</v>
      </c>
      <c r="Z63" s="335">
        <f t="shared" si="53"/>
        <v>1</v>
      </c>
      <c r="AA63" s="338">
        <f t="shared" si="53"/>
        <v>1</v>
      </c>
      <c r="AB63" s="338">
        <f t="shared" si="53"/>
        <v>1.0000000000000004</v>
      </c>
      <c r="AC63" s="335">
        <f t="shared" si="53"/>
        <v>1</v>
      </c>
      <c r="AE63" s="389">
        <f t="shared" si="23"/>
        <v>-0.1588181523251492</v>
      </c>
      <c r="AF63" s="390">
        <f t="shared" si="23"/>
        <v>-0.19951753231206407</v>
      </c>
      <c r="AG63" s="391">
        <f t="shared" si="23"/>
        <v>-0.18829970633115398</v>
      </c>
      <c r="AI63" s="403">
        <f t="shared" si="24"/>
        <v>2.3216278250931879</v>
      </c>
      <c r="AJ63" s="404">
        <f t="shared" si="24"/>
        <v>2.3080994647376079</v>
      </c>
      <c r="AK63" s="405">
        <f t="shared" si="24"/>
        <v>2.3118124743286774</v>
      </c>
      <c r="AL63" s="404">
        <f t="shared" si="24"/>
        <v>2.3115280718207658</v>
      </c>
      <c r="AM63" s="404">
        <f t="shared" si="24"/>
        <v>2.1983580615720726</v>
      </c>
      <c r="AN63" s="405">
        <f t="shared" si="24"/>
        <v>2.2295370464103268</v>
      </c>
      <c r="AO63" s="389">
        <f t="shared" ref="AO63:AQ63" si="54">(AL63-AI63)/AI63</f>
        <v>-4.3502895525542214E-3</v>
      </c>
      <c r="AP63" s="390">
        <f t="shared" si="54"/>
        <v>-4.75462192345385E-2</v>
      </c>
      <c r="AQ63" s="391">
        <f t="shared" si="54"/>
        <v>-3.558914437566673E-2</v>
      </c>
    </row>
    <row r="64" spans="1:43" ht="20.100000000000001" customHeight="1"/>
    <row r="65" spans="1:43" ht="20.100000000000001" customHeight="1" thickBot="1"/>
    <row r="66" spans="1:43" ht="15" customHeight="1">
      <c r="A66" s="491" t="s">
        <v>15</v>
      </c>
      <c r="B66" s="457" t="s">
        <v>133</v>
      </c>
      <c r="C66" s="510"/>
      <c r="D66" s="510"/>
      <c r="E66" s="510"/>
      <c r="F66" s="510"/>
      <c r="G66" s="521"/>
      <c r="H66" s="511" t="s">
        <v>135</v>
      </c>
      <c r="I66" s="510"/>
      <c r="J66" s="510"/>
      <c r="K66" s="510"/>
      <c r="L66" s="510"/>
      <c r="M66" s="521"/>
      <c r="N66" s="525" t="s">
        <v>153</v>
      </c>
      <c r="O66" s="516"/>
      <c r="P66" s="526"/>
      <c r="R66" s="511" t="s">
        <v>134</v>
      </c>
      <c r="S66" s="510"/>
      <c r="T66" s="510"/>
      <c r="U66" s="510"/>
      <c r="V66" s="510"/>
      <c r="W66" s="521"/>
      <c r="X66" s="510" t="s">
        <v>136</v>
      </c>
      <c r="Y66" s="510"/>
      <c r="Z66" s="510"/>
      <c r="AA66" s="510"/>
      <c r="AB66" s="510"/>
      <c r="AC66" s="458"/>
      <c r="AE66" s="516" t="s">
        <v>153</v>
      </c>
      <c r="AF66" s="516"/>
      <c r="AG66" s="516"/>
      <c r="AI66" s="475" t="s">
        <v>139</v>
      </c>
      <c r="AJ66" s="480"/>
      <c r="AK66" s="480"/>
      <c r="AL66" s="480"/>
      <c r="AM66" s="480"/>
      <c r="AN66" s="476"/>
      <c r="AO66" s="516" t="s">
        <v>153</v>
      </c>
      <c r="AP66" s="516"/>
      <c r="AQ66" s="516"/>
    </row>
    <row r="67" spans="1:43" ht="15" customHeight="1">
      <c r="A67" s="492"/>
      <c r="B67" s="522" t="str">
        <f>B38</f>
        <v>jan-jun 2025</v>
      </c>
      <c r="C67" s="497"/>
      <c r="D67" s="498"/>
      <c r="E67" s="523" t="str">
        <f>E38</f>
        <v>jan-jun 2026</v>
      </c>
      <c r="F67" s="513"/>
      <c r="G67" s="524"/>
      <c r="H67" s="532" t="str">
        <f>B67</f>
        <v>jan-jun 2025</v>
      </c>
      <c r="I67" s="497"/>
      <c r="J67" s="498"/>
      <c r="K67" s="522" t="str">
        <f>E67</f>
        <v>jan-jun 2026</v>
      </c>
      <c r="L67" s="497"/>
      <c r="M67" s="498"/>
      <c r="N67" s="499" t="s">
        <v>137</v>
      </c>
      <c r="O67" s="497"/>
      <c r="P67" s="500"/>
      <c r="R67" s="520" t="str">
        <f>H67</f>
        <v>jan-jun 2025</v>
      </c>
      <c r="S67" s="497"/>
      <c r="T67" s="498"/>
      <c r="U67" s="537" t="str">
        <f>K67</f>
        <v>jan-jun 2026</v>
      </c>
      <c r="V67" s="513"/>
      <c r="W67" s="524"/>
      <c r="X67" s="532" t="str">
        <f>R67</f>
        <v>jan-jun 2025</v>
      </c>
      <c r="Y67" s="497"/>
      <c r="Z67" s="498"/>
      <c r="AA67" s="522" t="str">
        <f>U67</f>
        <v>jan-jun 2026</v>
      </c>
      <c r="AB67" s="497"/>
      <c r="AC67" s="500"/>
      <c r="AE67" s="496" t="s">
        <v>138</v>
      </c>
      <c r="AF67" s="497"/>
      <c r="AG67" s="500"/>
      <c r="AI67" s="527" t="str">
        <f>X67</f>
        <v>jan-jun 2025</v>
      </c>
      <c r="AJ67" s="528"/>
      <c r="AK67" s="539"/>
      <c r="AL67" s="538" t="str">
        <f>AA67</f>
        <v>jan-jun 2026</v>
      </c>
      <c r="AM67" s="528"/>
      <c r="AN67" s="539"/>
      <c r="AO67" s="497" t="s">
        <v>139</v>
      </c>
      <c r="AP67" s="497"/>
      <c r="AQ67" s="500"/>
    </row>
    <row r="68" spans="1:43" ht="19.5" customHeight="1" thickBot="1">
      <c r="A68" s="493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185</v>
      </c>
      <c r="B69" s="39">
        <v>13217.96</v>
      </c>
      <c r="C69" s="370">
        <v>42814.79</v>
      </c>
      <c r="D69" s="375">
        <v>56032.75</v>
      </c>
      <c r="E69" s="39">
        <v>11232.640000000001</v>
      </c>
      <c r="F69" s="379">
        <v>47625.31</v>
      </c>
      <c r="G69" s="377">
        <v>58857.95</v>
      </c>
      <c r="H69" s="345">
        <f t="shared" ref="H69:H96" si="55">B69/$B$97</f>
        <v>0.32490913676361205</v>
      </c>
      <c r="I69" s="323">
        <f t="shared" ref="I69:I96" si="56">C69/$C$97</f>
        <v>0.23527647800677573</v>
      </c>
      <c r="J69" s="398">
        <f t="shared" ref="J69:J96" si="57">D69/$D$97</f>
        <v>0.25165329402171549</v>
      </c>
      <c r="K69" s="323">
        <f t="shared" ref="K69:K96" si="58">E69/$E$97</f>
        <v>0.28551493339508305</v>
      </c>
      <c r="L69" s="323">
        <f t="shared" ref="L69:L96" si="59">F69/$F$97</f>
        <v>0.24071728178103236</v>
      </c>
      <c r="M69" s="399">
        <f t="shared" ref="M69:M96" si="60">G69/$G$97</f>
        <v>0.24814770218439125</v>
      </c>
      <c r="N69" s="392">
        <f t="shared" ref="N69:P97" si="61">(E69-B69)/B69</f>
        <v>-0.15019866908358007</v>
      </c>
      <c r="O69" s="393">
        <f t="shared" si="61"/>
        <v>0.11235650110627651</v>
      </c>
      <c r="P69" s="382">
        <f t="shared" si="61"/>
        <v>5.0420513003555906E-2</v>
      </c>
      <c r="R69" s="401">
        <v>3319.5959999999995</v>
      </c>
      <c r="S69" s="369">
        <v>10661.246000000001</v>
      </c>
      <c r="T69" s="374">
        <v>13980.842000000001</v>
      </c>
      <c r="U69" s="39">
        <v>2798.6280000000006</v>
      </c>
      <c r="V69" s="112">
        <v>11824.865000000002</v>
      </c>
      <c r="W69" s="380">
        <v>14623.493000000002</v>
      </c>
      <c r="X69" s="345">
        <f t="shared" ref="X69:X96" si="62">R69/$R$97</f>
        <v>0.30267235687006722</v>
      </c>
      <c r="Y69" s="323">
        <f t="shared" ref="Y69:Y96" si="63">S69/$S$97</f>
        <v>0.22361544417358772</v>
      </c>
      <c r="Z69" s="398">
        <f t="shared" ref="Z69:Z96" si="64">T69/$T$97</f>
        <v>0.23840061578001071</v>
      </c>
      <c r="AA69" s="323">
        <f t="shared" ref="AA69:AA96" si="65">U69/$U$97</f>
        <v>0.26853757679741885</v>
      </c>
      <c r="AB69" s="323">
        <f t="shared" ref="AB69:AB96" si="66">V69/$V$97</f>
        <v>0.23432472085860415</v>
      </c>
      <c r="AC69" s="399">
        <f t="shared" ref="AC69:AC96" si="67">W69/$W$97</f>
        <v>0.24018093359778678</v>
      </c>
      <c r="AE69" s="392">
        <f t="shared" ref="AE69:AG97" si="68">(U69-R69)/R69</f>
        <v>-0.15693716946278974</v>
      </c>
      <c r="AF69" s="393">
        <f t="shared" si="68"/>
        <v>0.10914474724624125</v>
      </c>
      <c r="AG69" s="382">
        <f t="shared" si="68"/>
        <v>4.596654479036396E-2</v>
      </c>
      <c r="AI69" s="27">
        <f t="shared" ref="AI69:AN97" si="69">(R69/B69)*10</f>
        <v>2.5114283898574365</v>
      </c>
      <c r="AJ69" s="28">
        <f t="shared" si="69"/>
        <v>2.4900848515197671</v>
      </c>
      <c r="AK69" s="406">
        <f t="shared" si="69"/>
        <v>2.4951197290870071</v>
      </c>
      <c r="AL69" s="28">
        <f t="shared" si="69"/>
        <v>2.4915140162953682</v>
      </c>
      <c r="AM69" s="28">
        <f t="shared" si="69"/>
        <v>2.4828951244621824</v>
      </c>
      <c r="AN69" s="402">
        <f t="shared" si="69"/>
        <v>2.484539981429867</v>
      </c>
      <c r="AO69" s="383">
        <f t="shared" ref="AO69:AQ82" si="70">(AL69-AI69)/AI69</f>
        <v>-7.9295008539737154E-3</v>
      </c>
      <c r="AP69" s="381">
        <f t="shared" si="70"/>
        <v>-2.8873421936592264E-3</v>
      </c>
      <c r="AQ69" s="382">
        <f t="shared" si="70"/>
        <v>-4.2401763465720914E-3</v>
      </c>
    </row>
    <row r="70" spans="1:43" ht="19.5" customHeight="1">
      <c r="A70" s="8" t="s">
        <v>186</v>
      </c>
      <c r="B70" s="19">
        <v>4074.4199999999992</v>
      </c>
      <c r="C70" s="371">
        <v>29886.229999999996</v>
      </c>
      <c r="D70" s="375">
        <v>33960.649999999994</v>
      </c>
      <c r="E70" s="19">
        <v>4345.3599999999997</v>
      </c>
      <c r="F70" s="369">
        <v>42429.9</v>
      </c>
      <c r="G70" s="377">
        <v>46775.26</v>
      </c>
      <c r="H70" s="345">
        <f t="shared" si="55"/>
        <v>0.10015284393449488</v>
      </c>
      <c r="I70" s="323">
        <f t="shared" si="56"/>
        <v>0.16423126062980664</v>
      </c>
      <c r="J70" s="399">
        <f t="shared" si="57"/>
        <v>0.15252346957125201</v>
      </c>
      <c r="K70" s="323">
        <f t="shared" si="58"/>
        <v>0.11045178791251725</v>
      </c>
      <c r="L70" s="323">
        <f t="shared" si="59"/>
        <v>0.21445761075867065</v>
      </c>
      <c r="M70" s="399">
        <f t="shared" si="60"/>
        <v>0.19720655048430111</v>
      </c>
      <c r="N70" s="394">
        <f t="shared" si="61"/>
        <v>6.6497808277006437E-2</v>
      </c>
      <c r="O70" s="395">
        <f t="shared" si="61"/>
        <v>0.41971402883535353</v>
      </c>
      <c r="P70" s="386">
        <f t="shared" si="61"/>
        <v>0.3773370062116011</v>
      </c>
      <c r="R70" s="401">
        <v>1052.7850000000001</v>
      </c>
      <c r="S70" s="369">
        <v>7511.2569999999996</v>
      </c>
      <c r="T70" s="374">
        <v>8564.0419999999995</v>
      </c>
      <c r="U70" s="19">
        <v>1112.8879999999999</v>
      </c>
      <c r="V70" s="119">
        <v>10200.893000000004</v>
      </c>
      <c r="W70" s="375">
        <v>11313.781000000003</v>
      </c>
      <c r="X70" s="345">
        <f t="shared" si="62"/>
        <v>9.5990270270073161E-2</v>
      </c>
      <c r="Y70" s="323">
        <f t="shared" si="63"/>
        <v>0.15754566308262372</v>
      </c>
      <c r="Z70" s="399">
        <f t="shared" si="64"/>
        <v>0.14603361416757835</v>
      </c>
      <c r="AA70" s="323">
        <f t="shared" si="65"/>
        <v>0.10678527005622961</v>
      </c>
      <c r="AB70" s="323">
        <f t="shared" si="66"/>
        <v>0.20214365278026342</v>
      </c>
      <c r="AC70" s="399">
        <f t="shared" si="67"/>
        <v>0.18582116345943489</v>
      </c>
      <c r="AE70" s="394">
        <f t="shared" si="68"/>
        <v>5.7089529201118781E-2</v>
      </c>
      <c r="AF70" s="395">
        <f t="shared" si="68"/>
        <v>0.35808067810753968</v>
      </c>
      <c r="AG70" s="386">
        <f t="shared" si="68"/>
        <v>0.32107957901187351</v>
      </c>
      <c r="AI70" s="27">
        <f t="shared" si="69"/>
        <v>2.5838892406772014</v>
      </c>
      <c r="AJ70" s="28">
        <f t="shared" si="69"/>
        <v>2.513283542286866</v>
      </c>
      <c r="AK70" s="402">
        <f t="shared" si="69"/>
        <v>2.5217544422736315</v>
      </c>
      <c r="AL70" s="28">
        <f t="shared" si="69"/>
        <v>2.5610950531141263</v>
      </c>
      <c r="AM70" s="28">
        <f t="shared" si="69"/>
        <v>2.4041755931548279</v>
      </c>
      <c r="AN70" s="402">
        <f t="shared" si="69"/>
        <v>2.4187532041510837</v>
      </c>
      <c r="AO70" s="384">
        <f t="shared" si="70"/>
        <v>-8.8216581439462208E-3</v>
      </c>
      <c r="AP70" s="385">
        <f t="shared" si="70"/>
        <v>-4.341251088317697E-2</v>
      </c>
      <c r="AQ70" s="386">
        <f t="shared" si="70"/>
        <v>-4.0845070557179688E-2</v>
      </c>
    </row>
    <row r="71" spans="1:43" ht="19.5" customHeight="1">
      <c r="A71" s="8" t="s">
        <v>184</v>
      </c>
      <c r="B71" s="19">
        <v>2237.79</v>
      </c>
      <c r="C71" s="371">
        <v>30053.949999999997</v>
      </c>
      <c r="D71" s="375">
        <v>32291.739999999998</v>
      </c>
      <c r="E71" s="19">
        <v>2553.8599999999992</v>
      </c>
      <c r="F71" s="369">
        <v>27869.75</v>
      </c>
      <c r="G71" s="377">
        <v>30423.61</v>
      </c>
      <c r="H71" s="345">
        <f t="shared" si="55"/>
        <v>5.500685560844816E-2</v>
      </c>
      <c r="I71" s="323">
        <f t="shared" si="56"/>
        <v>0.16515291809656749</v>
      </c>
      <c r="J71" s="399">
        <f t="shared" si="57"/>
        <v>0.14502809054870217</v>
      </c>
      <c r="K71" s="323">
        <f t="shared" si="58"/>
        <v>6.4914852412288337E-2</v>
      </c>
      <c r="L71" s="323">
        <f t="shared" si="59"/>
        <v>0.14086481461048603</v>
      </c>
      <c r="M71" s="399">
        <f t="shared" si="60"/>
        <v>0.12826727593560544</v>
      </c>
      <c r="N71" s="394">
        <f t="shared" si="61"/>
        <v>0.14124202896607782</v>
      </c>
      <c r="O71" s="395">
        <f t="shared" si="61"/>
        <v>-7.2675971045403256E-2</v>
      </c>
      <c r="P71" s="386">
        <f t="shared" si="61"/>
        <v>-5.7851636362735409E-2</v>
      </c>
      <c r="R71" s="401">
        <v>618.92099999999994</v>
      </c>
      <c r="S71" s="369">
        <v>7451.7240000000002</v>
      </c>
      <c r="T71" s="374">
        <v>8070.6450000000004</v>
      </c>
      <c r="U71" s="19">
        <v>695.66599999999994</v>
      </c>
      <c r="V71" s="119">
        <v>6839.4490000000005</v>
      </c>
      <c r="W71" s="375">
        <v>7535.1150000000007</v>
      </c>
      <c r="X71" s="345">
        <f t="shared" si="62"/>
        <v>5.6431649449625455E-2</v>
      </c>
      <c r="Y71" s="323">
        <f t="shared" si="63"/>
        <v>0.15629698180859758</v>
      </c>
      <c r="Z71" s="399">
        <f t="shared" si="64"/>
        <v>0.1376202332979562</v>
      </c>
      <c r="AA71" s="323">
        <f t="shared" si="65"/>
        <v>6.6751444600837664E-2</v>
      </c>
      <c r="AB71" s="323">
        <f t="shared" si="66"/>
        <v>0.13553236994685852</v>
      </c>
      <c r="AC71" s="399">
        <f t="shared" si="67"/>
        <v>0.12375914259792013</v>
      </c>
      <c r="AE71" s="394">
        <f t="shared" si="68"/>
        <v>0.12399805467903013</v>
      </c>
      <c r="AF71" s="395">
        <f t="shared" si="68"/>
        <v>-8.2165549878122107E-2</v>
      </c>
      <c r="AG71" s="386">
        <f t="shared" si="68"/>
        <v>-6.6355291305713451E-2</v>
      </c>
      <c r="AI71" s="27">
        <f t="shared" si="69"/>
        <v>2.7657689059295105</v>
      </c>
      <c r="AJ71" s="28">
        <f t="shared" si="69"/>
        <v>2.4794491239920213</v>
      </c>
      <c r="AK71" s="402">
        <f t="shared" si="69"/>
        <v>2.4992908403201564</v>
      </c>
      <c r="AL71" s="28">
        <f t="shared" si="69"/>
        <v>2.723978604935275</v>
      </c>
      <c r="AM71" s="28">
        <f t="shared" si="69"/>
        <v>2.4540761937225848</v>
      </c>
      <c r="AN71" s="402">
        <f t="shared" si="69"/>
        <v>2.4767327085773188</v>
      </c>
      <c r="AO71" s="384">
        <f t="shared" si="70"/>
        <v>-1.5109831086986924E-2</v>
      </c>
      <c r="AP71" s="385">
        <f t="shared" si="70"/>
        <v>-1.0233293365013685E-2</v>
      </c>
      <c r="AQ71" s="386">
        <f t="shared" si="70"/>
        <v>-9.02581299419636E-3</v>
      </c>
    </row>
    <row r="72" spans="1:43" ht="19.5" customHeight="1">
      <c r="A72" s="8" t="s">
        <v>189</v>
      </c>
      <c r="B72" s="19">
        <v>5828.93</v>
      </c>
      <c r="C72" s="371">
        <v>14360.59</v>
      </c>
      <c r="D72" s="375">
        <v>20189.52</v>
      </c>
      <c r="E72" s="19">
        <v>4793.58</v>
      </c>
      <c r="F72" s="369">
        <v>14395.2</v>
      </c>
      <c r="G72" s="377">
        <v>19188.78</v>
      </c>
      <c r="H72" s="345">
        <f t="shared" si="55"/>
        <v>0.14328025009574255</v>
      </c>
      <c r="I72" s="323">
        <f t="shared" si="56"/>
        <v>7.8914530172852021E-2</v>
      </c>
      <c r="J72" s="399">
        <f t="shared" si="57"/>
        <v>9.067481450968061E-2</v>
      </c>
      <c r="K72" s="323">
        <f t="shared" si="58"/>
        <v>0.12184479111090554</v>
      </c>
      <c r="L72" s="323">
        <f t="shared" si="59"/>
        <v>7.2759073162869017E-2</v>
      </c>
      <c r="M72" s="399">
        <f t="shared" si="60"/>
        <v>8.0900739232708629E-2</v>
      </c>
      <c r="N72" s="394">
        <f t="shared" si="61"/>
        <v>-0.17762265115552944</v>
      </c>
      <c r="O72" s="395">
        <f t="shared" si="61"/>
        <v>2.4100681100150188E-3</v>
      </c>
      <c r="P72" s="386">
        <f t="shared" si="61"/>
        <v>-4.9567300262710633E-2</v>
      </c>
      <c r="R72" s="401">
        <v>1771.9319999999998</v>
      </c>
      <c r="S72" s="369">
        <v>4309.5020000000004</v>
      </c>
      <c r="T72" s="374">
        <v>6081.4340000000002</v>
      </c>
      <c r="U72" s="19">
        <v>1462.318</v>
      </c>
      <c r="V72" s="119">
        <v>4305.4350000000004</v>
      </c>
      <c r="W72" s="375">
        <v>5767.7530000000006</v>
      </c>
      <c r="X72" s="345">
        <f t="shared" si="62"/>
        <v>0.16156027259145148</v>
      </c>
      <c r="Y72" s="323">
        <f t="shared" si="63"/>
        <v>9.0390110489614872E-2</v>
      </c>
      <c r="Z72" s="399">
        <f t="shared" si="64"/>
        <v>0.10370030720792736</v>
      </c>
      <c r="AA72" s="323">
        <f t="shared" si="65"/>
        <v>0.14031422976803198</v>
      </c>
      <c r="AB72" s="323">
        <f t="shared" si="66"/>
        <v>8.5317663630820675E-2</v>
      </c>
      <c r="AC72" s="399">
        <f t="shared" si="67"/>
        <v>9.4731422943987148E-2</v>
      </c>
      <c r="AE72" s="394">
        <f t="shared" ref="AE72:AE74" si="71">(U72-R72)/R72</f>
        <v>-0.1747324389423521</v>
      </c>
      <c r="AF72" s="395">
        <f t="shared" ref="AF72:AF74" si="72">(V72-S72)/S72</f>
        <v>-9.4372853290241123E-4</v>
      </c>
      <c r="AG72" s="386">
        <f t="shared" ref="AG72:AG74" si="73">(W72-T72)/T72</f>
        <v>-5.1580104297769172E-2</v>
      </c>
      <c r="AI72" s="27">
        <f t="shared" ref="AI72:AI74" si="74">(R72/B72)*10</f>
        <v>3.0398923987764475</v>
      </c>
      <c r="AJ72" s="28">
        <f t="shared" ref="AJ72:AJ74" si="75">(S72/C72)*10</f>
        <v>3.0009226640409628</v>
      </c>
      <c r="AK72" s="402">
        <f t="shared" ref="AK72:AK74" si="76">(T72/D72)*10</f>
        <v>3.0121736425630723</v>
      </c>
      <c r="AL72" s="28">
        <f t="shared" ref="AL72:AL74" si="77">(U72/E72)*10</f>
        <v>3.0505759787048508</v>
      </c>
      <c r="AM72" s="28">
        <f t="shared" ref="AM72:AM74" si="78">(V72/F72)*10</f>
        <v>2.9908823774591529</v>
      </c>
      <c r="AN72" s="402">
        <f t="shared" ref="AN72:AN74" si="79">(W72/G72)*10</f>
        <v>3.0057945320129793</v>
      </c>
      <c r="AO72" s="384">
        <f t="shared" ref="AO72:AO74" si="80">(AL72-AI72)/AI72</f>
        <v>3.5144598975619741E-3</v>
      </c>
      <c r="AP72" s="385">
        <f t="shared" ref="AP72:AP74" si="81">(AM72-AJ72)/AJ72</f>
        <v>-3.3457331980324694E-3</v>
      </c>
      <c r="AQ72" s="386">
        <f t="shared" ref="AQ72:AQ74" si="82">(AN72-AK72)/AK72</f>
        <v>-2.1177764986566238E-3</v>
      </c>
    </row>
    <row r="73" spans="1:43" ht="19.5" customHeight="1">
      <c r="A73" s="8" t="s">
        <v>187</v>
      </c>
      <c r="B73" s="19">
        <v>557.53</v>
      </c>
      <c r="C73" s="371">
        <v>10191.5</v>
      </c>
      <c r="D73" s="375">
        <v>10749.03</v>
      </c>
      <c r="E73" s="19">
        <v>991.93000000000006</v>
      </c>
      <c r="F73" s="369">
        <v>9417.2799999999988</v>
      </c>
      <c r="G73" s="377">
        <v>10409.209999999999</v>
      </c>
      <c r="H73" s="345">
        <f t="shared" si="55"/>
        <v>1.3704580057725747E-2</v>
      </c>
      <c r="I73" s="323">
        <f t="shared" si="56"/>
        <v>5.6004484095473893E-2</v>
      </c>
      <c r="J73" s="399">
        <f t="shared" si="57"/>
        <v>4.8275853086600977E-2</v>
      </c>
      <c r="K73" s="323">
        <f t="shared" si="58"/>
        <v>2.5213202584840669E-2</v>
      </c>
      <c r="L73" s="323">
        <f t="shared" si="59"/>
        <v>4.7598683207959805E-2</v>
      </c>
      <c r="M73" s="399">
        <f t="shared" si="60"/>
        <v>4.3885686522462761E-2</v>
      </c>
      <c r="N73" s="394">
        <f t="shared" si="61"/>
        <v>0.77915089770954049</v>
      </c>
      <c r="O73" s="395">
        <f t="shared" si="61"/>
        <v>-7.5967227591620584E-2</v>
      </c>
      <c r="P73" s="386">
        <f t="shared" si="61"/>
        <v>-3.1614015404180795E-2</v>
      </c>
      <c r="R73" s="401">
        <v>181.477</v>
      </c>
      <c r="S73" s="369">
        <v>2418.6289999999999</v>
      </c>
      <c r="T73" s="374">
        <v>2600.1059999999998</v>
      </c>
      <c r="U73" s="19">
        <v>219.608</v>
      </c>
      <c r="V73" s="119">
        <v>2442.4090000000001</v>
      </c>
      <c r="W73" s="375">
        <v>2662.0170000000003</v>
      </c>
      <c r="X73" s="345">
        <f t="shared" si="62"/>
        <v>1.6546613295024212E-2</v>
      </c>
      <c r="Y73" s="323">
        <f t="shared" si="63"/>
        <v>5.0729792570785838E-2</v>
      </c>
      <c r="Z73" s="399">
        <f t="shared" si="64"/>
        <v>4.4336876955858626E-2</v>
      </c>
      <c r="AA73" s="323">
        <f t="shared" si="65"/>
        <v>2.1072111107774075E-2</v>
      </c>
      <c r="AB73" s="323">
        <f t="shared" si="66"/>
        <v>4.8399436877084215E-2</v>
      </c>
      <c r="AC73" s="399">
        <f t="shared" si="67"/>
        <v>4.3721819972367716E-2</v>
      </c>
      <c r="AE73" s="394">
        <f t="shared" si="71"/>
        <v>0.21011478038539319</v>
      </c>
      <c r="AF73" s="395">
        <f t="shared" si="72"/>
        <v>9.8320164026811062E-3</v>
      </c>
      <c r="AG73" s="386">
        <f t="shared" si="73"/>
        <v>2.3810952322713196E-2</v>
      </c>
      <c r="AI73" s="27">
        <f t="shared" si="74"/>
        <v>3.2550176672107334</v>
      </c>
      <c r="AJ73" s="28">
        <f t="shared" si="75"/>
        <v>2.3731825540891918</v>
      </c>
      <c r="AK73" s="402">
        <f t="shared" si="76"/>
        <v>2.4189215212907582</v>
      </c>
      <c r="AL73" s="28">
        <f t="shared" si="77"/>
        <v>2.213946548647586</v>
      </c>
      <c r="AM73" s="28">
        <f t="shared" si="78"/>
        <v>2.5935397482075508</v>
      </c>
      <c r="AN73" s="402">
        <f t="shared" si="79"/>
        <v>2.5573669855829602</v>
      </c>
      <c r="AO73" s="384">
        <f t="shared" si="80"/>
        <v>-0.31983578124639017</v>
      </c>
      <c r="AP73" s="385">
        <f t="shared" si="81"/>
        <v>9.2853031360215096E-2</v>
      </c>
      <c r="AQ73" s="386">
        <f t="shared" si="82"/>
        <v>5.7234376177002305E-2</v>
      </c>
    </row>
    <row r="74" spans="1:43" ht="19.5" customHeight="1">
      <c r="A74" s="8" t="s">
        <v>193</v>
      </c>
      <c r="B74" s="19">
        <v>998.25999999999988</v>
      </c>
      <c r="C74" s="371">
        <v>8485.6299999999992</v>
      </c>
      <c r="D74" s="375">
        <v>9483.89</v>
      </c>
      <c r="E74" s="19">
        <v>917.43</v>
      </c>
      <c r="F74" s="369">
        <v>7703.12</v>
      </c>
      <c r="G74" s="377">
        <v>8620.5499999999993</v>
      </c>
      <c r="H74" s="345">
        <f t="shared" si="55"/>
        <v>2.4538112905897986E-2</v>
      </c>
      <c r="I74" s="323">
        <f t="shared" si="56"/>
        <v>4.6630361612625827E-2</v>
      </c>
      <c r="J74" s="399">
        <f t="shared" si="57"/>
        <v>4.2593878734126157E-2</v>
      </c>
      <c r="K74" s="323">
        <f t="shared" si="58"/>
        <v>2.3319537111903436E-2</v>
      </c>
      <c r="L74" s="323">
        <f t="shared" si="59"/>
        <v>3.8934635966319291E-2</v>
      </c>
      <c r="M74" s="399">
        <f t="shared" si="60"/>
        <v>3.6344617406240856E-2</v>
      </c>
      <c r="N74" s="394">
        <f t="shared" si="61"/>
        <v>-8.097088934746452E-2</v>
      </c>
      <c r="O74" s="395">
        <f t="shared" si="61"/>
        <v>-9.2215899114149374E-2</v>
      </c>
      <c r="P74" s="386">
        <f t="shared" si="61"/>
        <v>-9.1032266295792155E-2</v>
      </c>
      <c r="R74" s="401">
        <v>345.60199999999992</v>
      </c>
      <c r="S74" s="369">
        <v>2949.2460000000005</v>
      </c>
      <c r="T74" s="374">
        <v>3294.8480000000004</v>
      </c>
      <c r="U74" s="19">
        <v>292.44099999999997</v>
      </c>
      <c r="V74" s="119">
        <v>2329.056</v>
      </c>
      <c r="W74" s="375">
        <v>2621.4969999999998</v>
      </c>
      <c r="X74" s="345">
        <f t="shared" si="62"/>
        <v>3.1511115171547671E-2</v>
      </c>
      <c r="Y74" s="323">
        <f t="shared" si="63"/>
        <v>6.1859275573153176E-2</v>
      </c>
      <c r="Z74" s="399">
        <f t="shared" si="64"/>
        <v>5.6183582655575159E-2</v>
      </c>
      <c r="AA74" s="323">
        <f t="shared" si="65"/>
        <v>2.8060677409149744E-2</v>
      </c>
      <c r="AB74" s="323">
        <f t="shared" si="66"/>
        <v>4.6153203192092013E-2</v>
      </c>
      <c r="AC74" s="399">
        <f t="shared" si="67"/>
        <v>4.3056306511980218E-2</v>
      </c>
      <c r="AE74" s="394">
        <f t="shared" si="71"/>
        <v>-0.15382144779254736</v>
      </c>
      <c r="AF74" s="395">
        <f t="shared" si="72"/>
        <v>-0.21028764640182623</v>
      </c>
      <c r="AG74" s="386">
        <f t="shared" si="73"/>
        <v>-0.20436481440115006</v>
      </c>
      <c r="AI74" s="27">
        <f t="shared" si="74"/>
        <v>3.4620439564842824</v>
      </c>
      <c r="AJ74" s="28">
        <f t="shared" si="75"/>
        <v>3.4755769459662993</v>
      </c>
      <c r="AK74" s="402">
        <f t="shared" si="76"/>
        <v>3.4741524838436555</v>
      </c>
      <c r="AL74" s="28">
        <f t="shared" si="77"/>
        <v>3.1876110438943566</v>
      </c>
      <c r="AM74" s="28">
        <f t="shared" si="78"/>
        <v>3.0235229361609322</v>
      </c>
      <c r="AN74" s="402">
        <f t="shared" si="79"/>
        <v>3.0409857839697003</v>
      </c>
      <c r="AO74" s="384">
        <f t="shared" si="80"/>
        <v>-7.9269043385749915E-2</v>
      </c>
      <c r="AP74" s="385">
        <f t="shared" si="81"/>
        <v>-0.13006589030636023</v>
      </c>
      <c r="AQ74" s="386">
        <f t="shared" si="82"/>
        <v>-0.12468269653919101</v>
      </c>
    </row>
    <row r="75" spans="1:43" ht="19.5" customHeight="1">
      <c r="A75" s="8" t="s">
        <v>199</v>
      </c>
      <c r="B75" s="19">
        <v>2108.8799999999997</v>
      </c>
      <c r="C75" s="371">
        <v>7998.76</v>
      </c>
      <c r="D75" s="375">
        <v>10107.64</v>
      </c>
      <c r="E75" s="19">
        <v>2551.2800000000002</v>
      </c>
      <c r="F75" s="369">
        <v>7233.9800000000014</v>
      </c>
      <c r="G75" s="377">
        <v>9785.260000000002</v>
      </c>
      <c r="H75" s="345">
        <f t="shared" si="55"/>
        <v>5.1838133897972614E-2</v>
      </c>
      <c r="I75" s="323">
        <f t="shared" si="56"/>
        <v>4.3954906265369451E-2</v>
      </c>
      <c r="J75" s="399">
        <f t="shared" si="57"/>
        <v>4.5395253682634751E-2</v>
      </c>
      <c r="K75" s="323">
        <f t="shared" si="58"/>
        <v>6.4849273124769194E-2</v>
      </c>
      <c r="L75" s="323">
        <f t="shared" si="59"/>
        <v>3.6563415588441374E-2</v>
      </c>
      <c r="M75" s="399">
        <f t="shared" si="60"/>
        <v>4.1255085919180617E-2</v>
      </c>
      <c r="N75" s="394">
        <f t="shared" si="61"/>
        <v>0.20977959864952042</v>
      </c>
      <c r="O75" s="395">
        <f t="shared" si="61"/>
        <v>-9.5612319909585838E-2</v>
      </c>
      <c r="P75" s="386">
        <f t="shared" si="61"/>
        <v>-3.1894685604156599E-2</v>
      </c>
      <c r="R75" s="401">
        <v>573.34100000000012</v>
      </c>
      <c r="S75" s="369">
        <v>1879.402</v>
      </c>
      <c r="T75" s="374">
        <v>2452.7430000000004</v>
      </c>
      <c r="U75" s="19">
        <v>682.10699999999997</v>
      </c>
      <c r="V75" s="119">
        <v>1681.865</v>
      </c>
      <c r="W75" s="375">
        <v>2363.9719999999998</v>
      </c>
      <c r="X75" s="345">
        <f t="shared" si="62"/>
        <v>5.2275780474564153E-2</v>
      </c>
      <c r="Y75" s="323">
        <f t="shared" si="63"/>
        <v>3.941971820280004E-2</v>
      </c>
      <c r="Z75" s="399">
        <f t="shared" si="64"/>
        <v>4.1824050479227992E-2</v>
      </c>
      <c r="AA75" s="323">
        <f t="shared" si="65"/>
        <v>6.5450413880143027E-2</v>
      </c>
      <c r="AB75" s="323">
        <f t="shared" si="66"/>
        <v>3.3328291413631889E-2</v>
      </c>
      <c r="AC75" s="399">
        <f t="shared" si="67"/>
        <v>3.8826633415082634E-2</v>
      </c>
      <c r="AE75" s="394">
        <f t="shared" si="68"/>
        <v>0.1897056027739161</v>
      </c>
      <c r="AF75" s="395">
        <f t="shared" si="68"/>
        <v>-0.10510630509066184</v>
      </c>
      <c r="AG75" s="386">
        <f t="shared" si="68"/>
        <v>-3.6192540351761525E-2</v>
      </c>
      <c r="AI75" s="27">
        <f t="shared" si="69"/>
        <v>2.7186990250749221</v>
      </c>
      <c r="AJ75" s="28">
        <f t="shared" si="69"/>
        <v>2.349616690587041</v>
      </c>
      <c r="AK75" s="402">
        <f t="shared" si="69"/>
        <v>2.4266228318380954</v>
      </c>
      <c r="AL75" s="28">
        <f t="shared" si="69"/>
        <v>2.6735873757486432</v>
      </c>
      <c r="AM75" s="28">
        <f t="shared" si="69"/>
        <v>2.3249511334009769</v>
      </c>
      <c r="AN75" s="402">
        <f t="shared" si="69"/>
        <v>2.4158499620858302</v>
      </c>
      <c r="AO75" s="384">
        <f t="shared" si="70"/>
        <v>-1.6593101667454962E-2</v>
      </c>
      <c r="AP75" s="385">
        <f t="shared" si="70"/>
        <v>-1.0497694064260982E-2</v>
      </c>
      <c r="AQ75" s="386">
        <f t="shared" si="70"/>
        <v>-4.439449596748816E-3</v>
      </c>
    </row>
    <row r="76" spans="1:43" ht="19.5" customHeight="1">
      <c r="A76" s="8" t="s">
        <v>194</v>
      </c>
      <c r="B76" s="19">
        <v>2514.4299999999998</v>
      </c>
      <c r="C76" s="371">
        <v>5429.7699999999986</v>
      </c>
      <c r="D76" s="375">
        <v>7944.1999999999989</v>
      </c>
      <c r="E76" s="19">
        <v>2515.9899999999998</v>
      </c>
      <c r="F76" s="369">
        <v>6663.42</v>
      </c>
      <c r="G76" s="377">
        <v>9179.41</v>
      </c>
      <c r="H76" s="345">
        <f t="shared" si="55"/>
        <v>6.1806911259568727E-2</v>
      </c>
      <c r="I76" s="323">
        <f t="shared" si="56"/>
        <v>2.9837753775899641E-2</v>
      </c>
      <c r="J76" s="399">
        <f t="shared" si="57"/>
        <v>3.5678850286079339E-2</v>
      </c>
      <c r="K76" s="323">
        <f t="shared" si="58"/>
        <v>6.3952260312152343E-2</v>
      </c>
      <c r="L76" s="323">
        <f t="shared" si="59"/>
        <v>3.3679578143751013E-2</v>
      </c>
      <c r="M76" s="399">
        <f t="shared" si="60"/>
        <v>3.8700795710833E-2</v>
      </c>
      <c r="N76" s="394">
        <f t="shared" si="61"/>
        <v>6.2041894186751884E-4</v>
      </c>
      <c r="O76" s="395">
        <f t="shared" si="61"/>
        <v>0.2272011521666667</v>
      </c>
      <c r="P76" s="386">
        <f t="shared" si="61"/>
        <v>0.15548576319830834</v>
      </c>
      <c r="R76" s="401">
        <v>556.14300000000003</v>
      </c>
      <c r="S76" s="369">
        <v>1480.5859999999998</v>
      </c>
      <c r="T76" s="374">
        <v>2036.7289999999998</v>
      </c>
      <c r="U76" s="19">
        <v>569.89199999999994</v>
      </c>
      <c r="V76" s="119">
        <v>1675.8570000000002</v>
      </c>
      <c r="W76" s="375">
        <v>2245.7490000000003</v>
      </c>
      <c r="X76" s="345">
        <f t="shared" si="62"/>
        <v>5.070771038608006E-2</v>
      </c>
      <c r="Y76" s="323">
        <f t="shared" si="63"/>
        <v>3.1054709367666359E-2</v>
      </c>
      <c r="Z76" s="399">
        <f t="shared" si="64"/>
        <v>3.4730200640061978E-2</v>
      </c>
      <c r="AA76" s="323">
        <f t="shared" si="65"/>
        <v>5.4683014933115281E-2</v>
      </c>
      <c r="AB76" s="323">
        <f t="shared" si="66"/>
        <v>3.3209235261792654E-2</v>
      </c>
      <c r="AC76" s="399">
        <f t="shared" si="67"/>
        <v>3.6884900990912094E-2</v>
      </c>
      <c r="AE76" s="394">
        <f t="shared" si="68"/>
        <v>2.4722058894924345E-2</v>
      </c>
      <c r="AF76" s="395">
        <f t="shared" si="68"/>
        <v>0.13188764448671028</v>
      </c>
      <c r="AG76" s="386">
        <f t="shared" si="68"/>
        <v>0.10262533699868782</v>
      </c>
      <c r="AI76" s="27">
        <f t="shared" si="69"/>
        <v>2.2118054588912797</v>
      </c>
      <c r="AJ76" s="28">
        <f t="shared" si="69"/>
        <v>2.7267932159189066</v>
      </c>
      <c r="AK76" s="402">
        <f t="shared" si="69"/>
        <v>2.5637937111351676</v>
      </c>
      <c r="AL76" s="28">
        <f t="shared" si="69"/>
        <v>2.2650805448352336</v>
      </c>
      <c r="AM76" s="28">
        <f t="shared" si="69"/>
        <v>2.5150103100209802</v>
      </c>
      <c r="AN76" s="402">
        <f t="shared" si="69"/>
        <v>2.4465069105748629</v>
      </c>
      <c r="AO76" s="384">
        <f t="shared" si="70"/>
        <v>2.4086696110542798E-2</v>
      </c>
      <c r="AP76" s="385">
        <f t="shared" si="70"/>
        <v>-7.7667387707122962E-2</v>
      </c>
      <c r="AQ76" s="386">
        <f t="shared" si="70"/>
        <v>-4.5747362609908963E-2</v>
      </c>
    </row>
    <row r="77" spans="1:43" ht="19.5" customHeight="1">
      <c r="A77" s="8" t="s">
        <v>222</v>
      </c>
      <c r="B77" s="19">
        <v>1651.22</v>
      </c>
      <c r="C77" s="371">
        <v>3904.0699999999997</v>
      </c>
      <c r="D77" s="375">
        <v>5555.29</v>
      </c>
      <c r="E77" s="19">
        <v>1265.94</v>
      </c>
      <c r="F77" s="369">
        <v>6370.9699999999993</v>
      </c>
      <c r="G77" s="377">
        <v>7636.91</v>
      </c>
      <c r="H77" s="345">
        <f t="shared" si="55"/>
        <v>4.0588446689716985E-2</v>
      </c>
      <c r="I77" s="323">
        <f t="shared" si="56"/>
        <v>2.145370418707911E-2</v>
      </c>
      <c r="J77" s="399">
        <f t="shared" si="57"/>
        <v>2.4949820020361235E-2</v>
      </c>
      <c r="K77" s="323">
        <f t="shared" si="58"/>
        <v>3.2178078775975318E-2</v>
      </c>
      <c r="L77" s="323">
        <f t="shared" si="59"/>
        <v>3.2201419386215097E-2</v>
      </c>
      <c r="M77" s="399">
        <f t="shared" si="60"/>
        <v>3.219754796572085E-2</v>
      </c>
      <c r="N77" s="394">
        <f t="shared" si="61"/>
        <v>-0.23333050714017511</v>
      </c>
      <c r="O77" s="395">
        <f t="shared" si="61"/>
        <v>0.63187903905411524</v>
      </c>
      <c r="P77" s="386">
        <f t="shared" si="61"/>
        <v>0.37470951111463124</v>
      </c>
      <c r="R77" s="401">
        <v>414.98899999999998</v>
      </c>
      <c r="S77" s="369">
        <v>778.03499999999997</v>
      </c>
      <c r="T77" s="374">
        <v>1193.0239999999999</v>
      </c>
      <c r="U77" s="19">
        <v>313.99700000000001</v>
      </c>
      <c r="V77" s="119">
        <v>1176.771</v>
      </c>
      <c r="W77" s="375">
        <v>1490.768</v>
      </c>
      <c r="X77" s="345">
        <f t="shared" si="62"/>
        <v>3.7837646118730209E-2</v>
      </c>
      <c r="Y77" s="323">
        <f t="shared" si="63"/>
        <v>1.6318978298371249E-2</v>
      </c>
      <c r="Z77" s="399">
        <f t="shared" si="64"/>
        <v>2.0343385344053774E-2</v>
      </c>
      <c r="AA77" s="323">
        <f t="shared" si="65"/>
        <v>3.0129046626296566E-2</v>
      </c>
      <c r="AB77" s="323">
        <f t="shared" si="66"/>
        <v>2.3319212193077928E-2</v>
      </c>
      <c r="AC77" s="399">
        <f t="shared" si="67"/>
        <v>2.4484851192372804E-2</v>
      </c>
      <c r="AE77" s="394">
        <f t="shared" si="68"/>
        <v>-0.24336066739118378</v>
      </c>
      <c r="AF77" s="395">
        <f t="shared" si="68"/>
        <v>0.512491083306021</v>
      </c>
      <c r="AG77" s="386">
        <f t="shared" si="68"/>
        <v>0.24957083847433092</v>
      </c>
      <c r="AI77" s="27">
        <f t="shared" si="69"/>
        <v>2.5132265839803298</v>
      </c>
      <c r="AJ77" s="28">
        <f t="shared" si="69"/>
        <v>1.9928817874679503</v>
      </c>
      <c r="AK77" s="402">
        <f t="shared" si="69"/>
        <v>2.1475458526917586</v>
      </c>
      <c r="AL77" s="28">
        <f t="shared" si="69"/>
        <v>2.4803466199029969</v>
      </c>
      <c r="AM77" s="28">
        <f t="shared" si="69"/>
        <v>1.8470829402744009</v>
      </c>
      <c r="AN77" s="402">
        <f t="shared" si="69"/>
        <v>1.9520565254795461</v>
      </c>
      <c r="AO77" s="384">
        <f t="shared" si="70"/>
        <v>-1.3082769491185E-2</v>
      </c>
      <c r="AP77" s="385">
        <f t="shared" si="70"/>
        <v>-7.3159807124733509E-2</v>
      </c>
      <c r="AQ77" s="386">
        <f t="shared" si="70"/>
        <v>-9.1029174984638347E-2</v>
      </c>
    </row>
    <row r="78" spans="1:43" ht="19.5" customHeight="1">
      <c r="A78" s="8" t="s">
        <v>220</v>
      </c>
      <c r="B78" s="19">
        <v>998.02</v>
      </c>
      <c r="C78" s="371">
        <v>3382.1499999999996</v>
      </c>
      <c r="D78" s="375">
        <v>4380.17</v>
      </c>
      <c r="E78" s="19">
        <v>1224.7</v>
      </c>
      <c r="F78" s="369">
        <v>2933.32</v>
      </c>
      <c r="G78" s="377">
        <v>4158.0200000000004</v>
      </c>
      <c r="H78" s="345">
        <f t="shared" si="55"/>
        <v>2.4532213493823563E-2</v>
      </c>
      <c r="I78" s="323">
        <f t="shared" si="56"/>
        <v>1.8585641552618066E-2</v>
      </c>
      <c r="J78" s="399">
        <f t="shared" si="57"/>
        <v>1.9672141896928095E-2</v>
      </c>
      <c r="K78" s="323">
        <f t="shared" si="58"/>
        <v>3.1129826908808451E-2</v>
      </c>
      <c r="L78" s="323">
        <f t="shared" si="59"/>
        <v>1.4826167367602183E-2</v>
      </c>
      <c r="M78" s="399">
        <f t="shared" si="60"/>
        <v>1.753039493622769E-2</v>
      </c>
      <c r="N78" s="394">
        <f t="shared" si="61"/>
        <v>0.22712971683934197</v>
      </c>
      <c r="O78" s="395">
        <f t="shared" si="61"/>
        <v>-0.13270552754904411</v>
      </c>
      <c r="P78" s="386">
        <f t="shared" si="61"/>
        <v>-5.0717209606019775E-2</v>
      </c>
      <c r="R78" s="401">
        <v>287.298</v>
      </c>
      <c r="S78" s="369">
        <v>966.8069999999999</v>
      </c>
      <c r="T78" s="374">
        <v>1254.105</v>
      </c>
      <c r="U78" s="19">
        <v>350.16899999999998</v>
      </c>
      <c r="V78" s="119">
        <v>848.05700000000002</v>
      </c>
      <c r="W78" s="375">
        <v>1198.2260000000001</v>
      </c>
      <c r="X78" s="345">
        <f t="shared" si="62"/>
        <v>2.6195104098226587E-2</v>
      </c>
      <c r="Y78" s="323">
        <f t="shared" si="63"/>
        <v>2.0278396796690912E-2</v>
      </c>
      <c r="Z78" s="399">
        <f t="shared" si="64"/>
        <v>2.1384935489063558E-2</v>
      </c>
      <c r="AA78" s="323">
        <f t="shared" si="65"/>
        <v>3.3599869196468887E-2</v>
      </c>
      <c r="AB78" s="323">
        <f t="shared" si="66"/>
        <v>1.6805326724422243E-2</v>
      </c>
      <c r="AC78" s="399">
        <f t="shared" si="67"/>
        <v>1.9680047669947368E-2</v>
      </c>
      <c r="AE78" s="394">
        <f t="shared" si="68"/>
        <v>0.2188354948520351</v>
      </c>
      <c r="AF78" s="395">
        <f t="shared" si="68"/>
        <v>-0.12282699649464671</v>
      </c>
      <c r="AG78" s="386">
        <f t="shared" si="68"/>
        <v>-4.4556875221771625E-2</v>
      </c>
      <c r="AI78" s="27">
        <f t="shared" si="69"/>
        <v>2.878679785976233</v>
      </c>
      <c r="AJ78" s="28">
        <f t="shared" si="69"/>
        <v>2.8585574264890679</v>
      </c>
      <c r="AK78" s="402">
        <f t="shared" si="69"/>
        <v>2.8631422981299814</v>
      </c>
      <c r="AL78" s="28">
        <f t="shared" si="69"/>
        <v>2.8592226667755365</v>
      </c>
      <c r="AM78" s="28">
        <f t="shared" si="69"/>
        <v>2.8911165505297749</v>
      </c>
      <c r="AN78" s="402">
        <f t="shared" si="69"/>
        <v>2.881722550637082</v>
      </c>
      <c r="AO78" s="384">
        <f t="shared" si="70"/>
        <v>-6.7590425637070574E-3</v>
      </c>
      <c r="AP78" s="385">
        <f t="shared" si="70"/>
        <v>1.1390054206711093E-2</v>
      </c>
      <c r="AQ78" s="386">
        <f t="shared" si="70"/>
        <v>6.4894617774450183E-3</v>
      </c>
    </row>
    <row r="79" spans="1:43" ht="19.5" customHeight="1">
      <c r="A79" s="8" t="s">
        <v>203</v>
      </c>
      <c r="B79" s="19">
        <v>1238.0900000000001</v>
      </c>
      <c r="C79" s="371">
        <v>1174</v>
      </c>
      <c r="D79" s="375">
        <v>2412.09</v>
      </c>
      <c r="E79" s="19">
        <v>1418.27</v>
      </c>
      <c r="F79" s="369">
        <v>1641.79</v>
      </c>
      <c r="G79" s="377">
        <v>3060.06</v>
      </c>
      <c r="H79" s="345">
        <f t="shared" si="55"/>
        <v>3.0433346230103624E-2</v>
      </c>
      <c r="I79" s="323">
        <f t="shared" si="56"/>
        <v>6.4513824587240694E-3</v>
      </c>
      <c r="J79" s="399">
        <f t="shared" si="57"/>
        <v>1.0833135871018999E-2</v>
      </c>
      <c r="K79" s="323">
        <f t="shared" si="58"/>
        <v>3.6050052755740802E-2</v>
      </c>
      <c r="L79" s="323">
        <f t="shared" si="59"/>
        <v>8.2982604429300538E-3</v>
      </c>
      <c r="M79" s="399">
        <f t="shared" si="60"/>
        <v>1.2901347354883552E-2</v>
      </c>
      <c r="N79" s="394">
        <f t="shared" si="61"/>
        <v>0.14553061570645093</v>
      </c>
      <c r="O79" s="395">
        <f t="shared" si="61"/>
        <v>0.39845826235093695</v>
      </c>
      <c r="P79" s="386">
        <f t="shared" si="61"/>
        <v>0.26863425494073595</v>
      </c>
      <c r="R79" s="401">
        <v>459.88</v>
      </c>
      <c r="S79" s="369">
        <v>485.06599999999997</v>
      </c>
      <c r="T79" s="374">
        <v>944.94599999999991</v>
      </c>
      <c r="U79" s="19">
        <v>439.19099999999997</v>
      </c>
      <c r="V79" s="119">
        <v>528.86800000000005</v>
      </c>
      <c r="W79" s="375">
        <v>968.05899999999997</v>
      </c>
      <c r="X79" s="345">
        <f t="shared" si="62"/>
        <v>4.193069381858712E-2</v>
      </c>
      <c r="Y79" s="323">
        <f t="shared" si="63"/>
        <v>1.0174068682357155E-2</v>
      </c>
      <c r="Z79" s="399">
        <f t="shared" si="64"/>
        <v>1.6113171744509949E-2</v>
      </c>
      <c r="AA79" s="323">
        <f t="shared" si="65"/>
        <v>4.2141823383184597E-2</v>
      </c>
      <c r="AB79" s="323">
        <f t="shared" si="66"/>
        <v>1.0480191230178801E-2</v>
      </c>
      <c r="AC79" s="399">
        <f t="shared" si="67"/>
        <v>1.5899711129053765E-2</v>
      </c>
      <c r="AE79" s="394">
        <f t="shared" si="68"/>
        <v>-4.4987822910324479E-2</v>
      </c>
      <c r="AF79" s="395">
        <f t="shared" si="68"/>
        <v>9.0301113662883153E-2</v>
      </c>
      <c r="AG79" s="386">
        <f t="shared" si="68"/>
        <v>2.4459598749558237E-2</v>
      </c>
      <c r="AI79" s="27">
        <f t="shared" si="69"/>
        <v>3.7144310995161902</v>
      </c>
      <c r="AJ79" s="28">
        <f t="shared" si="69"/>
        <v>4.131737649063032</v>
      </c>
      <c r="AK79" s="402">
        <f t="shared" si="69"/>
        <v>3.9175403902839441</v>
      </c>
      <c r="AL79" s="28">
        <f t="shared" si="69"/>
        <v>3.0966670662144722</v>
      </c>
      <c r="AM79" s="28">
        <f t="shared" si="69"/>
        <v>3.2212889590020657</v>
      </c>
      <c r="AN79" s="402">
        <f t="shared" si="69"/>
        <v>3.1635294732783015</v>
      </c>
      <c r="AO79" s="384">
        <f t="shared" si="70"/>
        <v>-0.16631457597428115</v>
      </c>
      <c r="AP79" s="385">
        <f t="shared" si="70"/>
        <v>-0.22035491296680751</v>
      </c>
      <c r="AQ79" s="386">
        <f t="shared" si="70"/>
        <v>-0.1924704896152945</v>
      </c>
    </row>
    <row r="80" spans="1:43" ht="19.5" customHeight="1">
      <c r="A80" s="8" t="s">
        <v>219</v>
      </c>
      <c r="B80" s="19">
        <v>513.18000000000006</v>
      </c>
      <c r="C80" s="371">
        <v>1349.7799999999997</v>
      </c>
      <c r="D80" s="375">
        <v>1862.9599999999998</v>
      </c>
      <c r="E80" s="19">
        <v>1180.1300000000001</v>
      </c>
      <c r="F80" s="369">
        <v>2266.2199999999998</v>
      </c>
      <c r="G80" s="377">
        <v>3446.35</v>
      </c>
      <c r="H80" s="345">
        <f t="shared" si="55"/>
        <v>1.2614417868139294E-2</v>
      </c>
      <c r="I80" s="323">
        <f t="shared" si="56"/>
        <v>7.4173313587193972E-3</v>
      </c>
      <c r="J80" s="399">
        <f t="shared" si="57"/>
        <v>8.3668929444065312E-3</v>
      </c>
      <c r="K80" s="323">
        <f t="shared" si="58"/>
        <v>2.9996932007750568E-2</v>
      </c>
      <c r="L80" s="323">
        <f t="shared" si="59"/>
        <v>1.1454378319381252E-2</v>
      </c>
      <c r="M80" s="399">
        <f t="shared" si="60"/>
        <v>1.4529962960367746E-2</v>
      </c>
      <c r="N80" s="394">
        <f t="shared" si="61"/>
        <v>1.2996414513426087</v>
      </c>
      <c r="O80" s="395">
        <f t="shared" si="61"/>
        <v>0.67895508897746315</v>
      </c>
      <c r="P80" s="386">
        <f t="shared" si="61"/>
        <v>0.84993236569759967</v>
      </c>
      <c r="R80" s="401">
        <v>123.87199999999999</v>
      </c>
      <c r="S80" s="369">
        <v>312.565</v>
      </c>
      <c r="T80" s="374">
        <v>436.43700000000001</v>
      </c>
      <c r="U80" s="19">
        <v>295.57400000000001</v>
      </c>
      <c r="V80" s="119">
        <v>513.78300000000002</v>
      </c>
      <c r="W80" s="375">
        <v>809.35699999999997</v>
      </c>
      <c r="X80" s="345">
        <f t="shared" si="62"/>
        <v>1.1294335271583942E-2</v>
      </c>
      <c r="Y80" s="323">
        <f t="shared" si="63"/>
        <v>6.5559280133032707E-3</v>
      </c>
      <c r="Z80" s="399">
        <f t="shared" si="64"/>
        <v>7.4421018096893256E-3</v>
      </c>
      <c r="AA80" s="323">
        <f t="shared" si="65"/>
        <v>2.8361299080949757E-2</v>
      </c>
      <c r="AB80" s="323">
        <f t="shared" si="66"/>
        <v>1.0181262793012538E-2</v>
      </c>
      <c r="AC80" s="399">
        <f t="shared" si="67"/>
        <v>1.3293138641629867E-2</v>
      </c>
      <c r="AE80" s="394">
        <f t="shared" si="68"/>
        <v>1.3861243864634465</v>
      </c>
      <c r="AF80" s="395">
        <f t="shared" si="68"/>
        <v>0.64376369715099269</v>
      </c>
      <c r="AG80" s="386">
        <f t="shared" si="68"/>
        <v>0.85446467645960344</v>
      </c>
      <c r="AI80" s="27">
        <f t="shared" si="69"/>
        <v>2.4138119178455897</v>
      </c>
      <c r="AJ80" s="28">
        <f t="shared" si="69"/>
        <v>2.3156736653380556</v>
      </c>
      <c r="AK80" s="402">
        <f t="shared" si="69"/>
        <v>2.3427073045046596</v>
      </c>
      <c r="AL80" s="28">
        <f t="shared" si="69"/>
        <v>2.5045884775406098</v>
      </c>
      <c r="AM80" s="28">
        <f t="shared" si="69"/>
        <v>2.2671364651269519</v>
      </c>
      <c r="AN80" s="402">
        <f t="shared" si="69"/>
        <v>2.3484469075978933</v>
      </c>
      <c r="AO80" s="384">
        <f t="shared" si="70"/>
        <v>3.7607138743453256E-2</v>
      </c>
      <c r="AP80" s="385">
        <f t="shared" si="70"/>
        <v>-2.0960293731205861E-2</v>
      </c>
      <c r="AQ80" s="386">
        <f t="shared" si="70"/>
        <v>2.4499872784779289E-3</v>
      </c>
    </row>
    <row r="81" spans="1:43" ht="19.5" customHeight="1">
      <c r="A81" s="8" t="s">
        <v>198</v>
      </c>
      <c r="B81" s="19">
        <v>110.12</v>
      </c>
      <c r="C81" s="371">
        <v>321.77999999999997</v>
      </c>
      <c r="D81" s="375">
        <v>431.9</v>
      </c>
      <c r="E81" s="19">
        <v>111.35</v>
      </c>
      <c r="F81" s="369">
        <v>310.74</v>
      </c>
      <c r="G81" s="377">
        <v>422.09000000000003</v>
      </c>
      <c r="H81" s="345">
        <f t="shared" si="55"/>
        <v>2.7068469068153452E-3</v>
      </c>
      <c r="I81" s="323">
        <f t="shared" si="56"/>
        <v>1.768250296054711E-3</v>
      </c>
      <c r="J81" s="399">
        <f t="shared" si="57"/>
        <v>1.9397416276727257E-3</v>
      </c>
      <c r="K81" s="323">
        <f t="shared" si="58"/>
        <v>2.8303308780075289E-3</v>
      </c>
      <c r="L81" s="323">
        <f t="shared" si="59"/>
        <v>1.5706037008606977E-3</v>
      </c>
      <c r="M81" s="399">
        <f t="shared" si="60"/>
        <v>1.7795499777856639E-3</v>
      </c>
      <c r="N81" s="394">
        <f t="shared" si="61"/>
        <v>1.1169633127497183E-2</v>
      </c>
      <c r="O81" s="395">
        <f t="shared" si="61"/>
        <v>-3.4309155323512849E-2</v>
      </c>
      <c r="P81" s="386">
        <f t="shared" si="61"/>
        <v>-2.2713591109052897E-2</v>
      </c>
      <c r="R81" s="401">
        <v>164.25799999999998</v>
      </c>
      <c r="S81" s="369">
        <v>603.14499999999998</v>
      </c>
      <c r="T81" s="374">
        <v>767.40300000000002</v>
      </c>
      <c r="U81" s="19">
        <v>171.142</v>
      </c>
      <c r="V81" s="119">
        <v>586.48800000000006</v>
      </c>
      <c r="W81" s="375">
        <v>757.63000000000011</v>
      </c>
      <c r="X81" s="345">
        <f t="shared" si="62"/>
        <v>1.4976628479719671E-2</v>
      </c>
      <c r="Y81" s="323">
        <f t="shared" si="63"/>
        <v>1.2650729293375141E-2</v>
      </c>
      <c r="Z81" s="399">
        <f t="shared" si="64"/>
        <v>1.3085717423273044E-2</v>
      </c>
      <c r="AA81" s="323">
        <f t="shared" si="65"/>
        <v>1.6421638734502707E-2</v>
      </c>
      <c r="AB81" s="323">
        <f t="shared" si="66"/>
        <v>1.1622004723683613E-2</v>
      </c>
      <c r="AC81" s="399">
        <f t="shared" si="67"/>
        <v>1.244355782313372E-2</v>
      </c>
      <c r="AE81" s="394">
        <f t="shared" si="68"/>
        <v>4.1909678676228954E-2</v>
      </c>
      <c r="AF81" s="395">
        <f t="shared" si="68"/>
        <v>-2.7616908040355017E-2</v>
      </c>
      <c r="AG81" s="386">
        <f t="shared" si="68"/>
        <v>-1.2735160013708457E-2</v>
      </c>
      <c r="AI81" s="27">
        <f t="shared" si="69"/>
        <v>14.916273156556482</v>
      </c>
      <c r="AJ81" s="28">
        <f t="shared" si="69"/>
        <v>18.744017651811799</v>
      </c>
      <c r="AK81" s="402">
        <f t="shared" si="69"/>
        <v>17.76807131280389</v>
      </c>
      <c r="AL81" s="28">
        <f t="shared" si="69"/>
        <v>15.36973506960036</v>
      </c>
      <c r="AM81" s="28">
        <f t="shared" si="69"/>
        <v>18.873913882988994</v>
      </c>
      <c r="AN81" s="402">
        <f t="shared" si="69"/>
        <v>17.949489445378948</v>
      </c>
      <c r="AO81" s="384">
        <f t="shared" si="70"/>
        <v>3.0400483303334887E-2</v>
      </c>
      <c r="AP81" s="385">
        <f t="shared" si="70"/>
        <v>6.9300100752220208E-3</v>
      </c>
      <c r="AQ81" s="386">
        <f t="shared" si="70"/>
        <v>1.0210344689708968E-2</v>
      </c>
    </row>
    <row r="82" spans="1:43" ht="19.5" customHeight="1">
      <c r="A82" s="8" t="s">
        <v>206</v>
      </c>
      <c r="B82" s="19">
        <v>1468.8999999999999</v>
      </c>
      <c r="C82" s="371">
        <v>2623.83</v>
      </c>
      <c r="D82" s="375">
        <v>4092.7299999999996</v>
      </c>
      <c r="E82" s="19">
        <v>938.2600000000001</v>
      </c>
      <c r="F82" s="369">
        <v>1507.19</v>
      </c>
      <c r="G82" s="377">
        <v>2445.4500000000003</v>
      </c>
      <c r="H82" s="345">
        <f t="shared" si="55"/>
        <v>3.6106859983845441E-2</v>
      </c>
      <c r="I82" s="323">
        <f t="shared" si="56"/>
        <v>1.4418510082345804E-2</v>
      </c>
      <c r="J82" s="399">
        <f t="shared" si="57"/>
        <v>1.8381196461738816E-2</v>
      </c>
      <c r="K82" s="323">
        <f t="shared" si="58"/>
        <v>2.3849000894470989E-2</v>
      </c>
      <c r="L82" s="323">
        <f t="shared" si="59"/>
        <v>7.6179384433939469E-3</v>
      </c>
      <c r="M82" s="399">
        <f t="shared" si="60"/>
        <v>1.0310124601805188E-2</v>
      </c>
      <c r="N82" s="394">
        <f t="shared" si="61"/>
        <v>-0.36124991490230773</v>
      </c>
      <c r="O82" s="395">
        <f t="shared" si="61"/>
        <v>-0.42557635212647155</v>
      </c>
      <c r="P82" s="386">
        <f t="shared" si="61"/>
        <v>-0.40248929198847699</v>
      </c>
      <c r="R82" s="401">
        <v>308.16600000000005</v>
      </c>
      <c r="S82" s="369">
        <v>648.50700000000006</v>
      </c>
      <c r="T82" s="374">
        <v>956.67300000000012</v>
      </c>
      <c r="U82" s="19">
        <v>208.10300000000001</v>
      </c>
      <c r="V82" s="119">
        <v>378.86500000000001</v>
      </c>
      <c r="W82" s="375">
        <v>586.96800000000007</v>
      </c>
      <c r="X82" s="345">
        <f t="shared" si="62"/>
        <v>2.8097795492951903E-2</v>
      </c>
      <c r="Y82" s="323">
        <f t="shared" si="63"/>
        <v>1.3602179412676611E-2</v>
      </c>
      <c r="Z82" s="399">
        <f t="shared" si="64"/>
        <v>1.6313139959675548E-2</v>
      </c>
      <c r="AA82" s="323">
        <f t="shared" si="65"/>
        <v>1.9968168454068652E-2</v>
      </c>
      <c r="AB82" s="323">
        <f t="shared" si="66"/>
        <v>7.5076912394429068E-3</v>
      </c>
      <c r="AC82" s="399">
        <f t="shared" si="67"/>
        <v>9.6405504643812326E-3</v>
      </c>
      <c r="AE82" s="394">
        <f t="shared" si="68"/>
        <v>-0.32470486685747302</v>
      </c>
      <c r="AF82" s="395">
        <f t="shared" si="68"/>
        <v>-0.41578888123027202</v>
      </c>
      <c r="AG82" s="386">
        <f t="shared" si="68"/>
        <v>-0.38644866114126769</v>
      </c>
      <c r="AI82" s="27">
        <f t="shared" si="69"/>
        <v>2.0979372319422702</v>
      </c>
      <c r="AJ82" s="28">
        <f t="shared" si="69"/>
        <v>2.4716044865711577</v>
      </c>
      <c r="AK82" s="402">
        <f t="shared" si="69"/>
        <v>2.3374935556462315</v>
      </c>
      <c r="AL82" s="28">
        <f t="shared" si="69"/>
        <v>2.2179673011745145</v>
      </c>
      <c r="AM82" s="28">
        <f t="shared" si="69"/>
        <v>2.5137175803979588</v>
      </c>
      <c r="AN82" s="402">
        <f t="shared" si="69"/>
        <v>2.4002453536158992</v>
      </c>
      <c r="AO82" s="384">
        <f t="shared" si="70"/>
        <v>5.7213374835395056E-2</v>
      </c>
      <c r="AP82" s="385">
        <f t="shared" si="70"/>
        <v>1.7038767349554503E-2</v>
      </c>
      <c r="AQ82" s="386">
        <f t="shared" si="70"/>
        <v>2.6845762983213489E-2</v>
      </c>
    </row>
    <row r="83" spans="1:43" ht="19.5" customHeight="1">
      <c r="A83" s="8" t="s">
        <v>205</v>
      </c>
      <c r="B83" s="19">
        <v>117.53</v>
      </c>
      <c r="C83" s="371">
        <v>1706.6899999999998</v>
      </c>
      <c r="D83" s="375">
        <v>1824.2199999999998</v>
      </c>
      <c r="E83" s="19">
        <v>132.67000000000002</v>
      </c>
      <c r="F83" s="369">
        <v>2121.6200000000003</v>
      </c>
      <c r="G83" s="377">
        <v>2254.2900000000004</v>
      </c>
      <c r="H83" s="345">
        <f t="shared" si="55"/>
        <v>2.8889912546132177E-3</v>
      </c>
      <c r="I83" s="323">
        <f t="shared" si="56"/>
        <v>9.3786285591820964E-3</v>
      </c>
      <c r="J83" s="399">
        <f t="shared" si="57"/>
        <v>8.1929045427949522E-3</v>
      </c>
      <c r="K83" s="323">
        <f t="shared" si="58"/>
        <v>3.372249641538024E-3</v>
      </c>
      <c r="L83" s="323">
        <f t="shared" si="59"/>
        <v>1.072351233771022E-2</v>
      </c>
      <c r="M83" s="399">
        <f t="shared" si="60"/>
        <v>9.5041856462423774E-3</v>
      </c>
      <c r="N83" s="394">
        <f t="shared" si="61"/>
        <v>0.12881817408321292</v>
      </c>
      <c r="O83" s="395">
        <f t="shared" si="61"/>
        <v>0.24311972297253781</v>
      </c>
      <c r="P83" s="386">
        <f t="shared" si="61"/>
        <v>0.23575555579919125</v>
      </c>
      <c r="R83" s="401">
        <v>28.390999999999998</v>
      </c>
      <c r="S83" s="369">
        <v>388.947</v>
      </c>
      <c r="T83" s="374">
        <v>417.33800000000002</v>
      </c>
      <c r="U83" s="19">
        <v>27.984999999999999</v>
      </c>
      <c r="V83" s="119">
        <v>513.55899999999997</v>
      </c>
      <c r="W83" s="375">
        <v>541.54399999999998</v>
      </c>
      <c r="X83" s="345">
        <f t="shared" si="62"/>
        <v>2.5886194837860025E-3</v>
      </c>
      <c r="Y83" s="323">
        <f t="shared" si="63"/>
        <v>8.1580104393974614E-3</v>
      </c>
      <c r="Z83" s="399">
        <f t="shared" si="64"/>
        <v>7.1164266206855146E-3</v>
      </c>
      <c r="AA83" s="323">
        <f t="shared" si="65"/>
        <v>2.6852529477571739E-3</v>
      </c>
      <c r="AB83" s="323">
        <f t="shared" si="66"/>
        <v>1.0176823948469929E-2</v>
      </c>
      <c r="AC83" s="399">
        <f t="shared" si="67"/>
        <v>8.8944921370208759E-3</v>
      </c>
      <c r="AE83" s="394">
        <f t="shared" si="68"/>
        <v>-1.4300306435137855E-2</v>
      </c>
      <c r="AF83" s="395">
        <f t="shared" si="68"/>
        <v>0.32038298277143151</v>
      </c>
      <c r="AG83" s="386">
        <f t="shared" si="68"/>
        <v>0.29761488290067034</v>
      </c>
      <c r="AI83" s="27">
        <f t="shared" si="69"/>
        <v>2.4156385603675656</v>
      </c>
      <c r="AJ83" s="28">
        <f t="shared" si="69"/>
        <v>2.2789551705347781</v>
      </c>
      <c r="AK83" s="402">
        <f t="shared" si="69"/>
        <v>2.2877613445746676</v>
      </c>
      <c r="AL83" s="28">
        <f t="shared" si="69"/>
        <v>2.1093691113288608</v>
      </c>
      <c r="AM83" s="28">
        <f t="shared" si="69"/>
        <v>2.4205984106484664</v>
      </c>
      <c r="AN83" s="402">
        <f t="shared" si="69"/>
        <v>2.4022818714539831</v>
      </c>
      <c r="AO83" s="384">
        <f>(AL83-AI83)/AI83</f>
        <v>-0.12678612357972235</v>
      </c>
      <c r="AP83" s="385">
        <f>(AM83-AJ83)/AJ83</f>
        <v>6.2152710130076984E-2</v>
      </c>
      <c r="AQ83" s="386">
        <f>(AN83-AK83)/AK83</f>
        <v>5.005789924324764E-2</v>
      </c>
    </row>
    <row r="84" spans="1:43" ht="19.5" customHeight="1">
      <c r="A84" s="8" t="s">
        <v>225</v>
      </c>
      <c r="B84" s="19">
        <v>23.99</v>
      </c>
      <c r="C84" s="371">
        <v>3368</v>
      </c>
      <c r="D84" s="375">
        <v>3391.99</v>
      </c>
      <c r="E84" s="19">
        <v>30.549999999999997</v>
      </c>
      <c r="F84" s="369">
        <v>2185.4499999999998</v>
      </c>
      <c r="G84" s="377">
        <v>2216</v>
      </c>
      <c r="H84" s="345">
        <f t="shared" si="55"/>
        <v>5.8969539860606721E-4</v>
      </c>
      <c r="I84" s="323">
        <f t="shared" si="56"/>
        <v>1.8507884259780803E-2</v>
      </c>
      <c r="J84" s="399">
        <f t="shared" si="57"/>
        <v>1.5234045389325327E-2</v>
      </c>
      <c r="K84" s="323">
        <f t="shared" si="58"/>
        <v>7.7652993554674465E-4</v>
      </c>
      <c r="L84" s="323">
        <f t="shared" si="59"/>
        <v>1.1046134575677453E-2</v>
      </c>
      <c r="M84" s="399">
        <f t="shared" si="60"/>
        <v>9.342753324582509E-3</v>
      </c>
      <c r="N84" s="394">
        <f t="shared" si="61"/>
        <v>0.27344726969570649</v>
      </c>
      <c r="O84" s="395">
        <f t="shared" si="61"/>
        <v>-0.3511134204275535</v>
      </c>
      <c r="P84" s="386">
        <f t="shared" si="61"/>
        <v>-0.34669618719394807</v>
      </c>
      <c r="R84" s="401">
        <v>15.386000000000001</v>
      </c>
      <c r="S84" s="369">
        <v>802.65000000000009</v>
      </c>
      <c r="T84" s="374">
        <v>818.03600000000006</v>
      </c>
      <c r="U84" s="19">
        <v>11.849</v>
      </c>
      <c r="V84" s="119">
        <v>513.75400000000002</v>
      </c>
      <c r="W84" s="375">
        <v>525.60300000000007</v>
      </c>
      <c r="X84" s="345">
        <f t="shared" si="62"/>
        <v>1.4028565171192082E-3</v>
      </c>
      <c r="Y84" s="323">
        <f t="shared" si="63"/>
        <v>1.6835268247813642E-2</v>
      </c>
      <c r="Z84" s="399">
        <f t="shared" si="64"/>
        <v>1.3949108796896269E-2</v>
      </c>
      <c r="AA84" s="323">
        <f t="shared" si="65"/>
        <v>1.1369505870278632E-3</v>
      </c>
      <c r="AB84" s="323">
        <f t="shared" si="66"/>
        <v>1.0180688121174432E-2</v>
      </c>
      <c r="AC84" s="399">
        <f t="shared" si="67"/>
        <v>8.6326720463980478E-3</v>
      </c>
      <c r="AE84" s="394">
        <f t="shared" si="68"/>
        <v>-0.22988431041206295</v>
      </c>
      <c r="AF84" s="395">
        <f t="shared" si="68"/>
        <v>-0.35992773936335892</v>
      </c>
      <c r="AG84" s="386">
        <f t="shared" si="68"/>
        <v>-0.35748182231588826</v>
      </c>
      <c r="AI84" s="27">
        <f t="shared" si="69"/>
        <v>6.413505627344728</v>
      </c>
      <c r="AJ84" s="28">
        <f t="shared" si="69"/>
        <v>2.3831650831353923</v>
      </c>
      <c r="AK84" s="402">
        <f t="shared" si="69"/>
        <v>2.4116698457247816</v>
      </c>
      <c r="AL84" s="28">
        <f t="shared" si="69"/>
        <v>3.8785597381342067</v>
      </c>
      <c r="AM84" s="28">
        <f t="shared" si="69"/>
        <v>2.350792742913359</v>
      </c>
      <c r="AN84" s="402">
        <f t="shared" si="69"/>
        <v>2.3718546931407944</v>
      </c>
      <c r="AO84" s="384">
        <f t="shared" ref="AO84:AQ97" si="83">(AL84-AI84)/AI84</f>
        <v>-0.39525121462472634</v>
      </c>
      <c r="AP84" s="385">
        <f t="shared" si="83"/>
        <v>-1.3583759031683558E-2</v>
      </c>
      <c r="AQ84" s="386">
        <f t="shared" si="83"/>
        <v>-1.6509371154002826E-2</v>
      </c>
    </row>
    <row r="85" spans="1:43" ht="19.5" customHeight="1">
      <c r="A85" s="8" t="s">
        <v>218</v>
      </c>
      <c r="B85" s="19">
        <v>287.71999999999997</v>
      </c>
      <c r="C85" s="371">
        <v>2067.7600000000002</v>
      </c>
      <c r="D85" s="375">
        <v>2355.48</v>
      </c>
      <c r="E85" s="19">
        <v>334.31</v>
      </c>
      <c r="F85" s="369">
        <v>1597.33</v>
      </c>
      <c r="G85" s="377">
        <v>1931.6399999999999</v>
      </c>
      <c r="H85" s="345">
        <f t="shared" si="55"/>
        <v>7.0724118418898571E-3</v>
      </c>
      <c r="I85" s="323">
        <f t="shared" si="56"/>
        <v>1.1362785854217447E-2</v>
      </c>
      <c r="J85" s="399">
        <f t="shared" si="57"/>
        <v>1.0578890042024896E-2</v>
      </c>
      <c r="K85" s="323">
        <f t="shared" si="58"/>
        <v>8.497601399431497E-3</v>
      </c>
      <c r="L85" s="323">
        <f t="shared" si="59"/>
        <v>8.0735418983581709E-3</v>
      </c>
      <c r="M85" s="399">
        <f t="shared" si="60"/>
        <v>8.1438790757655932E-3</v>
      </c>
      <c r="N85" s="394">
        <f t="shared" si="61"/>
        <v>0.16192826358960113</v>
      </c>
      <c r="O85" s="395">
        <f t="shared" si="61"/>
        <v>-0.22750706078074837</v>
      </c>
      <c r="P85" s="386">
        <f t="shared" si="61"/>
        <v>-0.17993784706301907</v>
      </c>
      <c r="R85" s="401">
        <v>70.849000000000004</v>
      </c>
      <c r="S85" s="369">
        <v>608.97299999999996</v>
      </c>
      <c r="T85" s="374">
        <v>679.822</v>
      </c>
      <c r="U85" s="19">
        <v>85.210000000000008</v>
      </c>
      <c r="V85" s="119">
        <v>430.59999999999997</v>
      </c>
      <c r="W85" s="375">
        <v>515.80999999999995</v>
      </c>
      <c r="X85" s="345">
        <f t="shared" si="62"/>
        <v>6.4598324048731823E-3</v>
      </c>
      <c r="Y85" s="323">
        <f t="shared" si="63"/>
        <v>1.2772969302530137E-2</v>
      </c>
      <c r="Z85" s="399">
        <f t="shared" si="64"/>
        <v>1.1592290608877379E-2</v>
      </c>
      <c r="AA85" s="323">
        <f t="shared" si="65"/>
        <v>8.1761802279217023E-3</v>
      </c>
      <c r="AB85" s="323">
        <f t="shared" si="66"/>
        <v>8.5328859823528575E-3</v>
      </c>
      <c r="AC85" s="399">
        <f t="shared" si="67"/>
        <v>8.4718286772575042E-3</v>
      </c>
      <c r="AE85" s="394">
        <f t="shared" si="68"/>
        <v>0.20269869722931874</v>
      </c>
      <c r="AF85" s="395">
        <f t="shared" si="68"/>
        <v>-0.29290789575235682</v>
      </c>
      <c r="AG85" s="386">
        <f t="shared" si="68"/>
        <v>-0.24125727028545715</v>
      </c>
      <c r="AI85" s="27">
        <f t="shared" si="69"/>
        <v>2.4624287501737805</v>
      </c>
      <c r="AJ85" s="28">
        <f t="shared" si="69"/>
        <v>2.9450855031531704</v>
      </c>
      <c r="AK85" s="402">
        <f t="shared" si="69"/>
        <v>2.8861293664136394</v>
      </c>
      <c r="AL85" s="28">
        <f t="shared" si="69"/>
        <v>2.5488319224671714</v>
      </c>
      <c r="AM85" s="28">
        <f t="shared" si="69"/>
        <v>2.6957485303600381</v>
      </c>
      <c r="AN85" s="402">
        <f t="shared" si="69"/>
        <v>2.6703215920150751</v>
      </c>
      <c r="AO85" s="384">
        <f t="shared" si="83"/>
        <v>3.5088597908586462E-2</v>
      </c>
      <c r="AP85" s="385">
        <f t="shared" si="83"/>
        <v>-8.4662048869609527E-2</v>
      </c>
      <c r="AQ85" s="386">
        <f t="shared" si="83"/>
        <v>-7.4774116818862896E-2</v>
      </c>
    </row>
    <row r="86" spans="1:43" ht="19.5" customHeight="1">
      <c r="A86" s="8" t="s">
        <v>224</v>
      </c>
      <c r="B86" s="19">
        <v>314.28999999999996</v>
      </c>
      <c r="C86" s="371">
        <v>1089.93</v>
      </c>
      <c r="D86" s="375">
        <v>1404.22</v>
      </c>
      <c r="E86" s="19">
        <v>330.3</v>
      </c>
      <c r="F86" s="369">
        <v>1047.6599999999999</v>
      </c>
      <c r="G86" s="377">
        <v>1377.9599999999998</v>
      </c>
      <c r="H86" s="345">
        <f t="shared" si="55"/>
        <v>7.7255259202959926E-3</v>
      </c>
      <c r="I86" s="323">
        <f t="shared" si="56"/>
        <v>5.9893997301849449E-3</v>
      </c>
      <c r="J86" s="399">
        <f t="shared" si="57"/>
        <v>6.3066079842801466E-3</v>
      </c>
      <c r="K86" s="323">
        <f t="shared" si="58"/>
        <v>8.3956739021633312E-3</v>
      </c>
      <c r="L86" s="323">
        <f t="shared" si="59"/>
        <v>5.2952908323476806E-3</v>
      </c>
      <c r="M86" s="399">
        <f t="shared" si="60"/>
        <v>5.8095398786740578E-3</v>
      </c>
      <c r="N86" s="394">
        <f t="shared" si="61"/>
        <v>5.0940214451621273E-2</v>
      </c>
      <c r="O86" s="395">
        <f t="shared" si="61"/>
        <v>-3.8782307120640964E-2</v>
      </c>
      <c r="P86" s="386">
        <f t="shared" si="61"/>
        <v>-1.8700773383088277E-2</v>
      </c>
      <c r="R86" s="401">
        <v>88.950000000000017</v>
      </c>
      <c r="S86" s="369">
        <v>394.86599999999999</v>
      </c>
      <c r="T86" s="374">
        <v>483.81600000000003</v>
      </c>
      <c r="U86" s="19">
        <v>89.676000000000002</v>
      </c>
      <c r="V86" s="119">
        <v>368.59500000000003</v>
      </c>
      <c r="W86" s="375">
        <v>458.27100000000002</v>
      </c>
      <c r="X86" s="345">
        <f t="shared" si="62"/>
        <v>8.1102357466367857E-3</v>
      </c>
      <c r="Y86" s="323">
        <f t="shared" si="63"/>
        <v>8.2821591377825708E-3</v>
      </c>
      <c r="Z86" s="399">
        <f t="shared" si="64"/>
        <v>8.2500061387019222E-3</v>
      </c>
      <c r="AA86" s="323">
        <f t="shared" si="65"/>
        <v>8.6047076413461616E-3</v>
      </c>
      <c r="AB86" s="323">
        <f t="shared" si="66"/>
        <v>7.3041781436724391E-3</v>
      </c>
      <c r="AC86" s="399">
        <f t="shared" si="67"/>
        <v>7.5267897089150541E-3</v>
      </c>
      <c r="AE86" s="394">
        <f t="shared" si="68"/>
        <v>8.1618887015175359E-3</v>
      </c>
      <c r="AF86" s="395">
        <f t="shared" si="68"/>
        <v>-6.6531430915804241E-2</v>
      </c>
      <c r="AG86" s="386">
        <f t="shared" si="68"/>
        <v>-5.2798997966168985E-2</v>
      </c>
      <c r="AI86" s="27">
        <f t="shared" si="69"/>
        <v>2.8301886792452842</v>
      </c>
      <c r="AJ86" s="28">
        <f t="shared" si="69"/>
        <v>3.6228565137210644</v>
      </c>
      <c r="AK86" s="402">
        <f t="shared" si="69"/>
        <v>3.4454430217487291</v>
      </c>
      <c r="AL86" s="28">
        <f t="shared" si="69"/>
        <v>2.7149863760217983</v>
      </c>
      <c r="AM86" s="28">
        <f t="shared" si="69"/>
        <v>3.5182692858370093</v>
      </c>
      <c r="AN86" s="402">
        <f t="shared" si="69"/>
        <v>3.3257206304972575</v>
      </c>
      <c r="AO86" s="384">
        <f t="shared" si="83"/>
        <v>-4.0704813805631672E-2</v>
      </c>
      <c r="AP86" s="385">
        <f t="shared" si="83"/>
        <v>-2.886871933457635E-2</v>
      </c>
      <c r="AQ86" s="386">
        <f t="shared" si="83"/>
        <v>-3.4748039800903935E-2</v>
      </c>
    </row>
    <row r="87" spans="1:43" ht="19.5" customHeight="1">
      <c r="A87" s="8" t="s">
        <v>223</v>
      </c>
      <c r="B87" s="19">
        <v>157.95999999999998</v>
      </c>
      <c r="C87" s="371">
        <v>1457.36</v>
      </c>
      <c r="D87" s="375">
        <v>1615.32</v>
      </c>
      <c r="E87" s="19">
        <v>175.02</v>
      </c>
      <c r="F87" s="369">
        <v>1048.0999999999999</v>
      </c>
      <c r="G87" s="377">
        <v>1223.1199999999999</v>
      </c>
      <c r="H87" s="345">
        <f t="shared" si="55"/>
        <v>3.8827963803173978E-3</v>
      </c>
      <c r="I87" s="323">
        <f t="shared" si="56"/>
        <v>8.0085065928842489E-3</v>
      </c>
      <c r="J87" s="399">
        <f t="shared" si="57"/>
        <v>7.2546965640479452E-3</v>
      </c>
      <c r="K87" s="323">
        <f t="shared" si="58"/>
        <v>4.4487158533352295E-3</v>
      </c>
      <c r="L87" s="323">
        <f t="shared" si="59"/>
        <v>5.2975147675616181E-3</v>
      </c>
      <c r="M87" s="399">
        <f t="shared" si="60"/>
        <v>5.1567276382506119E-3</v>
      </c>
      <c r="N87" s="394">
        <f t="shared" si="61"/>
        <v>0.10800202582932408</v>
      </c>
      <c r="O87" s="395">
        <f t="shared" si="61"/>
        <v>-0.28082285777021465</v>
      </c>
      <c r="P87" s="386">
        <f t="shared" si="61"/>
        <v>-0.24280018819800414</v>
      </c>
      <c r="R87" s="401">
        <v>40.061</v>
      </c>
      <c r="S87" s="369">
        <v>380.33900000000006</v>
      </c>
      <c r="T87" s="374">
        <v>420.40000000000003</v>
      </c>
      <c r="U87" s="19">
        <v>42.534999999999997</v>
      </c>
      <c r="V87" s="119">
        <v>348.714</v>
      </c>
      <c r="W87" s="375">
        <v>391.24900000000002</v>
      </c>
      <c r="X87" s="345">
        <f t="shared" si="62"/>
        <v>3.652660531152515E-3</v>
      </c>
      <c r="Y87" s="323">
        <f t="shared" si="63"/>
        <v>7.9774610229928281E-3</v>
      </c>
      <c r="Z87" s="399">
        <f t="shared" si="64"/>
        <v>7.1686396909368191E-3</v>
      </c>
      <c r="AA87" s="323">
        <f t="shared" si="65"/>
        <v>4.0813733833429114E-3</v>
      </c>
      <c r="AB87" s="323">
        <f t="shared" si="66"/>
        <v>6.9102108742456914E-3</v>
      </c>
      <c r="AC87" s="399">
        <f t="shared" si="67"/>
        <v>6.4259989107390732E-3</v>
      </c>
      <c r="AE87" s="394">
        <f t="shared" si="68"/>
        <v>6.1755822370884318E-2</v>
      </c>
      <c r="AF87" s="395">
        <f t="shared" si="68"/>
        <v>-8.3149506098506992E-2</v>
      </c>
      <c r="AG87" s="386">
        <f t="shared" si="68"/>
        <v>-6.9341103710751681E-2</v>
      </c>
      <c r="AI87" s="27">
        <f t="shared" si="69"/>
        <v>2.5361483919979744</v>
      </c>
      <c r="AJ87" s="28">
        <f t="shared" si="69"/>
        <v>2.6097806993467647</v>
      </c>
      <c r="AK87" s="402">
        <f t="shared" si="69"/>
        <v>2.6025802936879385</v>
      </c>
      <c r="AL87" s="28">
        <f t="shared" si="69"/>
        <v>2.4302936807222029</v>
      </c>
      <c r="AM87" s="28">
        <f t="shared" si="69"/>
        <v>3.3271061921572369</v>
      </c>
      <c r="AN87" s="402">
        <f t="shared" si="69"/>
        <v>3.1987785335862391</v>
      </c>
      <c r="AO87" s="384">
        <f t="shared" si="83"/>
        <v>-4.1738374461747996E-2</v>
      </c>
      <c r="AP87" s="385">
        <f t="shared" si="83"/>
        <v>0.27486044823230577</v>
      </c>
      <c r="AQ87" s="386">
        <f t="shared" si="83"/>
        <v>0.22907967194874468</v>
      </c>
    </row>
    <row r="88" spans="1:43" ht="19.5" customHeight="1">
      <c r="A88" s="8" t="s">
        <v>228</v>
      </c>
      <c r="B88" s="19">
        <v>1066.97</v>
      </c>
      <c r="C88" s="371">
        <v>1276.6200000000001</v>
      </c>
      <c r="D88" s="375">
        <v>2343.59</v>
      </c>
      <c r="E88" s="19">
        <v>533.71</v>
      </c>
      <c r="F88" s="369">
        <v>855.32999999999993</v>
      </c>
      <c r="G88" s="377">
        <v>1389.04</v>
      </c>
      <c r="H88" s="345">
        <f t="shared" si="55"/>
        <v>2.6227065421038583E-2</v>
      </c>
      <c r="I88" s="323">
        <f t="shared" si="56"/>
        <v>7.0153014262830677E-3</v>
      </c>
      <c r="J88" s="399">
        <f t="shared" si="57"/>
        <v>1.0525489884689798E-2</v>
      </c>
      <c r="K88" s="323">
        <f t="shared" si="58"/>
        <v>1.3566016101494374E-2</v>
      </c>
      <c r="L88" s="323">
        <f t="shared" si="59"/>
        <v>4.3231784239466447E-3</v>
      </c>
      <c r="M88" s="399">
        <f t="shared" si="60"/>
        <v>5.8562536452969709E-3</v>
      </c>
      <c r="N88" s="394">
        <f t="shared" si="61"/>
        <v>-0.49978912246829804</v>
      </c>
      <c r="O88" s="395">
        <f t="shared" si="61"/>
        <v>-0.33000422991963163</v>
      </c>
      <c r="P88" s="386">
        <f t="shared" si="61"/>
        <v>-0.40730247184874491</v>
      </c>
      <c r="R88" s="401">
        <v>223.00699999999998</v>
      </c>
      <c r="S88" s="369">
        <v>275.69799999999998</v>
      </c>
      <c r="T88" s="374">
        <v>498.70499999999993</v>
      </c>
      <c r="U88" s="19">
        <v>113.54900000000001</v>
      </c>
      <c r="V88" s="119">
        <v>200.435</v>
      </c>
      <c r="W88" s="375">
        <v>313.98400000000004</v>
      </c>
      <c r="X88" s="345">
        <f t="shared" si="62"/>
        <v>2.0333213526140856E-2</v>
      </c>
      <c r="Y88" s="323">
        <f t="shared" si="63"/>
        <v>5.7826571798239882E-3</v>
      </c>
      <c r="Z88" s="399">
        <f t="shared" si="64"/>
        <v>8.503892619097635E-3</v>
      </c>
      <c r="AA88" s="323">
        <f t="shared" si="65"/>
        <v>1.0895400641946735E-2</v>
      </c>
      <c r="AB88" s="323">
        <f t="shared" si="66"/>
        <v>3.9718741334716567E-3</v>
      </c>
      <c r="AC88" s="399">
        <f t="shared" si="67"/>
        <v>5.1569737992672119E-3</v>
      </c>
      <c r="AE88" s="394">
        <f t="shared" si="68"/>
        <v>-0.49082764218163549</v>
      </c>
      <c r="AF88" s="395">
        <f t="shared" si="68"/>
        <v>-0.2729907362403789</v>
      </c>
      <c r="AG88" s="386">
        <f t="shared" si="68"/>
        <v>-0.3704013394692251</v>
      </c>
      <c r="AI88" s="27">
        <f t="shared" si="69"/>
        <v>2.0900962538778032</v>
      </c>
      <c r="AJ88" s="28">
        <f t="shared" si="69"/>
        <v>2.159593301060613</v>
      </c>
      <c r="AK88" s="402">
        <f t="shared" si="69"/>
        <v>2.127953268276447</v>
      </c>
      <c r="AL88" s="28">
        <f t="shared" si="69"/>
        <v>2.1275411740458301</v>
      </c>
      <c r="AM88" s="28">
        <f t="shared" si="69"/>
        <v>2.3433645493552198</v>
      </c>
      <c r="AN88" s="402">
        <f t="shared" si="69"/>
        <v>2.2604388642515696</v>
      </c>
      <c r="AO88" s="384">
        <f t="shared" si="83"/>
        <v>1.7915404660696608E-2</v>
      </c>
      <c r="AP88" s="385">
        <f t="shared" si="83"/>
        <v>8.5095303918730256E-2</v>
      </c>
      <c r="AQ88" s="386">
        <f t="shared" si="83"/>
        <v>6.2259636031589329E-2</v>
      </c>
    </row>
    <row r="89" spans="1:43" ht="19.5" customHeight="1">
      <c r="A89" s="8" t="s">
        <v>241</v>
      </c>
      <c r="B89" s="19">
        <v>163.41</v>
      </c>
      <c r="C89" s="371">
        <v>1108.8799999999999</v>
      </c>
      <c r="D89" s="375">
        <v>1272.29</v>
      </c>
      <c r="E89" s="19">
        <v>360.87</v>
      </c>
      <c r="F89" s="369">
        <v>1526.9199999999998</v>
      </c>
      <c r="G89" s="377">
        <v>1887.79</v>
      </c>
      <c r="H89" s="345">
        <f t="shared" si="55"/>
        <v>4.0167621961741335E-3</v>
      </c>
      <c r="I89" s="323">
        <f t="shared" si="56"/>
        <v>6.093534055221418E-3</v>
      </c>
      <c r="J89" s="399">
        <f t="shared" si="57"/>
        <v>5.7140863057923881E-3</v>
      </c>
      <c r="K89" s="323">
        <f t="shared" si="58"/>
        <v>9.1727122042799918E-3</v>
      </c>
      <c r="L89" s="323">
        <f t="shared" si="59"/>
        <v>7.7176617201461552E-3</v>
      </c>
      <c r="M89" s="399">
        <f t="shared" si="60"/>
        <v>7.9590055499158905E-3</v>
      </c>
      <c r="N89" s="394">
        <f t="shared" ref="N89:N93" si="84">(E89-B89)/B89</f>
        <v>1.2083715806866167</v>
      </c>
      <c r="O89" s="395">
        <f t="shared" ref="O89:O93" si="85">(F89-C89)/C89</f>
        <v>0.37699300194791141</v>
      </c>
      <c r="P89" s="386">
        <f t="shared" ref="P89:P93" si="86">(G89-D89)/D89</f>
        <v>0.48377335355933004</v>
      </c>
      <c r="R89" s="401">
        <v>29.550000000000004</v>
      </c>
      <c r="S89" s="369">
        <v>176.61500000000001</v>
      </c>
      <c r="T89" s="374">
        <v>206.16500000000002</v>
      </c>
      <c r="U89" s="19">
        <v>57.731999999999999</v>
      </c>
      <c r="V89" s="119">
        <v>237.71800000000005</v>
      </c>
      <c r="W89" s="375">
        <v>295.45000000000005</v>
      </c>
      <c r="X89" s="345">
        <f t="shared" si="62"/>
        <v>2.694294168781529E-3</v>
      </c>
      <c r="Y89" s="323">
        <f t="shared" si="63"/>
        <v>3.7044302019405796E-3</v>
      </c>
      <c r="Z89" s="399">
        <f t="shared" si="64"/>
        <v>3.5155152280732381E-3</v>
      </c>
      <c r="AA89" s="323">
        <f t="shared" si="65"/>
        <v>5.5395756004973078E-3</v>
      </c>
      <c r="AB89" s="323">
        <f t="shared" si="66"/>
        <v>4.7106841383022695E-3</v>
      </c>
      <c r="AC89" s="399">
        <f t="shared" si="67"/>
        <v>4.852565445989279E-3</v>
      </c>
      <c r="AE89" s="394">
        <f t="shared" ref="AE89:AE93" si="87">(U89-R89)/R89</f>
        <v>0.95370558375634484</v>
      </c>
      <c r="AF89" s="395">
        <f t="shared" ref="AF89:AF93" si="88">(V89-S89)/S89</f>
        <v>0.34596721682756298</v>
      </c>
      <c r="AG89" s="386">
        <f t="shared" ref="AG89:AG93" si="89">(W89-T89)/T89</f>
        <v>0.43307544927606534</v>
      </c>
      <c r="AI89" s="27">
        <f t="shared" ref="AI89:AI93" si="90">(R89/B89)*10</f>
        <v>1.808334863227465</v>
      </c>
      <c r="AJ89" s="28">
        <f t="shared" ref="AJ89:AJ93" si="91">(S89/C89)*10</f>
        <v>1.592733208282231</v>
      </c>
      <c r="AK89" s="402">
        <f t="shared" ref="AK89:AK93" si="92">(T89/D89)*10</f>
        <v>1.620424588733701</v>
      </c>
      <c r="AL89" s="28">
        <f t="shared" ref="AL89:AL93" si="93">(U89/E89)*10</f>
        <v>1.5998004821680936</v>
      </c>
      <c r="AM89" s="28">
        <f t="shared" ref="AM89:AM93" si="94">(V89/F89)*10</f>
        <v>1.5568464621591183</v>
      </c>
      <c r="AN89" s="402">
        <f t="shared" ref="AN89:AN93" si="95">(W89/G89)*10</f>
        <v>1.5650575540711629</v>
      </c>
      <c r="AO89" s="384">
        <f t="shared" ref="AO89:AO93" si="96">(AL89-AI89)/AI89</f>
        <v>-0.1153184541756747</v>
      </c>
      <c r="AP89" s="385">
        <f t="shared" ref="AP89:AP93" si="97">(AM89-AJ89)/AJ89</f>
        <v>-2.2531548872404505E-2</v>
      </c>
      <c r="AQ89" s="386">
        <f t="shared" ref="AQ89:AQ93" si="98">(AN89-AK89)/AK89</f>
        <v>-3.4168226678049432E-2</v>
      </c>
    </row>
    <row r="90" spans="1:43" ht="19.5" customHeight="1">
      <c r="A90" s="8" t="s">
        <v>242</v>
      </c>
      <c r="B90" s="19">
        <v>1.58</v>
      </c>
      <c r="C90" s="371">
        <v>1327.19</v>
      </c>
      <c r="D90" s="375">
        <v>1328.77</v>
      </c>
      <c r="E90" s="19">
        <v>6.0299999999999994</v>
      </c>
      <c r="F90" s="369">
        <v>913.05000000000007</v>
      </c>
      <c r="G90" s="377">
        <v>919.08</v>
      </c>
      <c r="H90" s="345">
        <f t="shared" si="55"/>
        <v>3.8837796156631359E-5</v>
      </c>
      <c r="I90" s="323">
        <f t="shared" si="56"/>
        <v>7.2931944509318546E-3</v>
      </c>
      <c r="J90" s="399">
        <f t="shared" si="57"/>
        <v>5.9677482810898078E-3</v>
      </c>
      <c r="K90" s="323">
        <f t="shared" si="58"/>
        <v>1.5327252082968478E-4</v>
      </c>
      <c r="L90" s="323">
        <f t="shared" si="59"/>
        <v>4.6149182888294395E-3</v>
      </c>
      <c r="M90" s="399">
        <f t="shared" si="60"/>
        <v>3.8748816451070812E-3</v>
      </c>
      <c r="N90" s="394">
        <f t="shared" si="84"/>
        <v>2.8164556962025311</v>
      </c>
      <c r="O90" s="395">
        <f t="shared" si="85"/>
        <v>-0.31204273691031426</v>
      </c>
      <c r="P90" s="386">
        <f t="shared" si="86"/>
        <v>-0.30832273455902826</v>
      </c>
      <c r="R90" s="401">
        <v>0.57499999999999996</v>
      </c>
      <c r="S90" s="369">
        <v>388.35199999999998</v>
      </c>
      <c r="T90" s="374">
        <v>388.92699999999996</v>
      </c>
      <c r="U90" s="19">
        <v>1.8399999999999999</v>
      </c>
      <c r="V90" s="119">
        <v>247.69</v>
      </c>
      <c r="W90" s="375">
        <v>249.53</v>
      </c>
      <c r="X90" s="345">
        <f t="shared" si="62"/>
        <v>5.2427043893379997E-5</v>
      </c>
      <c r="Y90" s="323">
        <f t="shared" si="63"/>
        <v>8.145530548277484E-3</v>
      </c>
      <c r="Z90" s="399">
        <f t="shared" si="64"/>
        <v>6.6319636752544811E-3</v>
      </c>
      <c r="AA90" s="323">
        <f t="shared" si="65"/>
        <v>1.7655406195723423E-4</v>
      </c>
      <c r="AB90" s="323">
        <f t="shared" si="66"/>
        <v>4.9082919855294458E-3</v>
      </c>
      <c r="AC90" s="399">
        <f t="shared" si="67"/>
        <v>4.0983606557377043E-3</v>
      </c>
      <c r="AE90" s="394">
        <f t="shared" si="87"/>
        <v>2.2000000000000002</v>
      </c>
      <c r="AF90" s="395">
        <f t="shared" si="88"/>
        <v>-0.36220233190507578</v>
      </c>
      <c r="AG90" s="386">
        <f t="shared" si="89"/>
        <v>-0.35841430396963947</v>
      </c>
      <c r="AI90" s="27">
        <f t="shared" si="90"/>
        <v>3.6392405063291133</v>
      </c>
      <c r="AJ90" s="28">
        <f t="shared" si="91"/>
        <v>2.9261221076108161</v>
      </c>
      <c r="AK90" s="402">
        <f t="shared" si="92"/>
        <v>2.9269700550132827</v>
      </c>
      <c r="AL90" s="28">
        <f t="shared" si="93"/>
        <v>3.0514096185737976</v>
      </c>
      <c r="AM90" s="28">
        <f t="shared" si="94"/>
        <v>2.7127758611248014</v>
      </c>
      <c r="AN90" s="402">
        <f t="shared" si="95"/>
        <v>2.7149976063019539</v>
      </c>
      <c r="AO90" s="384">
        <f t="shared" si="96"/>
        <v>-0.1615257048092868</v>
      </c>
      <c r="AP90" s="385">
        <f t="shared" si="97"/>
        <v>-7.2910917125127192E-2</v>
      </c>
      <c r="AQ90" s="386">
        <f t="shared" si="98"/>
        <v>-7.2420436399157795E-2</v>
      </c>
    </row>
    <row r="91" spans="1:43" ht="19.5" customHeight="1">
      <c r="A91" s="8" t="s">
        <v>204</v>
      </c>
      <c r="B91" s="19">
        <v>28.11</v>
      </c>
      <c r="C91" s="371">
        <v>779.51</v>
      </c>
      <c r="D91" s="375">
        <v>807.62</v>
      </c>
      <c r="E91" s="19">
        <v>8.49</v>
      </c>
      <c r="F91" s="369">
        <v>1025.55</v>
      </c>
      <c r="G91" s="377">
        <v>1034.04</v>
      </c>
      <c r="H91" s="345">
        <f t="shared" si="55"/>
        <v>6.9096863921703003E-4</v>
      </c>
      <c r="I91" s="323">
        <f t="shared" si="56"/>
        <v>4.2835750770017032E-3</v>
      </c>
      <c r="J91" s="399">
        <f t="shared" si="57"/>
        <v>3.6271686347326857E-3</v>
      </c>
      <c r="K91" s="323">
        <f t="shared" si="58"/>
        <v>2.1580160892935719E-4</v>
      </c>
      <c r="L91" s="323">
        <f t="shared" si="59"/>
        <v>5.1835380878473593E-3</v>
      </c>
      <c r="M91" s="399">
        <f t="shared" si="60"/>
        <v>4.359558054039394E-3</v>
      </c>
      <c r="N91" s="394">
        <f t="shared" si="84"/>
        <v>-0.69797225186766265</v>
      </c>
      <c r="O91" s="395">
        <f t="shared" si="85"/>
        <v>0.31563418044669084</v>
      </c>
      <c r="P91" s="386">
        <f t="shared" si="86"/>
        <v>0.2803546222233228</v>
      </c>
      <c r="R91" s="401">
        <v>9.0280000000000005</v>
      </c>
      <c r="S91" s="369">
        <v>165.46100000000001</v>
      </c>
      <c r="T91" s="374">
        <v>174.489</v>
      </c>
      <c r="U91" s="19">
        <v>3.016</v>
      </c>
      <c r="V91" s="119">
        <v>228.45999999999998</v>
      </c>
      <c r="W91" s="375">
        <v>231.47599999999997</v>
      </c>
      <c r="X91" s="345">
        <f t="shared" si="62"/>
        <v>8.2315017785988636E-4</v>
      </c>
      <c r="Y91" s="323">
        <f t="shared" si="63"/>
        <v>3.4704794363066005E-3</v>
      </c>
      <c r="Z91" s="399">
        <f t="shared" si="64"/>
        <v>2.9753776665839074E-3</v>
      </c>
      <c r="AA91" s="323">
        <f t="shared" si="65"/>
        <v>2.89395136338597E-4</v>
      </c>
      <c r="AB91" s="323">
        <f t="shared" si="66"/>
        <v>4.5272251080546539E-3</v>
      </c>
      <c r="AC91" s="399">
        <f t="shared" si="67"/>
        <v>3.8018359762254663E-3</v>
      </c>
      <c r="AE91" s="394">
        <f t="shared" ref="AE91:AE92" si="99">(U91-R91)/R91</f>
        <v>-0.66592822330527246</v>
      </c>
      <c r="AF91" s="395">
        <f t="shared" ref="AF91:AF92" si="100">(V91-S91)/S91</f>
        <v>0.38074833344413467</v>
      </c>
      <c r="AG91" s="386">
        <f t="shared" ref="AG91:AG92" si="101">(W91-T91)/T91</f>
        <v>0.32659365346812674</v>
      </c>
      <c r="AI91" s="27">
        <f t="shared" si="90"/>
        <v>3.2116684453930988</v>
      </c>
      <c r="AJ91" s="28">
        <f t="shared" si="91"/>
        <v>2.1226283177893808</v>
      </c>
      <c r="AK91" s="402">
        <f t="shared" si="92"/>
        <v>2.1605334191822885</v>
      </c>
      <c r="AL91" s="28">
        <f t="shared" si="93"/>
        <v>3.5524146054181389</v>
      </c>
      <c r="AM91" s="28">
        <f t="shared" si="94"/>
        <v>2.2276827068402318</v>
      </c>
      <c r="AN91" s="402">
        <f t="shared" si="95"/>
        <v>2.2385594367722716</v>
      </c>
      <c r="AO91" s="384">
        <f t="shared" si="96"/>
        <v>0.10609630658289629</v>
      </c>
      <c r="AP91" s="385">
        <f t="shared" si="97"/>
        <v>4.9492597535992715E-2</v>
      </c>
      <c r="AQ91" s="386">
        <f t="shared" si="98"/>
        <v>3.6114237760559241E-2</v>
      </c>
    </row>
    <row r="92" spans="1:43" ht="19.5" customHeight="1">
      <c r="A92" s="8" t="s">
        <v>229</v>
      </c>
      <c r="B92" s="19">
        <v>40.869999999999997</v>
      </c>
      <c r="C92" s="371">
        <v>907.54000000000008</v>
      </c>
      <c r="D92" s="375">
        <v>948.41000000000008</v>
      </c>
      <c r="E92" s="19">
        <v>40.959999999999994</v>
      </c>
      <c r="F92" s="369">
        <v>953.5100000000001</v>
      </c>
      <c r="G92" s="377">
        <v>994.47000000000014</v>
      </c>
      <c r="H92" s="345">
        <f t="shared" si="55"/>
        <v>1.0046207145072935E-3</v>
      </c>
      <c r="I92" s="323">
        <f t="shared" si="56"/>
        <v>4.9871274587652828E-3</v>
      </c>
      <c r="J92" s="399">
        <f t="shared" si="57"/>
        <v>4.2594821882405423E-3</v>
      </c>
      <c r="K92" s="323">
        <f t="shared" si="58"/>
        <v>1.0411347351880411E-3</v>
      </c>
      <c r="L92" s="323">
        <f t="shared" si="59"/>
        <v>4.8194192405473513E-3</v>
      </c>
      <c r="M92" s="399">
        <f t="shared" si="60"/>
        <v>4.1927291961631622E-3</v>
      </c>
      <c r="N92" s="394">
        <f t="shared" si="84"/>
        <v>2.202104232933602E-3</v>
      </c>
      <c r="O92" s="395">
        <f t="shared" si="85"/>
        <v>5.0653414725521768E-2</v>
      </c>
      <c r="P92" s="386">
        <f t="shared" si="86"/>
        <v>4.8565493826509688E-2</v>
      </c>
      <c r="R92" s="401">
        <v>14.964</v>
      </c>
      <c r="S92" s="369">
        <v>219.46299999999999</v>
      </c>
      <c r="T92" s="374">
        <v>234.42699999999999</v>
      </c>
      <c r="U92" s="19">
        <v>14.586</v>
      </c>
      <c r="V92" s="119">
        <v>212.62100000000001</v>
      </c>
      <c r="W92" s="375">
        <v>227.20700000000002</v>
      </c>
      <c r="X92" s="345">
        <f t="shared" si="62"/>
        <v>1.3643796257748492E-3</v>
      </c>
      <c r="Y92" s="323">
        <f t="shared" si="63"/>
        <v>4.6031501594342794E-3</v>
      </c>
      <c r="Z92" s="399">
        <f t="shared" si="64"/>
        <v>3.9974374329858359E-3</v>
      </c>
      <c r="AA92" s="323">
        <f t="shared" si="65"/>
        <v>1.3995747541892492E-3</v>
      </c>
      <c r="AB92" s="323">
        <f t="shared" si="66"/>
        <v>4.2133552030976483E-3</v>
      </c>
      <c r="AC92" s="399">
        <f t="shared" si="67"/>
        <v>3.7317205526718094E-3</v>
      </c>
      <c r="AE92" s="394">
        <f t="shared" si="99"/>
        <v>-2.5260625501202894E-2</v>
      </c>
      <c r="AF92" s="395">
        <f t="shared" si="100"/>
        <v>-3.1176098021078655E-2</v>
      </c>
      <c r="AG92" s="386">
        <f t="shared" si="101"/>
        <v>-3.0798500172761544E-2</v>
      </c>
      <c r="AI92" s="27">
        <f t="shared" si="90"/>
        <v>3.6613653046244194</v>
      </c>
      <c r="AJ92" s="28">
        <f t="shared" si="91"/>
        <v>2.4182184807281217</v>
      </c>
      <c r="AK92" s="402">
        <f t="shared" si="92"/>
        <v>2.471789626849147</v>
      </c>
      <c r="AL92" s="28">
        <f t="shared" si="93"/>
        <v>3.5610351562500009</v>
      </c>
      <c r="AM92" s="28">
        <f t="shared" si="94"/>
        <v>2.2298769808392152</v>
      </c>
      <c r="AN92" s="402">
        <f t="shared" si="95"/>
        <v>2.2847044154172576</v>
      </c>
      <c r="AO92" s="384">
        <f t="shared" si="96"/>
        <v>-2.7402386822123002E-2</v>
      </c>
      <c r="AP92" s="385">
        <f t="shared" si="97"/>
        <v>-7.7884401839571279E-2</v>
      </c>
      <c r="AQ92" s="386">
        <f t="shared" si="98"/>
        <v>-7.5688161079618968E-2</v>
      </c>
    </row>
    <row r="93" spans="1:43" ht="19.5" customHeight="1">
      <c r="A93" s="8" t="s">
        <v>221</v>
      </c>
      <c r="B93" s="19">
        <v>91.26</v>
      </c>
      <c r="C93" s="371">
        <v>168.57999999999998</v>
      </c>
      <c r="D93" s="375">
        <v>259.83999999999997</v>
      </c>
      <c r="E93" s="19">
        <v>170.26999999999998</v>
      </c>
      <c r="F93" s="369">
        <v>569.07000000000005</v>
      </c>
      <c r="G93" s="377">
        <v>739.34</v>
      </c>
      <c r="H93" s="345">
        <f t="shared" si="55"/>
        <v>2.2432514413001127E-3</v>
      </c>
      <c r="I93" s="323">
        <f t="shared" si="56"/>
        <v>9.2638335169651059E-4</v>
      </c>
      <c r="J93" s="399">
        <f t="shared" si="57"/>
        <v>1.1669888042011602E-3</v>
      </c>
      <c r="K93" s="323">
        <f t="shared" si="58"/>
        <v>4.3279787929801699E-3</v>
      </c>
      <c r="L93" s="323">
        <f t="shared" si="59"/>
        <v>2.8763063913522474E-3</v>
      </c>
      <c r="M93" s="399">
        <f t="shared" si="60"/>
        <v>3.1170899110996536E-3</v>
      </c>
      <c r="N93" s="394">
        <f t="shared" si="84"/>
        <v>0.86576813499890393</v>
      </c>
      <c r="O93" s="395">
        <f t="shared" si="85"/>
        <v>2.3756673389488676</v>
      </c>
      <c r="P93" s="386">
        <f t="shared" si="86"/>
        <v>1.8453663793103452</v>
      </c>
      <c r="R93" s="401">
        <v>36.176000000000002</v>
      </c>
      <c r="S93" s="369">
        <v>53.263999999999996</v>
      </c>
      <c r="T93" s="374">
        <v>89.44</v>
      </c>
      <c r="U93" s="19">
        <v>49.106000000000002</v>
      </c>
      <c r="V93" s="119">
        <v>171.18299999999999</v>
      </c>
      <c r="W93" s="375">
        <v>220.28899999999999</v>
      </c>
      <c r="X93" s="345">
        <f t="shared" si="62"/>
        <v>3.2984360693685479E-3</v>
      </c>
      <c r="Y93" s="323">
        <f t="shared" si="63"/>
        <v>1.117191463217524E-3</v>
      </c>
      <c r="Z93" s="399">
        <f t="shared" si="64"/>
        <v>1.5251263890518293E-3</v>
      </c>
      <c r="AA93" s="323">
        <f t="shared" si="65"/>
        <v>4.7118824817782307E-3</v>
      </c>
      <c r="AB93" s="323">
        <f t="shared" si="66"/>
        <v>3.3922085952557113E-3</v>
      </c>
      <c r="AC93" s="399">
        <f t="shared" si="67"/>
        <v>3.6180971045237167E-3</v>
      </c>
      <c r="AE93" s="394">
        <f t="shared" si="87"/>
        <v>0.35741928350287483</v>
      </c>
      <c r="AF93" s="395">
        <f t="shared" si="88"/>
        <v>2.2138592670471615</v>
      </c>
      <c r="AG93" s="386">
        <f t="shared" si="89"/>
        <v>1.4629807692307693</v>
      </c>
      <c r="AI93" s="27">
        <f t="shared" si="90"/>
        <v>3.9640587332895025</v>
      </c>
      <c r="AJ93" s="28">
        <f t="shared" si="91"/>
        <v>3.1595681575513113</v>
      </c>
      <c r="AK93" s="402">
        <f t="shared" si="92"/>
        <v>3.4421182266009853</v>
      </c>
      <c r="AL93" s="28">
        <f t="shared" si="93"/>
        <v>2.8840077523932584</v>
      </c>
      <c r="AM93" s="28">
        <f t="shared" si="94"/>
        <v>3.0081185091465019</v>
      </c>
      <c r="AN93" s="402">
        <f t="shared" si="95"/>
        <v>2.9795358022019638</v>
      </c>
      <c r="AO93" s="384">
        <f t="shared" si="96"/>
        <v>-0.27246089262657908</v>
      </c>
      <c r="AP93" s="385">
        <f t="shared" si="97"/>
        <v>-4.793365449099346E-2</v>
      </c>
      <c r="AQ93" s="386">
        <f t="shared" si="98"/>
        <v>-0.13438888322433112</v>
      </c>
    </row>
    <row r="94" spans="1:43" ht="19.5" customHeight="1">
      <c r="A94" s="8" t="s">
        <v>243</v>
      </c>
      <c r="B94" s="19">
        <v>96.28</v>
      </c>
      <c r="C94" s="371">
        <v>72.169999999999987</v>
      </c>
      <c r="D94" s="375">
        <v>168.45</v>
      </c>
      <c r="E94" s="19">
        <v>144.95999999999998</v>
      </c>
      <c r="F94" s="369">
        <v>542.67000000000007</v>
      </c>
      <c r="G94" s="377">
        <v>687.63000000000011</v>
      </c>
      <c r="H94" s="345">
        <f t="shared" si="55"/>
        <v>2.3666474771901693E-3</v>
      </c>
      <c r="I94" s="323">
        <f t="shared" si="56"/>
        <v>3.9658966954524361E-4</v>
      </c>
      <c r="J94" s="399">
        <f t="shared" si="57"/>
        <v>7.565396554329027E-4</v>
      </c>
      <c r="K94" s="323">
        <f t="shared" si="58"/>
        <v>3.6846408987514269E-3</v>
      </c>
      <c r="L94" s="323">
        <f t="shared" si="59"/>
        <v>2.7428702785160419E-3</v>
      </c>
      <c r="M94" s="399">
        <f t="shared" si="60"/>
        <v>2.8990782800463319E-3</v>
      </c>
      <c r="N94" s="394">
        <f t="shared" ref="N94:N95" si="102">(E94-B94)/B94</f>
        <v>0.50560864146240114</v>
      </c>
      <c r="O94" s="395">
        <f t="shared" ref="O94:O95" si="103">(F94-C94)/C94</f>
        <v>6.5193293612304313</v>
      </c>
      <c r="P94" s="386">
        <f t="shared" ref="P94:P95" si="104">(G94-D94)/D94</f>
        <v>3.082101513802316</v>
      </c>
      <c r="R94" s="401">
        <v>16.664000000000001</v>
      </c>
      <c r="S94" s="369">
        <v>13.498999999999999</v>
      </c>
      <c r="T94" s="374">
        <v>30.163</v>
      </c>
      <c r="U94" s="19">
        <v>32.608999999999995</v>
      </c>
      <c r="V94" s="119">
        <v>170.667</v>
      </c>
      <c r="W94" s="375">
        <v>203.27600000000001</v>
      </c>
      <c r="X94" s="345">
        <f t="shared" si="62"/>
        <v>1.5193813207639729E-3</v>
      </c>
      <c r="Y94" s="323">
        <f t="shared" si="63"/>
        <v>2.8313621887153344E-4</v>
      </c>
      <c r="Z94" s="399">
        <f t="shared" si="64"/>
        <v>5.1433796145986508E-4</v>
      </c>
      <c r="AA94" s="323">
        <f t="shared" si="65"/>
        <v>3.1289409817192664E-3</v>
      </c>
      <c r="AB94" s="323">
        <f t="shared" si="66"/>
        <v>3.3819833997914893E-3</v>
      </c>
      <c r="AC94" s="399">
        <f t="shared" si="67"/>
        <v>3.3386701424908331E-3</v>
      </c>
      <c r="AE94" s="394">
        <f t="shared" ref="AE94:AE95" si="105">(U94-R94)/R94</f>
        <v>0.95685309649543882</v>
      </c>
      <c r="AF94" s="395">
        <f t="shared" ref="AF94:AF95" si="106">(V94-S94)/S94</f>
        <v>11.64293651381584</v>
      </c>
      <c r="AG94" s="386">
        <f t="shared" ref="AG94:AG95" si="107">(W94-T94)/T94</f>
        <v>5.7392500745947022</v>
      </c>
      <c r="AI94" s="27">
        <f t="shared" ref="AI94:AI95" si="108">(R94/B94)*10</f>
        <v>1.7307852098047363</v>
      </c>
      <c r="AJ94" s="28">
        <f t="shared" ref="AJ94:AJ95" si="109">(S94/C94)*10</f>
        <v>1.8704447831508939</v>
      </c>
      <c r="AK94" s="402">
        <f t="shared" ref="AK94:AK95" si="110">(T94/D94)*10</f>
        <v>1.7906203621252597</v>
      </c>
      <c r="AL94" s="28">
        <f t="shared" ref="AL94:AL95" si="111">(U94/E94)*10</f>
        <v>2.2495171081677703</v>
      </c>
      <c r="AM94" s="28">
        <f t="shared" ref="AM94:AM95" si="112">(V94/F94)*10</f>
        <v>3.1449499695947809</v>
      </c>
      <c r="AN94" s="402">
        <f t="shared" ref="AN94:AN95" si="113">(W94/G94)*10</f>
        <v>2.9561828308828875</v>
      </c>
      <c r="AO94" s="384">
        <f t="shared" ref="AO94:AO95" si="114">(AL94-AI94)/AI94</f>
        <v>0.29970899648579519</v>
      </c>
      <c r="AP94" s="385">
        <f t="shared" ref="AP94:AP95" si="115">(AM94-AJ94)/AJ94</f>
        <v>0.68139150533858295</v>
      </c>
      <c r="AQ94" s="386">
        <f t="shared" ref="AQ94:AQ95" si="116">(AN94-AK94)/AK94</f>
        <v>0.65092662487889941</v>
      </c>
    </row>
    <row r="95" spans="1:43" ht="19.5" customHeight="1">
      <c r="A95" s="8" t="s">
        <v>230</v>
      </c>
      <c r="B95" s="19">
        <v>46.7</v>
      </c>
      <c r="C95" s="371">
        <v>27.970000000000002</v>
      </c>
      <c r="D95" s="375">
        <v>74.67</v>
      </c>
      <c r="E95" s="19">
        <v>53.1</v>
      </c>
      <c r="F95" s="369">
        <v>407.89</v>
      </c>
      <c r="G95" s="377">
        <v>460.99</v>
      </c>
      <c r="H95" s="345">
        <f t="shared" si="55"/>
        <v>1.1479272661485346E-3</v>
      </c>
      <c r="I95" s="323">
        <f t="shared" si="56"/>
        <v>1.5370116471082813E-4</v>
      </c>
      <c r="J95" s="399">
        <f t="shared" si="57"/>
        <v>3.3535658101023952E-4</v>
      </c>
      <c r="K95" s="323">
        <f t="shared" si="58"/>
        <v>1.3497132431270751E-3</v>
      </c>
      <c r="L95" s="323">
        <f t="shared" si="59"/>
        <v>2.0616384873015058E-3</v>
      </c>
      <c r="M95" s="399">
        <f t="shared" si="60"/>
        <v>1.943554086236142E-3</v>
      </c>
      <c r="N95" s="394">
        <f t="shared" si="102"/>
        <v>0.13704496788008561</v>
      </c>
      <c r="O95" s="395">
        <f t="shared" si="103"/>
        <v>13.583124776546297</v>
      </c>
      <c r="P95" s="386">
        <f t="shared" si="104"/>
        <v>5.1736976027855901</v>
      </c>
      <c r="R95" s="401">
        <v>14.067</v>
      </c>
      <c r="S95" s="369">
        <v>8.6039999999999992</v>
      </c>
      <c r="T95" s="374">
        <v>22.670999999999999</v>
      </c>
      <c r="U95" s="19">
        <v>16.456000000000003</v>
      </c>
      <c r="V95" s="119">
        <v>145.822</v>
      </c>
      <c r="W95" s="375">
        <v>162.27800000000002</v>
      </c>
      <c r="X95" s="345">
        <f t="shared" si="62"/>
        <v>1.2825934373011764E-3</v>
      </c>
      <c r="Y95" s="323">
        <f t="shared" si="63"/>
        <v>1.8046551797693707E-4</v>
      </c>
      <c r="Z95" s="399">
        <f t="shared" si="64"/>
        <v>3.8658475364707089E-4</v>
      </c>
      <c r="AA95" s="323">
        <f t="shared" si="65"/>
        <v>1.5790074149827429E-3</v>
      </c>
      <c r="AB95" s="323">
        <f t="shared" si="66"/>
        <v>2.8896481646973025E-3</v>
      </c>
      <c r="AC95" s="399">
        <f t="shared" si="67"/>
        <v>2.6653058569783322E-3</v>
      </c>
      <c r="AE95" s="394">
        <f t="shared" si="105"/>
        <v>0.16983009881282454</v>
      </c>
      <c r="AF95" s="395">
        <f t="shared" si="106"/>
        <v>15.948163644816368</v>
      </c>
      <c r="AG95" s="386">
        <f t="shared" si="107"/>
        <v>6.1579550968197267</v>
      </c>
      <c r="AI95" s="27">
        <f t="shared" si="108"/>
        <v>3.01220556745182</v>
      </c>
      <c r="AJ95" s="28">
        <f t="shared" si="109"/>
        <v>3.0761530210940284</v>
      </c>
      <c r="AK95" s="402">
        <f t="shared" si="110"/>
        <v>3.0361591000401766</v>
      </c>
      <c r="AL95" s="28">
        <f t="shared" si="111"/>
        <v>3.0990583804143128</v>
      </c>
      <c r="AM95" s="28">
        <f t="shared" si="112"/>
        <v>3.5750324842482044</v>
      </c>
      <c r="AN95" s="402">
        <f t="shared" si="113"/>
        <v>3.5202065120718458</v>
      </c>
      <c r="AO95" s="384">
        <f t="shared" si="114"/>
        <v>2.8833627392823021E-2</v>
      </c>
      <c r="AP95" s="385">
        <f t="shared" si="115"/>
        <v>0.16217641311508957</v>
      </c>
      <c r="AQ95" s="386">
        <f t="shared" si="116"/>
        <v>0.15942755174630469</v>
      </c>
    </row>
    <row r="96" spans="1:43" ht="19.5" customHeight="1" thickBot="1">
      <c r="A96" s="8" t="s">
        <v>17</v>
      </c>
      <c r="B96" s="19">
        <f t="shared" ref="B96:G96" si="117">B97-SUM(B69:B95)</f>
        <v>727.61999999998807</v>
      </c>
      <c r="C96" s="371">
        <f t="shared" si="117"/>
        <v>4641.469999999943</v>
      </c>
      <c r="D96" s="376">
        <f t="shared" si="117"/>
        <v>5369.0899999998801</v>
      </c>
      <c r="E96" s="21">
        <f t="shared" si="117"/>
        <v>979.7300000000032</v>
      </c>
      <c r="F96" s="119">
        <f t="shared" si="117"/>
        <v>4685.1500000000233</v>
      </c>
      <c r="G96" s="375">
        <f t="shared" si="117"/>
        <v>5664.880000000092</v>
      </c>
      <c r="H96" s="345">
        <f t="shared" si="55"/>
        <v>1.7885542556637751E-2</v>
      </c>
      <c r="I96" s="323">
        <f t="shared" si="56"/>
        <v>2.5505875758682826E-2</v>
      </c>
      <c r="J96" s="399">
        <f t="shared" si="57"/>
        <v>2.4113561879419133E-2</v>
      </c>
      <c r="K96" s="323">
        <f t="shared" si="58"/>
        <v>2.4903098977191968E-2</v>
      </c>
      <c r="L96" s="323">
        <f t="shared" si="59"/>
        <v>2.3680613789945081E-2</v>
      </c>
      <c r="M96" s="399">
        <f t="shared" si="60"/>
        <v>2.3883382876065801E-2</v>
      </c>
      <c r="N96" s="396">
        <f t="shared" si="61"/>
        <v>0.34648580302908011</v>
      </c>
      <c r="O96" s="397">
        <f t="shared" si="61"/>
        <v>9.4108116609782806E-3</v>
      </c>
      <c r="P96" s="388">
        <f t="shared" si="61"/>
        <v>5.5091272450306941E-2</v>
      </c>
      <c r="R96" s="19">
        <f t="shared" ref="R96:W96" si="118">R97-SUM(R69:R95)</f>
        <v>201.69400000000132</v>
      </c>
      <c r="S96" s="119">
        <f t="shared" si="118"/>
        <v>1344.2499999999854</v>
      </c>
      <c r="T96" s="375">
        <f t="shared" si="118"/>
        <v>1545.9440000000031</v>
      </c>
      <c r="U96" s="119">
        <f t="shared" si="118"/>
        <v>263.86399999999594</v>
      </c>
      <c r="V96" s="123">
        <f t="shared" si="118"/>
        <v>1341.1039999999921</v>
      </c>
      <c r="W96" s="376">
        <f t="shared" si="118"/>
        <v>1604.9679999999935</v>
      </c>
      <c r="X96" s="345">
        <f t="shared" si="62"/>
        <v>1.8389948158315572E-2</v>
      </c>
      <c r="Y96" s="323">
        <f t="shared" si="63"/>
        <v>2.8195115358030574E-2</v>
      </c>
      <c r="Z96" s="399">
        <f t="shared" si="64"/>
        <v>2.6361359463286518E-2</v>
      </c>
      <c r="AA96" s="323">
        <f t="shared" si="65"/>
        <v>2.5318620111023336E-2</v>
      </c>
      <c r="AB96" s="323">
        <f t="shared" si="66"/>
        <v>2.6575679336918904E-2</v>
      </c>
      <c r="AC96" s="399">
        <f t="shared" si="67"/>
        <v>2.6360508575794511E-2</v>
      </c>
      <c r="AE96" s="396">
        <f t="shared" si="68"/>
        <v>0.30823921385858877</v>
      </c>
      <c r="AF96" s="397">
        <f t="shared" si="68"/>
        <v>-2.3403384787006871E-3</v>
      </c>
      <c r="AG96" s="388">
        <f t="shared" si="68"/>
        <v>3.8179908198479516E-2</v>
      </c>
      <c r="AI96" s="27">
        <f t="shared" si="69"/>
        <v>2.7719688848575439</v>
      </c>
      <c r="AJ96" s="28">
        <f t="shared" si="69"/>
        <v>2.8961729796810105</v>
      </c>
      <c r="AK96" s="402">
        <f t="shared" si="69"/>
        <v>2.8793408193940455</v>
      </c>
      <c r="AL96" s="28">
        <f t="shared" si="69"/>
        <v>2.6932318087635885</v>
      </c>
      <c r="AM96" s="28">
        <f t="shared" si="69"/>
        <v>2.8624569117317171</v>
      </c>
      <c r="AN96" s="402">
        <f t="shared" si="69"/>
        <v>2.8331897586532588</v>
      </c>
      <c r="AO96" s="387">
        <f t="shared" si="83"/>
        <v>-2.8404747442899902E-2</v>
      </c>
      <c r="AP96" s="385">
        <f t="shared" si="83"/>
        <v>-1.1641593297720404E-2</v>
      </c>
      <c r="AQ96" s="386">
        <f t="shared" si="83"/>
        <v>-1.6028342469891814E-2</v>
      </c>
    </row>
    <row r="97" spans="1:43" ht="25.5" customHeight="1" thickBot="1">
      <c r="A97" s="12" t="s">
        <v>18</v>
      </c>
      <c r="B97" s="17">
        <v>40682.019999999997</v>
      </c>
      <c r="C97" s="372">
        <v>181976.49999999991</v>
      </c>
      <c r="D97" s="18">
        <v>222658.5199999999</v>
      </c>
      <c r="E97" s="17">
        <v>39341.689999999988</v>
      </c>
      <c r="F97" s="373">
        <v>197847.49000000008</v>
      </c>
      <c r="G97" s="378">
        <v>237189.18000000011</v>
      </c>
      <c r="H97" s="334">
        <f t="shared" ref="H97:M97" si="119">SUM(H69:H96)</f>
        <v>0.99999999999999967</v>
      </c>
      <c r="I97" s="338">
        <f t="shared" si="119"/>
        <v>1.0000000000000002</v>
      </c>
      <c r="J97" s="335">
        <f t="shared" si="119"/>
        <v>1</v>
      </c>
      <c r="K97" s="338">
        <f t="shared" si="119"/>
        <v>1.0000000000000004</v>
      </c>
      <c r="L97" s="338">
        <f t="shared" si="119"/>
        <v>0.99999999999999978</v>
      </c>
      <c r="M97" s="335">
        <f t="shared" si="119"/>
        <v>0.99999999999999967</v>
      </c>
      <c r="N97" s="389">
        <f t="shared" si="61"/>
        <v>-3.2946495773808898E-2</v>
      </c>
      <c r="O97" s="390">
        <f t="shared" si="61"/>
        <v>8.7214502971538488E-2</v>
      </c>
      <c r="P97" s="391">
        <f t="shared" si="61"/>
        <v>6.5259842740355109E-2</v>
      </c>
      <c r="R97" s="17">
        <v>10967.621999999998</v>
      </c>
      <c r="S97" s="372">
        <v>47676.697999999997</v>
      </c>
      <c r="T97" s="18">
        <v>58644.320000000014</v>
      </c>
      <c r="U97" s="17">
        <v>10421.736999999997</v>
      </c>
      <c r="V97" s="373">
        <v>50463.582999999999</v>
      </c>
      <c r="W97" s="378">
        <v>60885.320000000014</v>
      </c>
      <c r="X97" s="334">
        <f t="shared" ref="X97:AC97" si="120">SUM(X69:X96)</f>
        <v>1.0000000000000002</v>
      </c>
      <c r="Y97" s="338">
        <f t="shared" si="120"/>
        <v>0.99999999999999967</v>
      </c>
      <c r="Z97" s="335">
        <f t="shared" si="120"/>
        <v>0.99999999999999989</v>
      </c>
      <c r="AA97" s="338">
        <f t="shared" si="120"/>
        <v>1</v>
      </c>
      <c r="AB97" s="338">
        <f t="shared" si="120"/>
        <v>1.0000000000000004</v>
      </c>
      <c r="AC97" s="335">
        <f t="shared" si="120"/>
        <v>0.99999999999999967</v>
      </c>
      <c r="AE97" s="389">
        <f t="shared" si="68"/>
        <v>-4.9772411923022175E-2</v>
      </c>
      <c r="AF97" s="390">
        <f t="shared" si="68"/>
        <v>5.8453817418312029E-2</v>
      </c>
      <c r="AG97" s="391">
        <f t="shared" si="68"/>
        <v>3.8213419475236467E-2</v>
      </c>
      <c r="AI97" s="403">
        <f t="shared" si="69"/>
        <v>2.6959384022720601</v>
      </c>
      <c r="AJ97" s="404">
        <f t="shared" si="69"/>
        <v>2.6199370797877757</v>
      </c>
      <c r="AK97" s="405">
        <f t="shared" si="69"/>
        <v>2.6338233093438346</v>
      </c>
      <c r="AL97" s="404">
        <f t="shared" si="69"/>
        <v>2.6490313456285182</v>
      </c>
      <c r="AM97" s="404">
        <f t="shared" si="69"/>
        <v>2.5506304376163671</v>
      </c>
      <c r="AN97" s="405">
        <f t="shared" si="69"/>
        <v>2.5669518314452615</v>
      </c>
      <c r="AO97" s="389">
        <f t="shared" si="83"/>
        <v>-1.7399157415469862E-2</v>
      </c>
      <c r="AP97" s="390">
        <f t="shared" si="83"/>
        <v>-2.6453552150581674E-2</v>
      </c>
      <c r="AQ97" s="391">
        <f t="shared" si="83"/>
        <v>-2.5389507967879886E-2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workbookViewId="0">
      <selection activeCell="A20" sqref="A20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124</v>
      </c>
    </row>
    <row r="9" spans="1:1">
      <c r="A9" t="s">
        <v>93</v>
      </c>
    </row>
    <row r="11" spans="1:1">
      <c r="A11" t="s">
        <v>100</v>
      </c>
    </row>
    <row r="13" spans="1:1">
      <c r="A13" t="s">
        <v>106</v>
      </c>
    </row>
    <row r="15" spans="1:1">
      <c r="A15" t="s">
        <v>105</v>
      </c>
    </row>
    <row r="17" spans="1:1">
      <c r="A17" t="s">
        <v>120</v>
      </c>
    </row>
    <row r="19" spans="1:1">
      <c r="A19" t="s">
        <v>121</v>
      </c>
    </row>
    <row r="21" spans="1:1">
      <c r="A21" t="s">
        <v>122</v>
      </c>
    </row>
    <row r="23" spans="1:1">
      <c r="A23" t="s">
        <v>123</v>
      </c>
    </row>
    <row r="25" spans="1:1">
      <c r="A25" t="s">
        <v>125</v>
      </c>
    </row>
    <row r="27" spans="1:1">
      <c r="A27" t="s">
        <v>257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topLeftCell="A43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148</v>
      </c>
      <c r="B1" s="4"/>
    </row>
    <row r="3" spans="1:33">
      <c r="A3" s="1" t="s">
        <v>131</v>
      </c>
    </row>
    <row r="4" spans="1:33" ht="15.75" thickBot="1"/>
    <row r="5" spans="1:33" ht="15.75" customHeight="1">
      <c r="A5" s="466" t="s">
        <v>16</v>
      </c>
      <c r="B5" s="449"/>
      <c r="C5" s="449"/>
      <c r="D5" s="449"/>
      <c r="E5" s="457" t="s">
        <v>182</v>
      </c>
      <c r="F5" s="510"/>
      <c r="G5" s="510"/>
      <c r="H5" s="510"/>
      <c r="I5" s="510"/>
      <c r="J5" s="458"/>
      <c r="L5" s="511" t="s">
        <v>128</v>
      </c>
      <c r="M5" s="510"/>
      <c r="N5" s="510"/>
      <c r="O5" s="510"/>
      <c r="P5" s="510"/>
      <c r="Q5" s="458"/>
      <c r="S5" s="516" t="s">
        <v>153</v>
      </c>
      <c r="T5" s="516"/>
      <c r="U5" s="516"/>
    </row>
    <row r="6" spans="1:33" ht="15.75" customHeight="1">
      <c r="A6" s="484"/>
      <c r="B6" s="450"/>
      <c r="C6" s="450"/>
      <c r="D6" s="450"/>
      <c r="E6" s="499">
        <v>2025</v>
      </c>
      <c r="F6" s="497"/>
      <c r="G6" s="498"/>
      <c r="H6" s="512">
        <v>2026</v>
      </c>
      <c r="I6" s="513"/>
      <c r="J6" s="514"/>
      <c r="L6" s="496">
        <f>E6</f>
        <v>2025</v>
      </c>
      <c r="M6" s="497"/>
      <c r="N6" s="498"/>
      <c r="O6" s="499">
        <f>H6</f>
        <v>2026</v>
      </c>
      <c r="P6" s="497"/>
      <c r="Q6" s="500"/>
      <c r="S6" s="519" t="s">
        <v>127</v>
      </c>
      <c r="T6" s="518" t="s">
        <v>126</v>
      </c>
      <c r="U6" s="450" t="s">
        <v>12</v>
      </c>
    </row>
    <row r="7" spans="1:33" ht="19.5" customHeight="1" thickBot="1">
      <c r="A7" s="467"/>
      <c r="B7" s="490"/>
      <c r="C7" s="490"/>
      <c r="D7" s="490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6"/>
      <c r="T7" s="444"/>
      <c r="U7" s="490"/>
    </row>
    <row r="8" spans="1:33" ht="24" customHeight="1" thickBot="1">
      <c r="A8" s="12" t="s">
        <v>20</v>
      </c>
      <c r="B8" s="13"/>
      <c r="C8" s="13"/>
      <c r="D8" s="13"/>
      <c r="E8" s="17">
        <v>64545.12999999999</v>
      </c>
      <c r="F8" s="340">
        <v>213260.04000000004</v>
      </c>
      <c r="G8" s="162">
        <v>277805.17000000004</v>
      </c>
      <c r="H8" s="17">
        <v>50622.000000000015</v>
      </c>
      <c r="I8" s="340">
        <v>116470.17000000001</v>
      </c>
      <c r="J8" s="18">
        <v>167092.17000000004</v>
      </c>
      <c r="L8" s="334">
        <f t="shared" ref="L8:Q8" si="0">E8/E16</f>
        <v>0.6868645624358577</v>
      </c>
      <c r="M8" s="343">
        <f t="shared" si="0"/>
        <v>0.40223433719947371</v>
      </c>
      <c r="N8" s="338">
        <f t="shared" si="0"/>
        <v>0.44508701729845451</v>
      </c>
      <c r="O8" s="334">
        <f t="shared" si="0"/>
        <v>0.6327825142923571</v>
      </c>
      <c r="P8" s="343">
        <f t="shared" si="0"/>
        <v>0.26027160722700821</v>
      </c>
      <c r="Q8" s="335">
        <f t="shared" si="0"/>
        <v>0.31676614872626846</v>
      </c>
      <c r="S8" s="325">
        <f t="shared" ref="S8:U19" si="1">(H8-E8)/E8</f>
        <v>-0.21571154942286083</v>
      </c>
      <c r="T8" s="329">
        <f t="shared" si="1"/>
        <v>-0.45385844436679279</v>
      </c>
      <c r="U8" s="164">
        <f t="shared" si="1"/>
        <v>-0.39852750040612989</v>
      </c>
    </row>
    <row r="9" spans="1:33" s="3" customFormat="1" ht="24" customHeight="1">
      <c r="A9" s="46"/>
      <c r="B9" s="177" t="s">
        <v>33</v>
      </c>
      <c r="C9" s="177"/>
      <c r="D9" s="178"/>
      <c r="E9" s="39">
        <v>22656.689999999995</v>
      </c>
      <c r="F9" s="153">
        <v>60057.60000000002</v>
      </c>
      <c r="G9" s="112">
        <v>82714.290000000008</v>
      </c>
      <c r="H9" s="39">
        <v>21936.710000000003</v>
      </c>
      <c r="I9" s="153">
        <v>54349.35000000002</v>
      </c>
      <c r="J9" s="20">
        <v>76286.060000000027</v>
      </c>
      <c r="K9"/>
      <c r="L9" s="345">
        <f t="shared" ref="L9:Q9" si="2">E9/E8</f>
        <v>0.35102090583751244</v>
      </c>
      <c r="M9" s="346">
        <f t="shared" si="2"/>
        <v>0.28161675295568739</v>
      </c>
      <c r="N9" s="347">
        <f t="shared" si="2"/>
        <v>0.2977420830577055</v>
      </c>
      <c r="O9" s="345">
        <f t="shared" si="2"/>
        <v>0.43334340800442489</v>
      </c>
      <c r="P9" s="346">
        <f t="shared" si="2"/>
        <v>0.46663750898620665</v>
      </c>
      <c r="Q9" s="347">
        <f t="shared" si="2"/>
        <v>0.45655077673597755</v>
      </c>
      <c r="R9"/>
      <c r="S9" s="326">
        <f t="shared" si="1"/>
        <v>-3.1777810439212101E-2</v>
      </c>
      <c r="T9" s="330">
        <f t="shared" si="1"/>
        <v>-9.504625559462912E-2</v>
      </c>
      <c r="U9" s="209">
        <f t="shared" si="1"/>
        <v>-7.7716075420583078E-2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10725.519999999997</v>
      </c>
      <c r="F10" s="154">
        <v>29205.87</v>
      </c>
      <c r="G10" s="119">
        <v>39931.39</v>
      </c>
      <c r="H10" s="19">
        <v>11004.840000000006</v>
      </c>
      <c r="I10" s="154">
        <v>33659.539999999994</v>
      </c>
      <c r="J10" s="20">
        <v>44664.38</v>
      </c>
      <c r="L10" s="345">
        <f t="shared" ref="L10:Q10" si="3">E10/E8</f>
        <v>0.16617086370420198</v>
      </c>
      <c r="M10" s="346">
        <f t="shared" si="3"/>
        <v>0.13694956636039265</v>
      </c>
      <c r="N10" s="347">
        <f t="shared" si="3"/>
        <v>0.14373882962653284</v>
      </c>
      <c r="O10" s="345">
        <f t="shared" si="3"/>
        <v>0.21739243807040423</v>
      </c>
      <c r="P10" s="346">
        <f t="shared" si="3"/>
        <v>0.2889970882673219</v>
      </c>
      <c r="Q10" s="347">
        <f t="shared" si="3"/>
        <v>0.26730384793015727</v>
      </c>
      <c r="S10" s="326">
        <f t="shared" si="1"/>
        <v>2.6042560174239466E-2</v>
      </c>
      <c r="T10" s="330">
        <f t="shared" si="1"/>
        <v>0.15249229007730278</v>
      </c>
      <c r="U10" s="209">
        <f t="shared" si="1"/>
        <v>0.11852805524676197</v>
      </c>
    </row>
    <row r="11" spans="1:33" ht="24" customHeight="1" thickBot="1">
      <c r="A11" s="8"/>
      <c r="B11" t="s">
        <v>36</v>
      </c>
      <c r="E11" s="19">
        <v>31162.920000000002</v>
      </c>
      <c r="F11" s="154">
        <v>123996.57</v>
      </c>
      <c r="G11" s="119">
        <v>155159.49000000002</v>
      </c>
      <c r="H11" s="19">
        <v>17680.45</v>
      </c>
      <c r="I11" s="154">
        <v>28461.279999999999</v>
      </c>
      <c r="J11" s="20">
        <v>46141.729999999996</v>
      </c>
      <c r="L11" s="345">
        <f t="shared" ref="L11:Q11" si="4">E11/E8</f>
        <v>0.48280823045828564</v>
      </c>
      <c r="M11" s="346">
        <f t="shared" si="4"/>
        <v>0.58143368068391987</v>
      </c>
      <c r="N11" s="347">
        <f t="shared" si="4"/>
        <v>0.55851908731576161</v>
      </c>
      <c r="O11" s="345">
        <f t="shared" si="4"/>
        <v>0.34926415392517079</v>
      </c>
      <c r="P11" s="346">
        <f t="shared" si="4"/>
        <v>0.24436540274647145</v>
      </c>
      <c r="Q11" s="347">
        <f t="shared" si="4"/>
        <v>0.27614537533386502</v>
      </c>
      <c r="S11" s="326">
        <f t="shared" si="1"/>
        <v>-0.43264463022078803</v>
      </c>
      <c r="T11" s="330">
        <f t="shared" si="1"/>
        <v>-0.7704671992136557</v>
      </c>
      <c r="U11" s="209">
        <f t="shared" si="1"/>
        <v>-0.70261741644033515</v>
      </c>
    </row>
    <row r="12" spans="1:33" ht="24" customHeight="1" thickBot="1">
      <c r="A12" s="12" t="s">
        <v>21</v>
      </c>
      <c r="B12" s="13"/>
      <c r="C12" s="13"/>
      <c r="D12" s="13"/>
      <c r="E12" s="17">
        <v>29425.549999999996</v>
      </c>
      <c r="F12" s="340">
        <v>316928.51</v>
      </c>
      <c r="G12" s="162">
        <v>346354.05999999994</v>
      </c>
      <c r="H12" s="17">
        <v>29377.05000000001</v>
      </c>
      <c r="I12" s="340">
        <v>331024.55000000005</v>
      </c>
      <c r="J12" s="18">
        <v>360401.6</v>
      </c>
      <c r="L12" s="334">
        <f t="shared" ref="L12:Q12" si="5">E12/E16</f>
        <v>0.31313543756414236</v>
      </c>
      <c r="M12" s="343">
        <f t="shared" si="5"/>
        <v>0.59776566280052634</v>
      </c>
      <c r="N12" s="335">
        <f t="shared" si="5"/>
        <v>0.55491298270154543</v>
      </c>
      <c r="O12" s="334">
        <f t="shared" si="5"/>
        <v>0.36721748570764273</v>
      </c>
      <c r="P12" s="343">
        <f t="shared" si="5"/>
        <v>0.73972839277299196</v>
      </c>
      <c r="Q12" s="335">
        <f t="shared" si="5"/>
        <v>0.6832338512737316</v>
      </c>
      <c r="S12" s="327">
        <f t="shared" si="1"/>
        <v>-1.6482274757816065E-3</v>
      </c>
      <c r="T12" s="331">
        <f t="shared" si="1"/>
        <v>4.447703363764919E-2</v>
      </c>
      <c r="U12" s="328">
        <f t="shared" si="1"/>
        <v>4.0558323468187552E-2</v>
      </c>
    </row>
    <row r="13" spans="1:33" s="3" customFormat="1" ht="24" customHeight="1">
      <c r="A13" s="46"/>
      <c r="B13" s="3" t="s">
        <v>33</v>
      </c>
      <c r="E13" s="31">
        <v>19174.629999999994</v>
      </c>
      <c r="F13" s="341">
        <v>124413.44999999997</v>
      </c>
      <c r="G13" s="357">
        <v>143588.07999999996</v>
      </c>
      <c r="H13" s="31">
        <v>18755.770000000008</v>
      </c>
      <c r="I13" s="341">
        <v>108669.17000000004</v>
      </c>
      <c r="J13" s="355">
        <v>127424.94000000005</v>
      </c>
      <c r="K13"/>
      <c r="L13" s="336">
        <f>E13/G13</f>
        <v>0.13353914893213978</v>
      </c>
      <c r="M13" s="344">
        <f>F13/G13</f>
        <v>0.8664608510678603</v>
      </c>
      <c r="N13" s="337">
        <f>G13/$G$12</f>
        <v>0.41457022331425819</v>
      </c>
      <c r="O13" s="336">
        <f>H13/J13</f>
        <v>0.14719073048023409</v>
      </c>
      <c r="P13" s="344">
        <f>I13/J13</f>
        <v>0.85280926951976588</v>
      </c>
      <c r="Q13" s="337">
        <f>J13/J12</f>
        <v>0.35356374666483181</v>
      </c>
      <c r="R13"/>
      <c r="S13" s="326">
        <f t="shared" si="1"/>
        <v>-2.1844489306963741E-2</v>
      </c>
      <c r="T13" s="330">
        <f t="shared" si="1"/>
        <v>-0.12654805408900668</v>
      </c>
      <c r="U13" s="209">
        <f t="shared" si="1"/>
        <v>-0.11256602915785152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4834.9299999999994</v>
      </c>
      <c r="F14" s="154">
        <v>47035.970000000008</v>
      </c>
      <c r="G14" s="119">
        <v>51870.900000000009</v>
      </c>
      <c r="H14" s="19">
        <v>4240.2700000000004</v>
      </c>
      <c r="I14" s="154">
        <v>51457.679999999986</v>
      </c>
      <c r="J14" s="20">
        <v>55697.949999999983</v>
      </c>
      <c r="L14" s="345">
        <f>E14/G14</f>
        <v>9.3210836904699904E-2</v>
      </c>
      <c r="M14" s="346">
        <f>F14/G14</f>
        <v>0.90678916309530011</v>
      </c>
      <c r="N14" s="410">
        <f t="shared" ref="N14:N15" si="6">G14/$G$12</f>
        <v>0.14976264461863106</v>
      </c>
      <c r="O14" s="345">
        <f>H14/J14</f>
        <v>7.6129731884207616E-2</v>
      </c>
      <c r="P14" s="346">
        <f>I14/J14</f>
        <v>0.92387026811579243</v>
      </c>
      <c r="Q14" s="347">
        <f>J14/J12</f>
        <v>0.15454412522030975</v>
      </c>
      <c r="S14" s="326">
        <f t="shared" si="1"/>
        <v>-0.12299247352081602</v>
      </c>
      <c r="T14" s="330">
        <f t="shared" si="1"/>
        <v>9.4006990820003855E-2</v>
      </c>
      <c r="U14" s="209">
        <f t="shared" si="1"/>
        <v>7.3780289140924354E-2</v>
      </c>
    </row>
    <row r="15" spans="1:33" ht="24" customHeight="1" thickBot="1">
      <c r="A15" s="8"/>
      <c r="B15" t="s">
        <v>36</v>
      </c>
      <c r="E15" s="19">
        <v>5415.9900000000016</v>
      </c>
      <c r="F15" s="154">
        <v>145479.09</v>
      </c>
      <c r="G15" s="119">
        <v>150895.07999999999</v>
      </c>
      <c r="H15" s="19">
        <v>6381.0100000000029</v>
      </c>
      <c r="I15" s="154">
        <v>170897.69999999998</v>
      </c>
      <c r="J15" s="20">
        <v>177278.71</v>
      </c>
      <c r="L15" s="348">
        <f>E15/G15</f>
        <v>3.5892422735055392E-2</v>
      </c>
      <c r="M15" s="349">
        <f>F15/G15</f>
        <v>0.96410757726494467</v>
      </c>
      <c r="N15" s="347">
        <f t="shared" si="6"/>
        <v>0.43566713206711077</v>
      </c>
      <c r="O15" s="348">
        <f>H15/J15</f>
        <v>3.599422626665099E-2</v>
      </c>
      <c r="P15" s="349">
        <f>I15/J15</f>
        <v>0.96400577373334895</v>
      </c>
      <c r="Q15" s="350">
        <f>J15/J12</f>
        <v>0.49189212811485855</v>
      </c>
      <c r="S15" s="326">
        <f t="shared" si="1"/>
        <v>0.17817979723005417</v>
      </c>
      <c r="T15" s="330">
        <f t="shared" si="1"/>
        <v>0.17472346025810298</v>
      </c>
      <c r="U15" s="209">
        <f t="shared" si="1"/>
        <v>0.17484751656581518</v>
      </c>
    </row>
    <row r="16" spans="1:33" ht="24" customHeight="1" thickBot="1">
      <c r="A16" s="12" t="s">
        <v>12</v>
      </c>
      <c r="B16" s="13"/>
      <c r="C16" s="13"/>
      <c r="D16" s="13"/>
      <c r="E16" s="17">
        <v>93970.679999999978</v>
      </c>
      <c r="F16" s="340">
        <v>530188.55000000005</v>
      </c>
      <c r="G16" s="162">
        <v>624159.23</v>
      </c>
      <c r="H16" s="17">
        <v>79999.050000000032</v>
      </c>
      <c r="I16" s="340">
        <v>447494.72</v>
      </c>
      <c r="J16" s="18">
        <v>527493.77</v>
      </c>
      <c r="L16" s="334">
        <f>L8+L12</f>
        <v>1</v>
      </c>
      <c r="M16" s="343">
        <f t="shared" ref="M16:Q16" si="7">M8+M12</f>
        <v>1</v>
      </c>
      <c r="N16" s="338">
        <f t="shared" si="7"/>
        <v>1</v>
      </c>
      <c r="O16" s="334">
        <f t="shared" si="7"/>
        <v>0.99999999999999978</v>
      </c>
      <c r="P16" s="343">
        <f t="shared" si="7"/>
        <v>1.0000000000000002</v>
      </c>
      <c r="Q16" s="335">
        <f t="shared" si="7"/>
        <v>1</v>
      </c>
      <c r="S16" s="327">
        <f t="shared" si="1"/>
        <v>-0.14868073743852817</v>
      </c>
      <c r="T16" s="331">
        <f t="shared" si="1"/>
        <v>-0.1559706070604506</v>
      </c>
      <c r="U16" s="328">
        <f t="shared" si="1"/>
        <v>-0.15487307621806692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41831.319999999992</v>
      </c>
      <c r="F17" s="342">
        <f t="shared" ref="F17:G19" si="8">F9+F13</f>
        <v>184471.05</v>
      </c>
      <c r="G17" s="324">
        <f t="shared" si="8"/>
        <v>226302.36999999997</v>
      </c>
      <c r="H17" s="180">
        <f>H9+H13</f>
        <v>40692.48000000001</v>
      </c>
      <c r="I17" s="342">
        <f t="shared" ref="I17:J19" si="9">I9+I13</f>
        <v>163018.52000000008</v>
      </c>
      <c r="J17" s="356">
        <f t="shared" si="9"/>
        <v>203711.00000000006</v>
      </c>
      <c r="K17"/>
      <c r="L17" s="336">
        <f t="shared" ref="L17:Q17" si="10">E17/E16</f>
        <v>0.44515289237025851</v>
      </c>
      <c r="M17" s="344">
        <f t="shared" si="10"/>
        <v>0.34793480545741695</v>
      </c>
      <c r="N17" s="339">
        <f t="shared" si="10"/>
        <v>0.36257153483094368</v>
      </c>
      <c r="O17" s="336">
        <f t="shared" si="10"/>
        <v>0.50866204036172924</v>
      </c>
      <c r="P17" s="344">
        <f t="shared" si="10"/>
        <v>0.36429149376332326</v>
      </c>
      <c r="Q17" s="337">
        <f t="shared" si="10"/>
        <v>0.38618655154922504</v>
      </c>
      <c r="R17"/>
      <c r="S17" s="326">
        <f t="shared" si="1"/>
        <v>-2.7224577182837696E-2</v>
      </c>
      <c r="T17" s="330">
        <f t="shared" si="1"/>
        <v>-0.11629212280192427</v>
      </c>
      <c r="U17" s="209">
        <f t="shared" si="1"/>
        <v>-9.9828251909159907E-2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15560.449999999997</v>
      </c>
      <c r="F18" s="154">
        <f t="shared" si="8"/>
        <v>76241.840000000011</v>
      </c>
      <c r="G18" s="119">
        <f t="shared" si="8"/>
        <v>91802.290000000008</v>
      </c>
      <c r="H18" s="19">
        <f>H10+H14</f>
        <v>15245.110000000006</v>
      </c>
      <c r="I18" s="154">
        <f t="shared" si="9"/>
        <v>85117.219999999972</v>
      </c>
      <c r="J18" s="20">
        <f t="shared" si="9"/>
        <v>100362.32999999999</v>
      </c>
      <c r="L18" s="345">
        <f t="shared" ref="L18:Q18" si="11">E18/E16</f>
        <v>0.16558835160073335</v>
      </c>
      <c r="M18" s="346">
        <f t="shared" si="11"/>
        <v>0.14380137028609918</v>
      </c>
      <c r="N18" s="323">
        <f t="shared" si="11"/>
        <v>0.14708152277104036</v>
      </c>
      <c r="O18" s="345">
        <f t="shared" si="11"/>
        <v>0.19056613797288843</v>
      </c>
      <c r="P18" s="346">
        <f t="shared" si="11"/>
        <v>0.1902083224579722</v>
      </c>
      <c r="Q18" s="347">
        <f t="shared" si="11"/>
        <v>0.19026258831455012</v>
      </c>
      <c r="S18" s="326">
        <f t="shared" si="1"/>
        <v>-2.026548075409073E-2</v>
      </c>
      <c r="T18" s="330">
        <f t="shared" si="1"/>
        <v>0.11641088410248178</v>
      </c>
      <c r="U18" s="209">
        <f t="shared" si="1"/>
        <v>9.3244297064920476E-2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36578.910000000003</v>
      </c>
      <c r="F19" s="155">
        <f t="shared" si="8"/>
        <v>269475.66000000003</v>
      </c>
      <c r="G19" s="123">
        <f t="shared" si="8"/>
        <v>306054.57</v>
      </c>
      <c r="H19" s="21">
        <f>H11+H15</f>
        <v>24061.460000000003</v>
      </c>
      <c r="I19" s="155">
        <f t="shared" si="9"/>
        <v>199358.97999999998</v>
      </c>
      <c r="J19" s="22">
        <f t="shared" si="9"/>
        <v>223420.44</v>
      </c>
      <c r="L19" s="348">
        <f t="shared" ref="L19:Q19" si="12">E19/E16</f>
        <v>0.38925875602900833</v>
      </c>
      <c r="M19" s="349">
        <f t="shared" si="12"/>
        <v>0.50826382425648386</v>
      </c>
      <c r="N19" s="351">
        <f t="shared" si="12"/>
        <v>0.49034694239801602</v>
      </c>
      <c r="O19" s="348">
        <f t="shared" si="12"/>
        <v>0.30077182166538219</v>
      </c>
      <c r="P19" s="349">
        <f t="shared" si="12"/>
        <v>0.44550018377870471</v>
      </c>
      <c r="Q19" s="350">
        <f t="shared" si="12"/>
        <v>0.42355086013622489</v>
      </c>
      <c r="S19" s="332">
        <f t="shared" si="1"/>
        <v>-0.34220401865446509</v>
      </c>
      <c r="T19" s="333">
        <f t="shared" si="1"/>
        <v>-0.26019670941709555</v>
      </c>
      <c r="U19" s="208">
        <f t="shared" si="1"/>
        <v>-0.26999802682247159</v>
      </c>
    </row>
    <row r="20" spans="1:33" ht="6.75" customHeight="1"/>
    <row r="22" spans="1:33" ht="25.5" customHeight="1">
      <c r="A22" s="1" t="s">
        <v>130</v>
      </c>
    </row>
    <row r="23" spans="1:33" ht="15.75" thickBot="1"/>
    <row r="24" spans="1:33" ht="21.75" customHeight="1">
      <c r="A24" s="466" t="s">
        <v>16</v>
      </c>
      <c r="B24" s="449"/>
      <c r="C24" s="449"/>
      <c r="D24" s="449"/>
      <c r="E24" s="457" t="str">
        <f>E5</f>
        <v>jan - jun</v>
      </c>
      <c r="F24" s="510"/>
      <c r="G24" s="510"/>
      <c r="H24" s="510"/>
      <c r="I24" s="510"/>
      <c r="J24" s="458"/>
      <c r="L24" s="511" t="s">
        <v>128</v>
      </c>
      <c r="M24" s="510"/>
      <c r="N24" s="510"/>
      <c r="O24" s="510"/>
      <c r="P24" s="510"/>
      <c r="Q24" s="458"/>
      <c r="S24" s="516" t="s">
        <v>153</v>
      </c>
      <c r="T24" s="516"/>
      <c r="U24" s="516"/>
    </row>
    <row r="25" spans="1:33" ht="18.75" customHeight="1">
      <c r="A25" s="484"/>
      <c r="B25" s="450"/>
      <c r="C25" s="450"/>
      <c r="D25" s="450"/>
      <c r="E25" s="499">
        <f>E6</f>
        <v>2025</v>
      </c>
      <c r="F25" s="497"/>
      <c r="G25" s="498"/>
      <c r="H25" s="512">
        <f>H6</f>
        <v>2026</v>
      </c>
      <c r="I25" s="513"/>
      <c r="J25" s="514"/>
      <c r="L25" s="496">
        <f>E25</f>
        <v>2025</v>
      </c>
      <c r="M25" s="497"/>
      <c r="N25" s="498"/>
      <c r="O25" s="499">
        <f>H25</f>
        <v>2026</v>
      </c>
      <c r="P25" s="497"/>
      <c r="Q25" s="500"/>
      <c r="S25" s="519" t="s">
        <v>127</v>
      </c>
      <c r="T25" s="518" t="s">
        <v>126</v>
      </c>
      <c r="U25" s="450" t="s">
        <v>12</v>
      </c>
    </row>
    <row r="26" spans="1:33" ht="18.75" customHeight="1" thickBot="1">
      <c r="A26" s="467"/>
      <c r="B26" s="490"/>
      <c r="C26" s="490"/>
      <c r="D26" s="490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6"/>
      <c r="T26" s="444"/>
      <c r="U26" s="490"/>
    </row>
    <row r="27" spans="1:33" ht="24" customHeight="1" thickBot="1">
      <c r="A27" s="12" t="s">
        <v>20</v>
      </c>
      <c r="B27" s="13"/>
      <c r="C27" s="13"/>
      <c r="D27" s="13"/>
      <c r="E27" s="17">
        <v>8884.0149999999994</v>
      </c>
      <c r="F27" s="340">
        <v>25373.941000000006</v>
      </c>
      <c r="G27" s="162">
        <v>34257.956000000006</v>
      </c>
      <c r="H27" s="17">
        <v>8461.7570000000032</v>
      </c>
      <c r="I27" s="340">
        <v>21578.554999999993</v>
      </c>
      <c r="J27" s="18">
        <v>30040.311999999998</v>
      </c>
      <c r="L27" s="334">
        <f t="shared" ref="L27:Q27" si="13">E27/E35</f>
        <v>0.65423063520355784</v>
      </c>
      <c r="M27" s="343">
        <f t="shared" si="13"/>
        <v>0.39187200831844249</v>
      </c>
      <c r="N27" s="338">
        <f t="shared" si="13"/>
        <v>0.43735469392504767</v>
      </c>
      <c r="O27" s="334">
        <f t="shared" si="13"/>
        <v>0.63325721106622934</v>
      </c>
      <c r="P27" s="343">
        <f t="shared" si="13"/>
        <v>0.3502340590145277</v>
      </c>
      <c r="Q27" s="335">
        <f t="shared" si="13"/>
        <v>0.40067592953816145</v>
      </c>
      <c r="S27" s="325">
        <f t="shared" ref="S27:U38" si="14">(H27-E27)/E27</f>
        <v>-4.7530086340466127E-2</v>
      </c>
      <c r="T27" s="329">
        <f t="shared" si="14"/>
        <v>-0.14957810456010803</v>
      </c>
      <c r="U27" s="164">
        <f t="shared" si="14"/>
        <v>-0.12311429204941494</v>
      </c>
    </row>
    <row r="28" spans="1:33" ht="24" customHeight="1">
      <c r="A28" s="46"/>
      <c r="B28" s="177" t="s">
        <v>33</v>
      </c>
      <c r="C28" s="177"/>
      <c r="D28" s="178"/>
      <c r="E28" s="39">
        <v>4318.4519999999993</v>
      </c>
      <c r="F28" s="153">
        <v>15277.447000000006</v>
      </c>
      <c r="G28" s="112">
        <v>19595.899000000005</v>
      </c>
      <c r="H28" s="39">
        <v>4251.0540000000028</v>
      </c>
      <c r="I28" s="153">
        <v>13729.472999999994</v>
      </c>
      <c r="J28" s="20">
        <v>17980.526999999998</v>
      </c>
      <c r="L28" s="345">
        <f t="shared" ref="L28:Q28" si="15">E28/E27</f>
        <v>0.48609238052839843</v>
      </c>
      <c r="M28" s="346">
        <f t="shared" si="15"/>
        <v>0.60209200454907663</v>
      </c>
      <c r="N28" s="347">
        <f t="shared" si="15"/>
        <v>0.57201016312823805</v>
      </c>
      <c r="O28" s="345">
        <f t="shared" si="15"/>
        <v>0.50238431569235575</v>
      </c>
      <c r="P28" s="346">
        <f t="shared" si="15"/>
        <v>0.6362554397178124</v>
      </c>
      <c r="Q28" s="347">
        <f t="shared" si="15"/>
        <v>0.59854661296460565</v>
      </c>
      <c r="S28" s="326">
        <f t="shared" si="14"/>
        <v>-1.560698139055303E-2</v>
      </c>
      <c r="T28" s="330">
        <f t="shared" si="14"/>
        <v>-0.10132412830494587</v>
      </c>
      <c r="U28" s="209">
        <f t="shared" si="14"/>
        <v>-8.2434186867364756E-2</v>
      </c>
    </row>
    <row r="29" spans="1:33" ht="24" customHeight="1">
      <c r="A29" s="8"/>
      <c r="B29" t="s">
        <v>37</v>
      </c>
      <c r="E29" s="19">
        <v>1929.675</v>
      </c>
      <c r="F29" s="154">
        <v>3417.7219999999998</v>
      </c>
      <c r="G29" s="119">
        <v>5347.3969999999999</v>
      </c>
      <c r="H29" s="19">
        <v>2194.1440000000002</v>
      </c>
      <c r="I29" s="154">
        <v>5823.4800000000014</v>
      </c>
      <c r="J29" s="20">
        <v>8017.6240000000016</v>
      </c>
      <c r="L29" s="345">
        <f t="shared" ref="L29:Q29" si="16">E29/E27</f>
        <v>0.21720753510659313</v>
      </c>
      <c r="M29" s="346">
        <f t="shared" si="16"/>
        <v>0.13469417304942891</v>
      </c>
      <c r="N29" s="347">
        <f t="shared" si="16"/>
        <v>0.15609212061571914</v>
      </c>
      <c r="O29" s="345">
        <f t="shared" si="16"/>
        <v>0.25930123022913554</v>
      </c>
      <c r="P29" s="346">
        <f t="shared" si="16"/>
        <v>0.26987349245582032</v>
      </c>
      <c r="Q29" s="347">
        <f t="shared" si="16"/>
        <v>0.26689549695755499</v>
      </c>
      <c r="S29" s="326">
        <f t="shared" si="14"/>
        <v>0.13705364893051952</v>
      </c>
      <c r="T29" s="330">
        <f t="shared" si="14"/>
        <v>0.70390687130199647</v>
      </c>
      <c r="U29" s="209">
        <f t="shared" si="14"/>
        <v>0.49935080563496625</v>
      </c>
    </row>
    <row r="30" spans="1:33" ht="24" customHeight="1" thickBot="1">
      <c r="A30" s="8"/>
      <c r="B30" t="s">
        <v>36</v>
      </c>
      <c r="E30" s="19">
        <v>2635.887999999999</v>
      </c>
      <c r="F30" s="154">
        <v>6678.7719999999999</v>
      </c>
      <c r="G30" s="119">
        <v>9314.66</v>
      </c>
      <c r="H30" s="19">
        <v>2016.559</v>
      </c>
      <c r="I30" s="154">
        <v>2025.6020000000001</v>
      </c>
      <c r="J30" s="20">
        <v>4042.1610000000001</v>
      </c>
      <c r="L30" s="345">
        <f t="shared" ref="L30:Q30" si="17">E30/E27</f>
        <v>0.29670008436500828</v>
      </c>
      <c r="M30" s="346">
        <f t="shared" si="17"/>
        <v>0.26321382240149443</v>
      </c>
      <c r="N30" s="347">
        <f t="shared" si="17"/>
        <v>0.27189771625604275</v>
      </c>
      <c r="O30" s="345">
        <f t="shared" si="17"/>
        <v>0.23831445407850865</v>
      </c>
      <c r="P30" s="346">
        <f t="shared" si="17"/>
        <v>9.3871067826367463E-2</v>
      </c>
      <c r="Q30" s="347">
        <f t="shared" si="17"/>
        <v>0.13455789007783941</v>
      </c>
      <c r="S30" s="326">
        <f t="shared" si="14"/>
        <v>-0.23496028662826315</v>
      </c>
      <c r="T30" s="330">
        <f t="shared" si="14"/>
        <v>-0.69671041323165395</v>
      </c>
      <c r="U30" s="209">
        <f t="shared" si="14"/>
        <v>-0.56604309765466476</v>
      </c>
    </row>
    <row r="31" spans="1:33" ht="24" customHeight="1" thickBot="1">
      <c r="A31" s="12" t="s">
        <v>21</v>
      </c>
      <c r="B31" s="13"/>
      <c r="C31" s="13"/>
      <c r="D31" s="13"/>
      <c r="E31" s="17">
        <v>4695.3170000000018</v>
      </c>
      <c r="F31" s="340">
        <v>39376.642000000007</v>
      </c>
      <c r="G31" s="162">
        <v>44071.959000000003</v>
      </c>
      <c r="H31" s="17">
        <v>4900.5180000000009</v>
      </c>
      <c r="I31" s="340">
        <v>40033.25700000002</v>
      </c>
      <c r="J31" s="18">
        <v>44933.775000000023</v>
      </c>
      <c r="L31" s="334">
        <f t="shared" ref="L31:Q31" si="18">E31/E35</f>
        <v>0.34576936479644227</v>
      </c>
      <c r="M31" s="343">
        <f t="shared" si="18"/>
        <v>0.60812799168155751</v>
      </c>
      <c r="N31" s="335">
        <f t="shared" si="18"/>
        <v>0.56264530607495233</v>
      </c>
      <c r="O31" s="334">
        <f t="shared" si="18"/>
        <v>0.36674278893377055</v>
      </c>
      <c r="P31" s="343">
        <f t="shared" si="18"/>
        <v>0.64976594098547213</v>
      </c>
      <c r="Q31" s="335">
        <f t="shared" si="18"/>
        <v>0.59932407046183844</v>
      </c>
      <c r="S31" s="327">
        <f t="shared" si="14"/>
        <v>4.3703332490649519E-2</v>
      </c>
      <c r="T31" s="331">
        <f t="shared" si="14"/>
        <v>1.6675241123913317E-2</v>
      </c>
      <c r="U31" s="328">
        <f t="shared" si="14"/>
        <v>1.9554746817585775E-2</v>
      </c>
    </row>
    <row r="32" spans="1:33" ht="24" customHeight="1">
      <c r="A32" s="46"/>
      <c r="B32" s="3" t="s">
        <v>33</v>
      </c>
      <c r="C32" s="3"/>
      <c r="D32" s="3"/>
      <c r="E32" s="19">
        <v>3550.6450000000018</v>
      </c>
      <c r="F32" s="154">
        <v>22837.584999999999</v>
      </c>
      <c r="G32" s="119">
        <v>26388.23</v>
      </c>
      <c r="H32" s="19">
        <v>3714.0170000000007</v>
      </c>
      <c r="I32" s="154">
        <v>20594.537000000022</v>
      </c>
      <c r="J32" s="20">
        <v>24308.554000000022</v>
      </c>
      <c r="L32" s="336">
        <f>E32/G32</f>
        <v>0.13455411749859697</v>
      </c>
      <c r="M32" s="344">
        <f>F32/G32</f>
        <v>0.86544588250140309</v>
      </c>
      <c r="N32" s="337">
        <f t="shared" ref="N32:N34" si="19">L32+M32</f>
        <v>1</v>
      </c>
      <c r="O32" s="336">
        <f>H32/J32</f>
        <v>0.1527864224256201</v>
      </c>
      <c r="P32" s="344">
        <f>I32/J32</f>
        <v>0.84721357757437998</v>
      </c>
      <c r="Q32" s="337">
        <f t="shared" ref="Q32:Q34" si="20">O32+P32</f>
        <v>1</v>
      </c>
      <c r="S32" s="326">
        <f t="shared" si="14"/>
        <v>4.6011921777592196E-2</v>
      </c>
      <c r="T32" s="330">
        <f t="shared" si="14"/>
        <v>-9.8217390323888321E-2</v>
      </c>
      <c r="U32" s="209">
        <f t="shared" si="14"/>
        <v>-7.8810742516643884E-2</v>
      </c>
    </row>
    <row r="33" spans="1:21" ht="24" customHeight="1">
      <c r="A33" s="8"/>
      <c r="B33" s="3" t="s">
        <v>37</v>
      </c>
      <c r="D33" s="3"/>
      <c r="E33" s="19">
        <v>504.30799999999999</v>
      </c>
      <c r="F33" s="154">
        <v>4138.7070000000012</v>
      </c>
      <c r="G33" s="119">
        <v>4643.0150000000012</v>
      </c>
      <c r="H33" s="19">
        <v>424.8209999999998</v>
      </c>
      <c r="I33" s="154">
        <v>4921.1790000000001</v>
      </c>
      <c r="J33" s="20">
        <v>5346</v>
      </c>
      <c r="L33" s="345">
        <f>E33/G33</f>
        <v>0.10861649165466833</v>
      </c>
      <c r="M33" s="346">
        <f>F33/G33</f>
        <v>0.89138350834533164</v>
      </c>
      <c r="N33" s="347">
        <f t="shared" si="19"/>
        <v>1</v>
      </c>
      <c r="O33" s="345">
        <f>H33/J33</f>
        <v>7.9465207631874257E-2</v>
      </c>
      <c r="P33" s="346">
        <f>I33/J33</f>
        <v>0.92053479236812574</v>
      </c>
      <c r="Q33" s="347">
        <f t="shared" si="20"/>
        <v>1</v>
      </c>
      <c r="S33" s="326">
        <f t="shared" si="14"/>
        <v>-0.1576159807102013</v>
      </c>
      <c r="T33" s="330">
        <f t="shared" si="14"/>
        <v>0.1890619461585463</v>
      </c>
      <c r="U33" s="209">
        <f t="shared" si="14"/>
        <v>0.15140700600794926</v>
      </c>
    </row>
    <row r="34" spans="1:21" ht="24" customHeight="1" thickBot="1">
      <c r="A34" s="8"/>
      <c r="B34" t="s">
        <v>36</v>
      </c>
      <c r="E34" s="19">
        <v>640.36400000000003</v>
      </c>
      <c r="F34" s="154">
        <v>12400.350000000002</v>
      </c>
      <c r="G34" s="119">
        <v>13040.714000000002</v>
      </c>
      <c r="H34" s="19">
        <v>761.68</v>
      </c>
      <c r="I34" s="154">
        <v>14517.540999999999</v>
      </c>
      <c r="J34" s="20">
        <v>15279.221</v>
      </c>
      <c r="L34" s="348">
        <f>E34/G34</f>
        <v>4.9104979988058933E-2</v>
      </c>
      <c r="M34" s="349">
        <f>F34/G34</f>
        <v>0.95089502001194115</v>
      </c>
      <c r="N34" s="350">
        <f t="shared" si="19"/>
        <v>1</v>
      </c>
      <c r="O34" s="348">
        <f>H34/J34</f>
        <v>4.9850709011931955E-2</v>
      </c>
      <c r="P34" s="349">
        <f>I34/J34</f>
        <v>0.950149290988068</v>
      </c>
      <c r="Q34" s="350">
        <f t="shared" si="20"/>
        <v>1</v>
      </c>
      <c r="S34" s="326">
        <f t="shared" si="14"/>
        <v>0.18944850116496229</v>
      </c>
      <c r="T34" s="330">
        <f t="shared" si="14"/>
        <v>0.17073639050510644</v>
      </c>
      <c r="U34" s="209">
        <f t="shared" si="14"/>
        <v>0.17165524832459308</v>
      </c>
    </row>
    <row r="35" spans="1:21" ht="24" customHeight="1" thickBot="1">
      <c r="A35" s="12" t="s">
        <v>12</v>
      </c>
      <c r="B35" s="13"/>
      <c r="C35" s="13"/>
      <c r="D35" s="13"/>
      <c r="E35" s="17">
        <v>13579.332</v>
      </c>
      <c r="F35" s="340">
        <v>64750.583000000013</v>
      </c>
      <c r="G35" s="162">
        <v>78329.915000000008</v>
      </c>
      <c r="H35" s="17">
        <v>13362.275000000005</v>
      </c>
      <c r="I35" s="340">
        <v>61611.81200000002</v>
      </c>
      <c r="J35" s="18">
        <v>74974.087000000029</v>
      </c>
      <c r="L35" s="334">
        <f>L27+L31</f>
        <v>1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0.99999999999999989</v>
      </c>
      <c r="P35" s="343">
        <f t="shared" si="21"/>
        <v>0.99999999999999978</v>
      </c>
      <c r="Q35" s="335">
        <f t="shared" si="21"/>
        <v>0.99999999999999989</v>
      </c>
      <c r="S35" s="327">
        <f t="shared" si="14"/>
        <v>-1.5984365063023368E-2</v>
      </c>
      <c r="T35" s="331">
        <f t="shared" si="14"/>
        <v>-4.8474791338944279E-2</v>
      </c>
      <c r="U35" s="328">
        <f t="shared" si="14"/>
        <v>-4.2842227008671963E-2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7869.0970000000016</v>
      </c>
      <c r="F36" s="342">
        <f t="shared" ref="F36:G38" si="22">F28+F32</f>
        <v>38115.032000000007</v>
      </c>
      <c r="G36" s="324">
        <f t="shared" si="22"/>
        <v>45984.129000000001</v>
      </c>
      <c r="H36" s="180">
        <f>H28+H32</f>
        <v>7965.0710000000036</v>
      </c>
      <c r="I36" s="342">
        <f t="shared" ref="I36:J38" si="23">I28+I32</f>
        <v>34324.010000000017</v>
      </c>
      <c r="J36" s="356">
        <f t="shared" si="23"/>
        <v>42289.08100000002</v>
      </c>
      <c r="L36" s="336">
        <f>E36/E35</f>
        <v>0.57949072899904075</v>
      </c>
      <c r="M36" s="344">
        <f t="shared" ref="M36:Q36" si="24">F36/F35</f>
        <v>0.58864384278980153</v>
      </c>
      <c r="N36" s="339">
        <f t="shared" si="24"/>
        <v>0.5870570522130657</v>
      </c>
      <c r="O36" s="336">
        <f t="shared" si="24"/>
        <v>0.59608644486062445</v>
      </c>
      <c r="P36" s="344">
        <f t="shared" si="24"/>
        <v>0.55710112859527661</v>
      </c>
      <c r="Q36" s="337">
        <f t="shared" si="24"/>
        <v>0.56404929612547339</v>
      </c>
      <c r="S36" s="326">
        <f t="shared" si="14"/>
        <v>1.2196316807379799E-2</v>
      </c>
      <c r="T36" s="330">
        <f t="shared" si="14"/>
        <v>-9.9462647702879783E-2</v>
      </c>
      <c r="U36" s="209">
        <f t="shared" si="14"/>
        <v>-8.0354854606466089E-2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2433.9830000000002</v>
      </c>
      <c r="F37" s="154">
        <f t="shared" si="22"/>
        <v>7556.429000000001</v>
      </c>
      <c r="G37" s="119">
        <f t="shared" si="22"/>
        <v>9990.4120000000003</v>
      </c>
      <c r="H37" s="19">
        <f>H29+H33</f>
        <v>2618.9650000000001</v>
      </c>
      <c r="I37" s="154">
        <f t="shared" si="23"/>
        <v>10744.659000000001</v>
      </c>
      <c r="J37" s="20">
        <f t="shared" si="23"/>
        <v>13363.624000000002</v>
      </c>
      <c r="L37" s="345">
        <f>E37/E35</f>
        <v>0.17924173295122323</v>
      </c>
      <c r="M37" s="346">
        <f t="shared" ref="M37:Q37" si="25">F37/F35</f>
        <v>0.11670055542202608</v>
      </c>
      <c r="N37" s="323">
        <f t="shared" si="25"/>
        <v>0.12754274021617409</v>
      </c>
      <c r="O37" s="345">
        <f t="shared" si="25"/>
        <v>0.19599693914397057</v>
      </c>
      <c r="P37" s="346">
        <f t="shared" si="25"/>
        <v>0.17439284207385425</v>
      </c>
      <c r="Q37" s="347">
        <f t="shared" si="25"/>
        <v>0.17824323756019858</v>
      </c>
      <c r="S37" s="326">
        <f t="shared" si="14"/>
        <v>7.5999709118757183E-2</v>
      </c>
      <c r="T37" s="330">
        <f t="shared" si="14"/>
        <v>0.42192284212555958</v>
      </c>
      <c r="U37" s="209">
        <f t="shared" si="14"/>
        <v>0.33764493396268352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3276.251999999999</v>
      </c>
      <c r="F38" s="155">
        <f t="shared" si="22"/>
        <v>19079.122000000003</v>
      </c>
      <c r="G38" s="123">
        <f t="shared" si="22"/>
        <v>22355.374000000003</v>
      </c>
      <c r="H38" s="21">
        <f>H30+H34</f>
        <v>2778.239</v>
      </c>
      <c r="I38" s="155">
        <f t="shared" si="23"/>
        <v>16543.143</v>
      </c>
      <c r="J38" s="22">
        <f t="shared" si="23"/>
        <v>19321.381999999998</v>
      </c>
      <c r="L38" s="348">
        <f>E38/E35</f>
        <v>0.24126753804973611</v>
      </c>
      <c r="M38" s="349">
        <f t="shared" ref="M38:Q38" si="26">F38/F35</f>
        <v>0.29465560178817229</v>
      </c>
      <c r="N38" s="351">
        <f t="shared" si="26"/>
        <v>0.28540020757076018</v>
      </c>
      <c r="O38" s="348">
        <f t="shared" si="26"/>
        <v>0.2079166159954049</v>
      </c>
      <c r="P38" s="349">
        <f t="shared" si="26"/>
        <v>0.26850602933086914</v>
      </c>
      <c r="Q38" s="350">
        <f t="shared" si="26"/>
        <v>0.25770746631432789</v>
      </c>
      <c r="S38" s="332">
        <f t="shared" si="14"/>
        <v>-0.15200692742804861</v>
      </c>
      <c r="T38" s="333">
        <f t="shared" si="14"/>
        <v>-0.13291906199876508</v>
      </c>
      <c r="U38" s="208">
        <f t="shared" si="14"/>
        <v>-0.13571645010278088</v>
      </c>
    </row>
    <row r="41" spans="1:21">
      <c r="A41" s="1" t="s">
        <v>129</v>
      </c>
    </row>
    <row r="42" spans="1:21" ht="15.75" thickBot="1"/>
    <row r="43" spans="1:21" ht="22.5" customHeight="1">
      <c r="A43" s="466" t="s">
        <v>16</v>
      </c>
      <c r="B43" s="449"/>
      <c r="C43" s="449"/>
      <c r="D43" s="449"/>
      <c r="E43" s="457" t="str">
        <f>E24</f>
        <v>jan - jun</v>
      </c>
      <c r="F43" s="510"/>
      <c r="G43" s="510"/>
      <c r="H43" s="510"/>
      <c r="I43" s="510"/>
      <c r="J43" s="458"/>
      <c r="L43" s="515" t="s">
        <v>153</v>
      </c>
      <c r="M43" s="516"/>
      <c r="N43" s="516"/>
    </row>
    <row r="44" spans="1:21" ht="18.75" customHeight="1">
      <c r="A44" s="484"/>
      <c r="B44" s="450"/>
      <c r="C44" s="450"/>
      <c r="D44" s="450"/>
      <c r="E44" s="499">
        <f>E25</f>
        <v>2025</v>
      </c>
      <c r="F44" s="497"/>
      <c r="G44" s="498"/>
      <c r="H44" s="512">
        <f>H25</f>
        <v>2026</v>
      </c>
      <c r="I44" s="513"/>
      <c r="J44" s="514"/>
      <c r="L44" s="517" t="s">
        <v>127</v>
      </c>
      <c r="M44" s="518" t="s">
        <v>126</v>
      </c>
      <c r="N44" s="450" t="s">
        <v>12</v>
      </c>
      <c r="S44" t="s">
        <v>132</v>
      </c>
    </row>
    <row r="45" spans="1:21" ht="18.75" customHeight="1" thickBot="1">
      <c r="A45" s="467"/>
      <c r="B45" s="490"/>
      <c r="C45" s="490"/>
      <c r="D45" s="490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6"/>
      <c r="M45" s="444"/>
      <c r="N45" s="490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1.3764036109308324</v>
      </c>
      <c r="F46" s="359">
        <f t="shared" ref="F46:J46" si="27">(F27/F8)*10</f>
        <v>1.1898122592493185</v>
      </c>
      <c r="G46" s="360">
        <f t="shared" si="27"/>
        <v>1.2331648111516427</v>
      </c>
      <c r="H46" s="358">
        <f t="shared" si="27"/>
        <v>1.6715572280826518</v>
      </c>
      <c r="I46" s="359">
        <f t="shared" si="27"/>
        <v>1.8527108700880226</v>
      </c>
      <c r="J46" s="361">
        <f t="shared" si="27"/>
        <v>1.7978288270479694</v>
      </c>
      <c r="L46" s="365">
        <f>(H46-E46)/E46</f>
        <v>0.21443827581374428</v>
      </c>
      <c r="M46" s="329">
        <f>(I46-F46)/F46</f>
        <v>0.55714555442296665</v>
      </c>
      <c r="N46" s="164">
        <f>(J46-G46)/G46</f>
        <v>0.45789825560217828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1.906038348937996</v>
      </c>
      <c r="F47" s="156">
        <f t="shared" si="28"/>
        <v>2.5437991195119354</v>
      </c>
      <c r="G47" s="362">
        <f t="shared" si="28"/>
        <v>2.3691068375246891</v>
      </c>
      <c r="H47" s="124">
        <f t="shared" si="28"/>
        <v>1.937872178644839</v>
      </c>
      <c r="I47" s="156">
        <f t="shared" si="28"/>
        <v>2.5261521986923468</v>
      </c>
      <c r="J47" s="363">
        <f t="shared" si="28"/>
        <v>2.35698723987056</v>
      </c>
      <c r="L47" s="326">
        <f t="shared" ref="L47:N57" si="29">(H47-E47)/E47</f>
        <v>1.670156832079488E-2</v>
      </c>
      <c r="M47" s="330">
        <f t="shared" si="29"/>
        <v>-6.9372304928600045E-3</v>
      </c>
      <c r="N47" s="209">
        <f t="shared" si="29"/>
        <v>-5.1156821896609656E-3</v>
      </c>
    </row>
    <row r="48" spans="1:21" ht="24" customHeight="1">
      <c r="A48" s="8"/>
      <c r="B48" t="s">
        <v>37</v>
      </c>
      <c r="E48" s="125">
        <f t="shared" si="28"/>
        <v>1.7991435380289258</v>
      </c>
      <c r="F48" s="157">
        <f t="shared" si="28"/>
        <v>1.1702174939489904</v>
      </c>
      <c r="G48" s="364">
        <f t="shared" si="28"/>
        <v>1.3391462205548066</v>
      </c>
      <c r="H48" s="125">
        <f t="shared" si="28"/>
        <v>1.993799092035867</v>
      </c>
      <c r="I48" s="157">
        <f t="shared" si="28"/>
        <v>1.7301127704062511</v>
      </c>
      <c r="J48" s="363">
        <f t="shared" si="28"/>
        <v>1.7950823452603624</v>
      </c>
      <c r="L48" s="326">
        <f t="shared" si="29"/>
        <v>0.10819345421444169</v>
      </c>
      <c r="M48" s="330">
        <f t="shared" si="29"/>
        <v>0.47845403042801066</v>
      </c>
      <c r="N48" s="209">
        <f t="shared" si="29"/>
        <v>0.34046776797582418</v>
      </c>
    </row>
    <row r="49" spans="1:14" ht="24" customHeight="1" thickBot="1">
      <c r="A49" s="8"/>
      <c r="B49" t="s">
        <v>36</v>
      </c>
      <c r="E49" s="125">
        <f t="shared" si="28"/>
        <v>0.84584114710688174</v>
      </c>
      <c r="F49" s="157">
        <f t="shared" si="28"/>
        <v>0.53862554423884457</v>
      </c>
      <c r="G49" s="364">
        <f t="shared" si="28"/>
        <v>0.60032808821426253</v>
      </c>
      <c r="H49" s="125">
        <f t="shared" si="28"/>
        <v>1.140558639627385</v>
      </c>
      <c r="I49" s="157">
        <f t="shared" si="28"/>
        <v>0.71170446304593471</v>
      </c>
      <c r="J49" s="363">
        <f t="shared" si="28"/>
        <v>0.87603152287528019</v>
      </c>
      <c r="L49" s="326">
        <f t="shared" si="29"/>
        <v>0.34843125512226036</v>
      </c>
      <c r="M49" s="330">
        <f t="shared" si="29"/>
        <v>0.32133440505811056</v>
      </c>
      <c r="N49" s="209">
        <f t="shared" si="29"/>
        <v>0.45925459773359228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1.5956598942075859</v>
      </c>
      <c r="F50" s="359">
        <f t="shared" si="28"/>
        <v>1.2424455597257567</v>
      </c>
      <c r="G50" s="360">
        <f t="shared" si="28"/>
        <v>1.2724539449602528</v>
      </c>
      <c r="H50" s="358">
        <f t="shared" si="28"/>
        <v>1.6681450315807744</v>
      </c>
      <c r="I50" s="359">
        <f t="shared" si="28"/>
        <v>1.2093742594016068</v>
      </c>
      <c r="J50" s="361">
        <f t="shared" si="28"/>
        <v>1.2467695759397301</v>
      </c>
      <c r="L50" s="327">
        <f t="shared" si="29"/>
        <v>4.5426433061529728E-2</v>
      </c>
      <c r="M50" s="331">
        <f t="shared" si="29"/>
        <v>-2.6617906970064449E-2</v>
      </c>
      <c r="N50" s="328">
        <f t="shared" si="29"/>
        <v>-2.0184910520533551E-2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1.8517410766205153</v>
      </c>
      <c r="F51" s="157">
        <f t="shared" si="28"/>
        <v>1.8356202645292776</v>
      </c>
      <c r="G51" s="364">
        <f t="shared" si="28"/>
        <v>1.8377730240560364</v>
      </c>
      <c r="H51" s="125">
        <f t="shared" si="28"/>
        <v>1.9801996932144079</v>
      </c>
      <c r="I51" s="157">
        <f t="shared" si="28"/>
        <v>1.8951591329905266</v>
      </c>
      <c r="J51" s="363">
        <f t="shared" si="28"/>
        <v>1.907676315170328</v>
      </c>
      <c r="L51" s="326">
        <f t="shared" si="29"/>
        <v>6.9371802686547038E-2</v>
      </c>
      <c r="M51" s="330">
        <f t="shared" si="29"/>
        <v>3.2435286105602576E-2</v>
      </c>
      <c r="N51" s="209">
        <f t="shared" si="29"/>
        <v>3.8036955706321304E-2</v>
      </c>
    </row>
    <row r="52" spans="1:14" ht="24" customHeight="1">
      <c r="A52" s="8"/>
      <c r="B52" s="3" t="s">
        <v>37</v>
      </c>
      <c r="D52" s="3"/>
      <c r="E52" s="125">
        <f t="shared" si="28"/>
        <v>1.0430512954686004</v>
      </c>
      <c r="F52" s="157">
        <f t="shared" si="28"/>
        <v>0.87990255117519656</v>
      </c>
      <c r="G52" s="364">
        <f t="shared" si="28"/>
        <v>0.89510978217073545</v>
      </c>
      <c r="H52" s="125">
        <f t="shared" si="28"/>
        <v>1.0018725222686284</v>
      </c>
      <c r="I52" s="157">
        <f t="shared" si="28"/>
        <v>0.95635461995177418</v>
      </c>
      <c r="J52" s="363">
        <f t="shared" si="28"/>
        <v>0.959819885651088</v>
      </c>
      <c r="L52" s="326">
        <f t="shared" si="29"/>
        <v>-3.9479144869353756E-2</v>
      </c>
      <c r="M52" s="330">
        <f t="shared" si="29"/>
        <v>8.6886972511294971E-2</v>
      </c>
      <c r="N52" s="209">
        <f t="shared" si="29"/>
        <v>7.2292924029300334E-2</v>
      </c>
    </row>
    <row r="53" spans="1:14" ht="24" customHeight="1" thickBot="1">
      <c r="A53" s="8"/>
      <c r="B53" t="s">
        <v>36</v>
      </c>
      <c r="E53" s="125">
        <f t="shared" si="28"/>
        <v>1.1823581653585031</v>
      </c>
      <c r="F53" s="157">
        <f t="shared" si="28"/>
        <v>0.8523802286637896</v>
      </c>
      <c r="G53" s="364">
        <f t="shared" si="28"/>
        <v>0.86422393626087768</v>
      </c>
      <c r="H53" s="125">
        <f t="shared" si="28"/>
        <v>1.1936668333069524</v>
      </c>
      <c r="I53" s="157">
        <f t="shared" si="28"/>
        <v>0.84948720784422505</v>
      </c>
      <c r="J53" s="363">
        <f t="shared" si="28"/>
        <v>0.86187568715950147</v>
      </c>
      <c r="L53" s="326">
        <f t="shared" si="29"/>
        <v>9.5645027706307666E-3</v>
      </c>
      <c r="M53" s="330">
        <f t="shared" si="29"/>
        <v>-3.3940496532864398E-3</v>
      </c>
      <c r="N53" s="209">
        <f t="shared" si="29"/>
        <v>-2.7171766516165537E-3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1.4450605231333862</v>
      </c>
      <c r="F54" s="359">
        <f t="shared" si="28"/>
        <v>1.2212746389939957</v>
      </c>
      <c r="G54" s="360">
        <f t="shared" si="28"/>
        <v>1.2549668615811389</v>
      </c>
      <c r="H54" s="358">
        <f t="shared" si="28"/>
        <v>1.6703042098624921</v>
      </c>
      <c r="I54" s="359">
        <f t="shared" si="28"/>
        <v>1.3768165130529366</v>
      </c>
      <c r="J54" s="361">
        <f t="shared" si="28"/>
        <v>1.4213264926332689</v>
      </c>
      <c r="L54" s="327">
        <f t="shared" si="29"/>
        <v>0.15587145529427407</v>
      </c>
      <c r="M54" s="331">
        <f t="shared" si="29"/>
        <v>0.12736027515241446</v>
      </c>
      <c r="N54" s="328">
        <f t="shared" si="29"/>
        <v>0.13256097522968274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1.8811495788323207</v>
      </c>
      <c r="F55" s="156">
        <f t="shared" si="28"/>
        <v>2.0661795983705851</v>
      </c>
      <c r="G55" s="362">
        <f t="shared" si="28"/>
        <v>2.0319773495964717</v>
      </c>
      <c r="H55" s="124">
        <f t="shared" si="28"/>
        <v>1.9573815604259071</v>
      </c>
      <c r="I55" s="156">
        <f t="shared" si="28"/>
        <v>2.1055282553172487</v>
      </c>
      <c r="J55" s="366">
        <f t="shared" si="28"/>
        <v>2.0759350746891432</v>
      </c>
      <c r="L55" s="326">
        <f t="shared" si="29"/>
        <v>4.0524146751214518E-2</v>
      </c>
      <c r="M55" s="330">
        <f t="shared" si="29"/>
        <v>1.904416100986309E-2</v>
      </c>
      <c r="N55" s="209">
        <f t="shared" si="29"/>
        <v>2.1632979866336111E-2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1.5642111892650923</v>
      </c>
      <c r="F56" s="157">
        <f t="shared" si="28"/>
        <v>0.99111314732173295</v>
      </c>
      <c r="G56" s="364">
        <f t="shared" si="28"/>
        <v>1.0882530272392985</v>
      </c>
      <c r="H56" s="125">
        <f t="shared" si="28"/>
        <v>1.7179049544411285</v>
      </c>
      <c r="I56" s="157">
        <f t="shared" si="28"/>
        <v>1.2623366928572155</v>
      </c>
      <c r="J56" s="363">
        <f t="shared" si="28"/>
        <v>1.3315378389481394</v>
      </c>
      <c r="L56" s="326">
        <f t="shared" si="29"/>
        <v>9.8256403119226857E-2</v>
      </c>
      <c r="M56" s="330">
        <f t="shared" si="29"/>
        <v>0.2736554814840314</v>
      </c>
      <c r="N56" s="209">
        <f t="shared" si="29"/>
        <v>0.22355537326278846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0.89566692938635928</v>
      </c>
      <c r="F57" s="158">
        <f t="shared" si="28"/>
        <v>0.7080091018238901</v>
      </c>
      <c r="G57" s="367">
        <f t="shared" si="28"/>
        <v>0.73043751642068289</v>
      </c>
      <c r="H57" s="126">
        <f t="shared" si="28"/>
        <v>1.1546427357275908</v>
      </c>
      <c r="I57" s="158">
        <f t="shared" si="28"/>
        <v>0.82981679581225798</v>
      </c>
      <c r="J57" s="368">
        <f t="shared" si="28"/>
        <v>0.86479920995590187</v>
      </c>
      <c r="L57" s="332">
        <f t="shared" si="29"/>
        <v>0.28914298144139522</v>
      </c>
      <c r="M57" s="333">
        <f t="shared" si="29"/>
        <v>0.17204255379568026</v>
      </c>
      <c r="N57" s="208">
        <f t="shared" si="29"/>
        <v>0.1839468681641972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49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topLeftCell="I83" zoomScaleNormal="100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149</v>
      </c>
    </row>
    <row r="3" spans="1:43" ht="8.25" customHeight="1" thickBot="1"/>
    <row r="4" spans="1:43">
      <c r="A4" s="491" t="s">
        <v>3</v>
      </c>
      <c r="B4" s="457" t="s">
        <v>133</v>
      </c>
      <c r="C4" s="510"/>
      <c r="D4" s="510"/>
      <c r="E4" s="510"/>
      <c r="F4" s="510"/>
      <c r="G4" s="521"/>
      <c r="H4" s="511" t="s">
        <v>135</v>
      </c>
      <c r="I4" s="510"/>
      <c r="J4" s="510"/>
      <c r="K4" s="510"/>
      <c r="L4" s="510"/>
      <c r="M4" s="521"/>
      <c r="N4" s="525" t="s">
        <v>153</v>
      </c>
      <c r="O4" s="516"/>
      <c r="P4" s="526"/>
      <c r="R4" s="511" t="s">
        <v>134</v>
      </c>
      <c r="S4" s="510"/>
      <c r="T4" s="510"/>
      <c r="U4" s="510"/>
      <c r="V4" s="510"/>
      <c r="W4" s="521"/>
      <c r="X4" s="510" t="s">
        <v>136</v>
      </c>
      <c r="Y4" s="510"/>
      <c r="Z4" s="510"/>
      <c r="AA4" s="510"/>
      <c r="AB4" s="510"/>
      <c r="AC4" s="458"/>
      <c r="AE4" s="516" t="s">
        <v>153</v>
      </c>
      <c r="AF4" s="516"/>
      <c r="AG4" s="516"/>
      <c r="AI4" s="475" t="s">
        <v>139</v>
      </c>
      <c r="AJ4" s="480"/>
      <c r="AK4" s="480"/>
      <c r="AL4" s="480"/>
      <c r="AM4" s="480"/>
      <c r="AN4" s="476"/>
      <c r="AO4" s="516" t="s">
        <v>153</v>
      </c>
      <c r="AP4" s="516"/>
      <c r="AQ4" s="516"/>
    </row>
    <row r="5" spans="1:43">
      <c r="A5" s="492"/>
      <c r="B5" s="522" t="s">
        <v>179</v>
      </c>
      <c r="C5" s="532"/>
      <c r="D5" s="542"/>
      <c r="E5" s="522" t="s">
        <v>180</v>
      </c>
      <c r="F5" s="532"/>
      <c r="G5" s="542"/>
      <c r="H5" s="532" t="str">
        <f>B5</f>
        <v>jan-jun 2025</v>
      </c>
      <c r="I5" s="497"/>
      <c r="J5" s="498"/>
      <c r="K5" s="522" t="str">
        <f>E5</f>
        <v>jan-jun 2026</v>
      </c>
      <c r="L5" s="497"/>
      <c r="M5" s="498"/>
      <c r="N5" s="499" t="s">
        <v>137</v>
      </c>
      <c r="O5" s="497"/>
      <c r="P5" s="500"/>
      <c r="R5" s="520" t="str">
        <f>H5</f>
        <v>jan-jun 2025</v>
      </c>
      <c r="S5" s="497"/>
      <c r="T5" s="498"/>
      <c r="U5" s="537" t="str">
        <f>K5</f>
        <v>jan-jun 2026</v>
      </c>
      <c r="V5" s="513"/>
      <c r="W5" s="524"/>
      <c r="X5" s="532" t="str">
        <f>R5</f>
        <v>jan-jun 2025</v>
      </c>
      <c r="Y5" s="497"/>
      <c r="Z5" s="498"/>
      <c r="AA5" s="522" t="str">
        <f>U5</f>
        <v>jan-jun 2026</v>
      </c>
      <c r="AB5" s="497"/>
      <c r="AC5" s="500"/>
      <c r="AE5" s="496" t="s">
        <v>138</v>
      </c>
      <c r="AF5" s="497"/>
      <c r="AG5" s="500"/>
      <c r="AI5" s="527" t="str">
        <f>X5</f>
        <v>jan-jun 2025</v>
      </c>
      <c r="AJ5" s="528"/>
      <c r="AK5" s="539"/>
      <c r="AL5" s="538" t="str">
        <f>AA5</f>
        <v>jan-jun 2026</v>
      </c>
      <c r="AM5" s="528"/>
      <c r="AN5" s="539"/>
      <c r="AO5" s="497" t="s">
        <v>139</v>
      </c>
      <c r="AP5" s="497"/>
      <c r="AQ5" s="500"/>
    </row>
    <row r="6" spans="1:43" ht="19.5" customHeight="1" thickBot="1">
      <c r="A6" s="493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187</v>
      </c>
      <c r="B7" s="39">
        <v>3000.35</v>
      </c>
      <c r="C7" s="370">
        <v>157735.52000000002</v>
      </c>
      <c r="D7" s="375">
        <v>160735.87000000002</v>
      </c>
      <c r="E7" s="39">
        <v>3926.8900000000008</v>
      </c>
      <c r="F7" s="379">
        <v>181973.55000000002</v>
      </c>
      <c r="G7" s="377">
        <v>185900.44000000003</v>
      </c>
      <c r="H7" s="345">
        <f t="shared" ref="H7:H32" si="0">B7/$B$33</f>
        <v>3.1928576019669121E-2</v>
      </c>
      <c r="I7" s="323">
        <f t="shared" ref="I7:I32" si="1">C7/$C$33</f>
        <v>0.29750834868086096</v>
      </c>
      <c r="J7" s="398">
        <f t="shared" ref="J7:J32" si="2">D7/$D$33</f>
        <v>0.257523821285155</v>
      </c>
      <c r="K7" s="323">
        <f t="shared" ref="K7:K32" si="3">E7/$E$33</f>
        <v>4.9086707904656392E-2</v>
      </c>
      <c r="L7" s="323">
        <f t="shared" ref="L7:L32" si="4">F7/$F$33</f>
        <v>0.40664960248022597</v>
      </c>
      <c r="M7" s="399">
        <f t="shared" ref="M7:M32" si="5">G7/$G$33</f>
        <v>0.35242205798942428</v>
      </c>
      <c r="N7" s="392">
        <f t="shared" ref="N7:P33" si="6">(E7-B7)/B7</f>
        <v>0.30881063875881176</v>
      </c>
      <c r="O7" s="393">
        <f t="shared" si="6"/>
        <v>0.15366247247290907</v>
      </c>
      <c r="P7" s="382">
        <f t="shared" si="6"/>
        <v>0.15655852050945443</v>
      </c>
      <c r="R7" s="401">
        <v>319.13400000000001</v>
      </c>
      <c r="S7" s="369">
        <v>14842.453000000001</v>
      </c>
      <c r="T7" s="374">
        <v>15161.587000000001</v>
      </c>
      <c r="U7" s="39">
        <v>462.02400000000006</v>
      </c>
      <c r="V7" s="112">
        <v>17343.954999999998</v>
      </c>
      <c r="W7" s="380">
        <v>17805.978999999999</v>
      </c>
      <c r="X7" s="345">
        <f>R7/$R$33</f>
        <v>2.3501450586818264E-2</v>
      </c>
      <c r="Y7" s="323">
        <f>S7/$S$33</f>
        <v>0.22922500944894969</v>
      </c>
      <c r="Z7" s="398">
        <f>T7/$T$33</f>
        <v>0.19356062112412614</v>
      </c>
      <c r="AA7" s="323">
        <f>U7/$U$33</f>
        <v>3.4576746848871187E-2</v>
      </c>
      <c r="AB7" s="323">
        <f>V7/$V$33</f>
        <v>0.28150373178441829</v>
      </c>
      <c r="AC7" s="399">
        <f>W7/$W$33</f>
        <v>0.2374951094769584</v>
      </c>
      <c r="AE7" s="392">
        <f t="shared" ref="AE7:AG33" si="7">(U7-R7)/R7</f>
        <v>0.44774295437026462</v>
      </c>
      <c r="AF7" s="393">
        <f t="shared" si="7"/>
        <v>0.16853696622788675</v>
      </c>
      <c r="AG7" s="382">
        <f t="shared" si="7"/>
        <v>0.17441393173419101</v>
      </c>
      <c r="AI7" s="27">
        <f t="shared" ref="AI7:AN22" si="8">(R7/B7)*10</f>
        <v>1.0636559068108722</v>
      </c>
      <c r="AJ7" s="28">
        <f t="shared" si="8"/>
        <v>0.94097087326938156</v>
      </c>
      <c r="AK7" s="406">
        <f t="shared" si="8"/>
        <v>0.94326095351336314</v>
      </c>
      <c r="AL7" s="28">
        <f t="shared" si="8"/>
        <v>1.1765646605838207</v>
      </c>
      <c r="AM7" s="28">
        <f t="shared" si="8"/>
        <v>0.95310307459518129</v>
      </c>
      <c r="AN7" s="402">
        <f t="shared" si="8"/>
        <v>0.95782339191881394</v>
      </c>
      <c r="AO7" s="383">
        <f t="shared" ref="AO7:AQ18" si="9">(AL7-AI7)/AI7</f>
        <v>0.10615157876712165</v>
      </c>
      <c r="AP7" s="381">
        <f t="shared" si="9"/>
        <v>1.2893280409038248E-2</v>
      </c>
      <c r="AQ7" s="382">
        <f t="shared" si="9"/>
        <v>1.5438398410545983E-2</v>
      </c>
    </row>
    <row r="8" spans="1:43" ht="20.100000000000001" customHeight="1">
      <c r="A8" s="8" t="s">
        <v>183</v>
      </c>
      <c r="B8" s="19">
        <v>4094.7</v>
      </c>
      <c r="C8" s="371">
        <v>35060.78</v>
      </c>
      <c r="D8" s="375">
        <v>39155.479999999996</v>
      </c>
      <c r="E8" s="19">
        <v>3786.32</v>
      </c>
      <c r="F8" s="369">
        <v>30250.86</v>
      </c>
      <c r="G8" s="377">
        <v>34037.18</v>
      </c>
      <c r="H8" s="345">
        <f t="shared" si="0"/>
        <v>4.3574229749108982E-2</v>
      </c>
      <c r="I8" s="323">
        <f t="shared" si="1"/>
        <v>6.6128889429996202E-2</v>
      </c>
      <c r="J8" s="399">
        <f t="shared" si="2"/>
        <v>6.2733158652480359E-2</v>
      </c>
      <c r="K8" s="323">
        <f t="shared" si="3"/>
        <v>4.7329562038549225E-2</v>
      </c>
      <c r="L8" s="323">
        <f t="shared" si="4"/>
        <v>6.7600484761026911E-2</v>
      </c>
      <c r="M8" s="399">
        <f t="shared" si="5"/>
        <v>6.4526221797842273E-2</v>
      </c>
      <c r="N8" s="394">
        <f t="shared" si="6"/>
        <v>-7.5311988668278429E-2</v>
      </c>
      <c r="O8" s="395">
        <f t="shared" si="6"/>
        <v>-0.13718804886827957</v>
      </c>
      <c r="P8" s="386">
        <f t="shared" si="6"/>
        <v>-0.13071733509587921</v>
      </c>
      <c r="R8" s="401">
        <v>745.69900000000007</v>
      </c>
      <c r="S8" s="369">
        <v>5316.1170000000011</v>
      </c>
      <c r="T8" s="374">
        <v>6061.8160000000007</v>
      </c>
      <c r="U8" s="19">
        <v>733.98699999999997</v>
      </c>
      <c r="V8" s="119">
        <v>4899.2200000000012</v>
      </c>
      <c r="W8" s="375">
        <v>5633.2070000000012</v>
      </c>
      <c r="X8" s="345">
        <f t="shared" ref="X8:X32" si="10">R8/$R$33</f>
        <v>5.4914262351049382E-2</v>
      </c>
      <c r="Y8" s="323">
        <f t="shared" ref="Y8:Y32" si="11">S8/$S$33</f>
        <v>8.2101453820114662E-2</v>
      </c>
      <c r="Z8" s="399">
        <f t="shared" ref="Z8:Z32" si="12">T8/$T$33</f>
        <v>7.738826219842064E-2</v>
      </c>
      <c r="AA8" s="323">
        <f t="shared" ref="AA8:AA32" si="13">U8/$U$33</f>
        <v>5.4929793018030262E-2</v>
      </c>
      <c r="AB8" s="323">
        <f t="shared" ref="AB8:AB32" si="14">V8/$V$33</f>
        <v>7.9517544460468104E-2</v>
      </c>
      <c r="AC8" s="399">
        <f t="shared" ref="AC8:AC32" si="15">W8/$W$33</f>
        <v>7.5135386443585528E-2</v>
      </c>
      <c r="AE8" s="394">
        <f t="shared" si="7"/>
        <v>-1.5706069070764613E-2</v>
      </c>
      <c r="AF8" s="395">
        <f t="shared" si="7"/>
        <v>-7.8421336475476333E-2</v>
      </c>
      <c r="AG8" s="386">
        <f t="shared" si="7"/>
        <v>-7.0706369180456724E-2</v>
      </c>
      <c r="AI8" s="27">
        <f t="shared" si="8"/>
        <v>1.8211321952768214</v>
      </c>
      <c r="AJ8" s="28">
        <f t="shared" si="8"/>
        <v>1.5162574820069608</v>
      </c>
      <c r="AK8" s="402">
        <f t="shared" si="8"/>
        <v>1.5481398772279131</v>
      </c>
      <c r="AL8" s="28">
        <f t="shared" si="8"/>
        <v>1.9385234211582749</v>
      </c>
      <c r="AM8" s="28">
        <f t="shared" si="8"/>
        <v>1.6195308166445519</v>
      </c>
      <c r="AN8" s="402">
        <f t="shared" si="8"/>
        <v>1.6550157798031451</v>
      </c>
      <c r="AO8" s="384">
        <f t="shared" si="9"/>
        <v>6.4460573584889866E-2</v>
      </c>
      <c r="AP8" s="385">
        <f t="shared" si="9"/>
        <v>6.8110684275665148E-2</v>
      </c>
      <c r="AQ8" s="386">
        <f t="shared" si="9"/>
        <v>6.9035042729215831E-2</v>
      </c>
    </row>
    <row r="9" spans="1:43" ht="20.100000000000001" customHeight="1">
      <c r="A9" s="8" t="s">
        <v>185</v>
      </c>
      <c r="B9" s="19">
        <v>5369.8099999999986</v>
      </c>
      <c r="C9" s="371">
        <v>21719.059999999998</v>
      </c>
      <c r="D9" s="375">
        <v>27088.869999999995</v>
      </c>
      <c r="E9" s="19">
        <v>5292.2400000000007</v>
      </c>
      <c r="F9" s="369">
        <v>23267.98</v>
      </c>
      <c r="G9" s="377">
        <v>28560.22</v>
      </c>
      <c r="H9" s="345">
        <f t="shared" si="0"/>
        <v>5.7143462194803742E-2</v>
      </c>
      <c r="I9" s="323">
        <f t="shared" si="1"/>
        <v>4.096478507504548E-2</v>
      </c>
      <c r="J9" s="399">
        <f t="shared" si="2"/>
        <v>4.3400575843443007E-2</v>
      </c>
      <c r="K9" s="323">
        <f t="shared" si="3"/>
        <v>6.6153785576203744E-2</v>
      </c>
      <c r="L9" s="323">
        <f t="shared" si="4"/>
        <v>5.19960995293978E-2</v>
      </c>
      <c r="M9" s="399">
        <f t="shared" si="5"/>
        <v>5.4143236611116752E-2</v>
      </c>
      <c r="N9" s="394">
        <f t="shared" si="6"/>
        <v>-1.4445576286683869E-2</v>
      </c>
      <c r="O9" s="395">
        <f t="shared" si="6"/>
        <v>7.1316161933343433E-2</v>
      </c>
      <c r="P9" s="386">
        <f t="shared" si="6"/>
        <v>5.4315665437502783E-2</v>
      </c>
      <c r="R9" s="401">
        <v>965.53099999999995</v>
      </c>
      <c r="S9" s="369">
        <v>4027.1060000000007</v>
      </c>
      <c r="T9" s="374">
        <v>4992.6370000000006</v>
      </c>
      <c r="U9" s="19">
        <v>1046.9970000000001</v>
      </c>
      <c r="V9" s="119">
        <v>4213.5240000000003</v>
      </c>
      <c r="W9" s="375">
        <v>5260.5210000000006</v>
      </c>
      <c r="X9" s="345">
        <f t="shared" si="10"/>
        <v>7.1102982090724354E-2</v>
      </c>
      <c r="Y9" s="323">
        <f t="shared" si="11"/>
        <v>6.2194127271410063E-2</v>
      </c>
      <c r="Z9" s="399">
        <f t="shared" si="12"/>
        <v>6.3738572932193302E-2</v>
      </c>
      <c r="AA9" s="323">
        <f t="shared" si="13"/>
        <v>7.8354696337262969E-2</v>
      </c>
      <c r="AB9" s="323">
        <f t="shared" si="14"/>
        <v>6.8388249967392636E-2</v>
      </c>
      <c r="AC9" s="399">
        <f t="shared" si="15"/>
        <v>7.0164522310221689E-2</v>
      </c>
      <c r="AE9" s="394">
        <f t="shared" si="7"/>
        <v>8.4374297666258383E-2</v>
      </c>
      <c r="AF9" s="395">
        <f t="shared" si="7"/>
        <v>4.6290810323840401E-2</v>
      </c>
      <c r="AG9" s="386">
        <f t="shared" si="7"/>
        <v>5.3655813551035249E-2</v>
      </c>
      <c r="AI9" s="27">
        <f t="shared" si="8"/>
        <v>1.7980729299546916</v>
      </c>
      <c r="AJ9" s="28">
        <f t="shared" si="8"/>
        <v>1.8541806137098018</v>
      </c>
      <c r="AK9" s="402">
        <f t="shared" si="8"/>
        <v>1.8430584221490234</v>
      </c>
      <c r="AL9" s="28">
        <f t="shared" si="8"/>
        <v>1.9783626592898278</v>
      </c>
      <c r="AM9" s="28">
        <f t="shared" si="8"/>
        <v>1.8108679825236229</v>
      </c>
      <c r="AN9" s="402">
        <f t="shared" si="8"/>
        <v>1.8419049293037659</v>
      </c>
      <c r="AO9" s="384">
        <f t="shared" si="9"/>
        <v>0.10026830743716229</v>
      </c>
      <c r="AP9" s="385">
        <f t="shared" si="9"/>
        <v>-2.3359445604125902E-2</v>
      </c>
      <c r="AQ9" s="386">
        <f t="shared" si="9"/>
        <v>-6.2585799310282844E-4</v>
      </c>
    </row>
    <row r="10" spans="1:43" ht="20.100000000000001" customHeight="1">
      <c r="A10" s="8" t="s">
        <v>196</v>
      </c>
      <c r="B10" s="19">
        <v>15715.619999999999</v>
      </c>
      <c r="C10" s="371">
        <v>100898.61999999998</v>
      </c>
      <c r="D10" s="375">
        <v>116614.23999999998</v>
      </c>
      <c r="E10" s="19">
        <v>6211.7900000000018</v>
      </c>
      <c r="F10" s="369">
        <v>18204.459999999995</v>
      </c>
      <c r="G10" s="377">
        <v>24416.249999999996</v>
      </c>
      <c r="H10" s="345">
        <f t="shared" si="0"/>
        <v>0.16723961133408849</v>
      </c>
      <c r="I10" s="323">
        <f t="shared" si="1"/>
        <v>0.19030705208552695</v>
      </c>
      <c r="J10" s="399">
        <f t="shared" si="2"/>
        <v>0.18683411923588783</v>
      </c>
      <c r="K10" s="323">
        <f t="shared" si="3"/>
        <v>7.76482970735278E-2</v>
      </c>
      <c r="L10" s="323">
        <f t="shared" si="4"/>
        <v>4.0680837530328841E-2</v>
      </c>
      <c r="M10" s="399">
        <f t="shared" si="5"/>
        <v>4.6287276530299105E-2</v>
      </c>
      <c r="N10" s="394">
        <f t="shared" si="6"/>
        <v>-0.60473783407845183</v>
      </c>
      <c r="O10" s="395">
        <f t="shared" si="6"/>
        <v>-0.81957671968159729</v>
      </c>
      <c r="P10" s="386">
        <f t="shared" si="6"/>
        <v>-0.79062376944702462</v>
      </c>
      <c r="R10" s="401">
        <v>993.24700000000007</v>
      </c>
      <c r="S10" s="369">
        <v>6372.4600000000019</v>
      </c>
      <c r="T10" s="374">
        <v>7365.7070000000022</v>
      </c>
      <c r="U10" s="19">
        <v>1095.0859999999996</v>
      </c>
      <c r="V10" s="119">
        <v>3361.5480000000002</v>
      </c>
      <c r="W10" s="375">
        <v>4456.634</v>
      </c>
      <c r="X10" s="345">
        <f t="shared" si="10"/>
        <v>7.3144025052189615E-2</v>
      </c>
      <c r="Y10" s="323">
        <f t="shared" si="11"/>
        <v>9.8415484537027281E-2</v>
      </c>
      <c r="Z10" s="399">
        <f t="shared" si="12"/>
        <v>9.403440562906272E-2</v>
      </c>
      <c r="AA10" s="323">
        <f t="shared" si="13"/>
        <v>8.1953559554791389E-2</v>
      </c>
      <c r="AB10" s="323">
        <f t="shared" si="14"/>
        <v>5.4560122334983446E-2</v>
      </c>
      <c r="AC10" s="399">
        <f t="shared" si="15"/>
        <v>5.944232438602421E-2</v>
      </c>
      <c r="AE10" s="394">
        <f t="shared" si="7"/>
        <v>0.10253139450710597</v>
      </c>
      <c r="AF10" s="395">
        <f t="shared" si="7"/>
        <v>-0.47248817568097734</v>
      </c>
      <c r="AG10" s="386">
        <f t="shared" si="7"/>
        <v>-0.39494823782700034</v>
      </c>
      <c r="AI10" s="27">
        <f t="shared" si="8"/>
        <v>0.63201260911119006</v>
      </c>
      <c r="AJ10" s="28">
        <f t="shared" si="8"/>
        <v>0.63157058044996095</v>
      </c>
      <c r="AK10" s="402">
        <f t="shared" si="8"/>
        <v>0.63163015082892138</v>
      </c>
      <c r="AL10" s="28">
        <f t="shared" si="8"/>
        <v>1.7629153593408651</v>
      </c>
      <c r="AM10" s="28">
        <f t="shared" si="8"/>
        <v>1.8465518889327126</v>
      </c>
      <c r="AN10" s="402">
        <f t="shared" si="8"/>
        <v>1.8252737418727285</v>
      </c>
      <c r="AO10" s="384">
        <f t="shared" si="9"/>
        <v>1.7893673859135226</v>
      </c>
      <c r="AP10" s="385">
        <f t="shared" si="9"/>
        <v>1.9237458901539415</v>
      </c>
      <c r="AQ10" s="386">
        <f t="shared" si="9"/>
        <v>1.8897824770988623</v>
      </c>
    </row>
    <row r="11" spans="1:43" ht="20.100000000000001" customHeight="1">
      <c r="A11" s="8" t="s">
        <v>188</v>
      </c>
      <c r="B11" s="19">
        <v>9918.2200000000012</v>
      </c>
      <c r="C11" s="371">
        <v>1007.4199999999998</v>
      </c>
      <c r="D11" s="375">
        <v>10925.640000000001</v>
      </c>
      <c r="E11" s="19">
        <v>8743.7599999999984</v>
      </c>
      <c r="F11" s="369">
        <v>6410.2600000000011</v>
      </c>
      <c r="G11" s="377">
        <v>15154.02</v>
      </c>
      <c r="H11" s="345">
        <f t="shared" si="0"/>
        <v>0.10554590006159371</v>
      </c>
      <c r="I11" s="323">
        <f t="shared" si="1"/>
        <v>1.9001164774305297E-3</v>
      </c>
      <c r="J11" s="399">
        <f t="shared" si="2"/>
        <v>1.7504571710010595E-2</v>
      </c>
      <c r="K11" s="323">
        <f t="shared" si="3"/>
        <v>0.10929829791728779</v>
      </c>
      <c r="L11" s="323">
        <f t="shared" si="4"/>
        <v>1.4324772368263924E-2</v>
      </c>
      <c r="M11" s="399">
        <f t="shared" si="5"/>
        <v>2.8728339293940856E-2</v>
      </c>
      <c r="N11" s="394">
        <f t="shared" si="6"/>
        <v>-0.11841439290517881</v>
      </c>
      <c r="O11" s="395">
        <f t="shared" si="6"/>
        <v>5.3630461972166543</v>
      </c>
      <c r="P11" s="386">
        <f t="shared" si="6"/>
        <v>0.3870143991564795</v>
      </c>
      <c r="R11" s="401">
        <v>2112.1349999999998</v>
      </c>
      <c r="S11" s="369">
        <v>262.54100000000005</v>
      </c>
      <c r="T11" s="374">
        <v>2374.6759999999999</v>
      </c>
      <c r="U11" s="19">
        <v>1868.925</v>
      </c>
      <c r="V11" s="119">
        <v>1717.413</v>
      </c>
      <c r="W11" s="375">
        <v>3586.3379999999997</v>
      </c>
      <c r="X11" s="345">
        <f t="shared" si="10"/>
        <v>0.1555404198085738</v>
      </c>
      <c r="Y11" s="323">
        <f t="shared" si="11"/>
        <v>4.0546507511754768E-3</v>
      </c>
      <c r="Z11" s="399">
        <f t="shared" si="12"/>
        <v>3.0316335719245968E-2</v>
      </c>
      <c r="AA11" s="323">
        <f t="shared" si="13"/>
        <v>0.13986577884379725</v>
      </c>
      <c r="AB11" s="323">
        <f t="shared" si="14"/>
        <v>2.7874736097682058E-2</v>
      </c>
      <c r="AC11" s="399">
        <f t="shared" si="15"/>
        <v>4.7834367092726322E-2</v>
      </c>
      <c r="AE11" s="394">
        <f t="shared" si="7"/>
        <v>-0.11514888963063433</v>
      </c>
      <c r="AF11" s="395">
        <f t="shared" si="7"/>
        <v>5.5415039936619408</v>
      </c>
      <c r="AG11" s="386">
        <f t="shared" si="7"/>
        <v>0.51024308158249787</v>
      </c>
      <c r="AI11" s="27">
        <f t="shared" si="8"/>
        <v>2.1295504636920732</v>
      </c>
      <c r="AJ11" s="28">
        <f t="shared" si="8"/>
        <v>2.6060729387941484</v>
      </c>
      <c r="AK11" s="402">
        <f t="shared" si="8"/>
        <v>2.1734891502923395</v>
      </c>
      <c r="AL11" s="28">
        <f t="shared" si="8"/>
        <v>2.1374385847735988</v>
      </c>
      <c r="AM11" s="28">
        <f t="shared" si="8"/>
        <v>2.6791627796688426</v>
      </c>
      <c r="AN11" s="402">
        <f t="shared" si="8"/>
        <v>2.3665918350378314</v>
      </c>
      <c r="AO11" s="384">
        <f t="shared" si="9"/>
        <v>3.7041249860074641E-3</v>
      </c>
      <c r="AP11" s="385">
        <f t="shared" si="9"/>
        <v>2.8045969008263276E-2</v>
      </c>
      <c r="AQ11" s="386">
        <f t="shared" si="9"/>
        <v>8.8844558860355569E-2</v>
      </c>
    </row>
    <row r="12" spans="1:43" ht="20.100000000000001" customHeight="1">
      <c r="A12" s="8" t="s">
        <v>204</v>
      </c>
      <c r="B12" s="19">
        <v>4358.2000000000007</v>
      </c>
      <c r="C12" s="371">
        <v>34776.61</v>
      </c>
      <c r="D12" s="375">
        <v>39134.81</v>
      </c>
      <c r="E12" s="19">
        <v>3305.4100000000003</v>
      </c>
      <c r="F12" s="369">
        <v>36540.620000000003</v>
      </c>
      <c r="G12" s="377">
        <v>39846.030000000006</v>
      </c>
      <c r="H12" s="345">
        <f t="shared" si="0"/>
        <v>4.6378295868456008E-2</v>
      </c>
      <c r="I12" s="323">
        <f t="shared" si="1"/>
        <v>6.5592910295780654E-2</v>
      </c>
      <c r="J12" s="399">
        <f t="shared" si="2"/>
        <v>6.2700042103038325E-2</v>
      </c>
      <c r="K12" s="323">
        <f t="shared" si="3"/>
        <v>4.1318115652623395E-2</v>
      </c>
      <c r="L12" s="323">
        <f t="shared" si="4"/>
        <v>8.1655980209107276E-2</v>
      </c>
      <c r="M12" s="399">
        <f t="shared" si="5"/>
        <v>7.5538389770935119E-2</v>
      </c>
      <c r="N12" s="394">
        <f t="shared" si="6"/>
        <v>-0.24156532513422979</v>
      </c>
      <c r="O12" s="395">
        <f t="shared" si="6"/>
        <v>5.0724035493971434E-2</v>
      </c>
      <c r="P12" s="386">
        <f t="shared" si="6"/>
        <v>1.8173590212907854E-2</v>
      </c>
      <c r="R12" s="401">
        <v>293.43100000000004</v>
      </c>
      <c r="S12" s="369">
        <v>2510.0500000000002</v>
      </c>
      <c r="T12" s="374">
        <v>2803.4810000000002</v>
      </c>
      <c r="U12" s="19">
        <v>283.75799999999992</v>
      </c>
      <c r="V12" s="119">
        <v>2999.5079999999994</v>
      </c>
      <c r="W12" s="375">
        <v>3283.2659999999992</v>
      </c>
      <c r="X12" s="345">
        <f t="shared" si="10"/>
        <v>2.1608647612415696E-2</v>
      </c>
      <c r="Y12" s="323">
        <f t="shared" si="11"/>
        <v>3.8764901931462148E-2</v>
      </c>
      <c r="Z12" s="399">
        <f t="shared" si="12"/>
        <v>3.5790680993334427E-2</v>
      </c>
      <c r="AA12" s="323">
        <f t="shared" si="13"/>
        <v>2.123575513900141E-2</v>
      </c>
      <c r="AB12" s="323">
        <f t="shared" si="14"/>
        <v>4.8683976377776397E-2</v>
      </c>
      <c r="AC12" s="399">
        <f t="shared" si="15"/>
        <v>4.3792010431550836E-2</v>
      </c>
      <c r="AE12" s="394">
        <f t="shared" si="7"/>
        <v>-3.2965160463618755E-2</v>
      </c>
      <c r="AF12" s="395">
        <f t="shared" si="7"/>
        <v>0.19499930280273267</v>
      </c>
      <c r="AG12" s="386">
        <f t="shared" si="7"/>
        <v>0.17113902323575544</v>
      </c>
      <c r="AI12" s="27">
        <f t="shared" si="8"/>
        <v>0.67328484236611441</v>
      </c>
      <c r="AJ12" s="28">
        <f t="shared" si="8"/>
        <v>0.72176385219835981</v>
      </c>
      <c r="AK12" s="402">
        <f t="shared" si="8"/>
        <v>0.7163650468725925</v>
      </c>
      <c r="AL12" s="28">
        <f t="shared" si="8"/>
        <v>0.85846536435722021</v>
      </c>
      <c r="AM12" s="28">
        <f t="shared" si="8"/>
        <v>0.82086948716250552</v>
      </c>
      <c r="AN12" s="402">
        <f t="shared" si="8"/>
        <v>0.82398823672019494</v>
      </c>
      <c r="AO12" s="384">
        <f t="shared" si="9"/>
        <v>0.27504038460204866</v>
      </c>
      <c r="AP12" s="385">
        <f t="shared" si="9"/>
        <v>0.13731033309896054</v>
      </c>
      <c r="AQ12" s="386">
        <f t="shared" si="9"/>
        <v>0.15023512148931453</v>
      </c>
    </row>
    <row r="13" spans="1:43" ht="20.100000000000001" customHeight="1">
      <c r="A13" s="8" t="s">
        <v>200</v>
      </c>
      <c r="B13" s="19">
        <v>1164.9500000000003</v>
      </c>
      <c r="C13" s="371">
        <v>8327.4399999999987</v>
      </c>
      <c r="D13" s="375">
        <v>9492.39</v>
      </c>
      <c r="E13" s="19">
        <v>1298.9499999999998</v>
      </c>
      <c r="F13" s="369">
        <v>8414.56</v>
      </c>
      <c r="G13" s="377">
        <v>9713.5099999999984</v>
      </c>
      <c r="H13" s="345">
        <f t="shared" si="0"/>
        <v>1.2396951900316146E-2</v>
      </c>
      <c r="I13" s="323">
        <f t="shared" si="1"/>
        <v>1.5706563259429124E-2</v>
      </c>
      <c r="J13" s="399">
        <f t="shared" si="2"/>
        <v>1.5208282668510719E-2</v>
      </c>
      <c r="K13" s="323">
        <f t="shared" si="3"/>
        <v>1.623706781518031E-2</v>
      </c>
      <c r="L13" s="323">
        <f t="shared" si="4"/>
        <v>1.8803707896263001E-2</v>
      </c>
      <c r="M13" s="399">
        <f t="shared" si="5"/>
        <v>1.8414454449386195E-2</v>
      </c>
      <c r="N13" s="394">
        <f t="shared" si="6"/>
        <v>0.11502639598265978</v>
      </c>
      <c r="O13" s="395">
        <f t="shared" si="6"/>
        <v>1.0461798583958673E-2</v>
      </c>
      <c r="P13" s="386">
        <f t="shared" si="6"/>
        <v>2.3294449553800358E-2</v>
      </c>
      <c r="R13" s="401">
        <v>339.214</v>
      </c>
      <c r="S13" s="369">
        <v>2521.1489999999999</v>
      </c>
      <c r="T13" s="374">
        <v>2860.3629999999998</v>
      </c>
      <c r="U13" s="19">
        <v>378.35999999999996</v>
      </c>
      <c r="V13" s="119">
        <v>2601.5769999999993</v>
      </c>
      <c r="W13" s="375">
        <v>2979.9369999999994</v>
      </c>
      <c r="X13" s="345">
        <f t="shared" si="10"/>
        <v>2.4980168391199216E-2</v>
      </c>
      <c r="Y13" s="323">
        <f t="shared" si="11"/>
        <v>3.8936313515509198E-2</v>
      </c>
      <c r="Z13" s="399">
        <f t="shared" si="12"/>
        <v>3.6516865874295923E-2</v>
      </c>
      <c r="AA13" s="323">
        <f t="shared" si="13"/>
        <v>2.8315537586226906E-2</v>
      </c>
      <c r="AB13" s="323">
        <f t="shared" si="14"/>
        <v>4.2225296019535993E-2</v>
      </c>
      <c r="AC13" s="399">
        <f t="shared" si="15"/>
        <v>3.9746225919363311E-2</v>
      </c>
      <c r="AE13" s="394">
        <f t="shared" si="7"/>
        <v>0.11540207656523598</v>
      </c>
      <c r="AF13" s="395">
        <f t="shared" si="7"/>
        <v>3.1901327529630111E-2</v>
      </c>
      <c r="AG13" s="386">
        <f t="shared" si="7"/>
        <v>4.1803785044065955E-2</v>
      </c>
      <c r="AI13" s="27">
        <f t="shared" si="8"/>
        <v>2.9118331258852304</v>
      </c>
      <c r="AJ13" s="28">
        <f t="shared" si="8"/>
        <v>3.0275198620464394</v>
      </c>
      <c r="AK13" s="402">
        <f t="shared" si="8"/>
        <v>3.0133222507714077</v>
      </c>
      <c r="AL13" s="28">
        <f t="shared" si="8"/>
        <v>2.9128141960814502</v>
      </c>
      <c r="AM13" s="28">
        <f t="shared" si="8"/>
        <v>3.0917564317088471</v>
      </c>
      <c r="AN13" s="402">
        <f t="shared" si="8"/>
        <v>3.0678271809057693</v>
      </c>
      <c r="AO13" s="384">
        <f t="shared" si="9"/>
        <v>3.3692528170603525E-4</v>
      </c>
      <c r="AP13" s="385">
        <f t="shared" si="9"/>
        <v>2.1217555157173176E-2</v>
      </c>
      <c r="AQ13" s="386">
        <f t="shared" si="9"/>
        <v>1.8087985817118773E-2</v>
      </c>
    </row>
    <row r="14" spans="1:43" ht="20.100000000000001" customHeight="1">
      <c r="A14" s="8" t="s">
        <v>193</v>
      </c>
      <c r="B14" s="19">
        <v>1829.6899999999998</v>
      </c>
      <c r="C14" s="371">
        <v>12511.12</v>
      </c>
      <c r="D14" s="375">
        <v>14340.810000000001</v>
      </c>
      <c r="E14" s="19">
        <v>1762.7100000000003</v>
      </c>
      <c r="F14" s="369">
        <v>11372.410000000002</v>
      </c>
      <c r="G14" s="377">
        <v>13135.120000000003</v>
      </c>
      <c r="H14" s="345">
        <f t="shared" si="0"/>
        <v>1.9470860485419496E-2</v>
      </c>
      <c r="I14" s="323">
        <f t="shared" si="1"/>
        <v>2.359749187340995E-2</v>
      </c>
      <c r="J14" s="399">
        <f t="shared" si="2"/>
        <v>2.2976204325296921E-2</v>
      </c>
      <c r="K14" s="323">
        <f t="shared" si="3"/>
        <v>2.2034136655372794E-2</v>
      </c>
      <c r="L14" s="323">
        <f t="shared" si="4"/>
        <v>2.5413506554892988E-2</v>
      </c>
      <c r="M14" s="399">
        <f t="shared" si="5"/>
        <v>2.4900995513179241E-2</v>
      </c>
      <c r="N14" s="394">
        <f t="shared" si="6"/>
        <v>-3.6607294131792582E-2</v>
      </c>
      <c r="O14" s="395">
        <f t="shared" si="6"/>
        <v>-9.101583231557199E-2</v>
      </c>
      <c r="P14" s="386">
        <f t="shared" si="6"/>
        <v>-8.4074051605174227E-2</v>
      </c>
      <c r="R14" s="401">
        <v>249.19599999999997</v>
      </c>
      <c r="S14" s="369">
        <v>2443.3229999999999</v>
      </c>
      <c r="T14" s="374">
        <v>2692.5189999999998</v>
      </c>
      <c r="U14" s="19">
        <v>289.67199999999997</v>
      </c>
      <c r="V14" s="119">
        <v>2402.6839999999997</v>
      </c>
      <c r="W14" s="375">
        <v>2692.3559999999998</v>
      </c>
      <c r="X14" s="345">
        <f t="shared" si="10"/>
        <v>1.8351123604607354E-2</v>
      </c>
      <c r="Y14" s="323">
        <f t="shared" si="11"/>
        <v>3.7734378391620041E-2</v>
      </c>
      <c r="Z14" s="399">
        <f t="shared" si="12"/>
        <v>3.4374083005196683E-2</v>
      </c>
      <c r="AA14" s="323">
        <f t="shared" si="13"/>
        <v>2.1678344443592134E-2</v>
      </c>
      <c r="AB14" s="323">
        <f t="shared" si="14"/>
        <v>3.8997132562827407E-2</v>
      </c>
      <c r="AC14" s="399">
        <f t="shared" si="15"/>
        <v>3.5910487312769815E-2</v>
      </c>
      <c r="AE14" s="394">
        <f t="shared" si="7"/>
        <v>0.16242636318399975</v>
      </c>
      <c r="AF14" s="395">
        <f t="shared" si="7"/>
        <v>-1.6632676072709227E-2</v>
      </c>
      <c r="AG14" s="386">
        <f t="shared" si="7"/>
        <v>-6.0538105766388624E-5</v>
      </c>
      <c r="AI14" s="27">
        <f t="shared" si="8"/>
        <v>1.3619574900666231</v>
      </c>
      <c r="AJ14" s="28">
        <f t="shared" si="8"/>
        <v>1.952921081405981</v>
      </c>
      <c r="AK14" s="402">
        <f t="shared" si="8"/>
        <v>1.8775222599002426</v>
      </c>
      <c r="AL14" s="28">
        <f t="shared" si="8"/>
        <v>1.6433332766025035</v>
      </c>
      <c r="AM14" s="28">
        <f t="shared" si="8"/>
        <v>2.1127307228634908</v>
      </c>
      <c r="AN14" s="402">
        <f t="shared" si="8"/>
        <v>2.049738411221214</v>
      </c>
      <c r="AO14" s="384">
        <f t="shared" si="9"/>
        <v>0.20659659981172851</v>
      </c>
      <c r="AP14" s="385">
        <f t="shared" si="9"/>
        <v>8.1831080108192039E-2</v>
      </c>
      <c r="AQ14" s="386">
        <f t="shared" si="9"/>
        <v>9.1725224781154774E-2</v>
      </c>
    </row>
    <row r="15" spans="1:43" ht="20.100000000000001" customHeight="1">
      <c r="A15" s="8" t="s">
        <v>184</v>
      </c>
      <c r="B15" s="19">
        <v>2248.0699999999997</v>
      </c>
      <c r="C15" s="371">
        <v>12629.530000000002</v>
      </c>
      <c r="D15" s="375">
        <v>14877.600000000002</v>
      </c>
      <c r="E15" s="19">
        <v>2243.6799999999994</v>
      </c>
      <c r="F15" s="369">
        <v>8627.36</v>
      </c>
      <c r="G15" s="377">
        <v>10871.04</v>
      </c>
      <c r="H15" s="345">
        <f t="shared" si="0"/>
        <v>2.3923100269147783E-2</v>
      </c>
      <c r="I15" s="323">
        <f t="shared" si="1"/>
        <v>2.3820827515041595E-2</v>
      </c>
      <c r="J15" s="399">
        <f t="shared" si="2"/>
        <v>2.3836225252969499E-2</v>
      </c>
      <c r="K15" s="323">
        <f t="shared" si="3"/>
        <v>2.8046333050204972E-2</v>
      </c>
      <c r="L15" s="323">
        <f t="shared" si="4"/>
        <v>1.9279244233317436E-2</v>
      </c>
      <c r="M15" s="399">
        <f t="shared" si="5"/>
        <v>2.0608850034380503E-2</v>
      </c>
      <c r="N15" s="394">
        <f t="shared" si="6"/>
        <v>-1.9527861676906537E-3</v>
      </c>
      <c r="O15" s="395">
        <f t="shared" si="6"/>
        <v>-0.31688986050945689</v>
      </c>
      <c r="P15" s="386">
        <f t="shared" si="6"/>
        <v>-0.26930150024197458</v>
      </c>
      <c r="R15" s="401">
        <v>718.53200000000015</v>
      </c>
      <c r="S15" s="369">
        <v>3449.9870000000005</v>
      </c>
      <c r="T15" s="374">
        <v>4168.5190000000002</v>
      </c>
      <c r="U15" s="19">
        <v>546.86800000000005</v>
      </c>
      <c r="V15" s="119">
        <v>1773.3950000000002</v>
      </c>
      <c r="W15" s="375">
        <v>2320.2630000000004</v>
      </c>
      <c r="X15" s="345">
        <f t="shared" si="10"/>
        <v>5.2913648476964864E-2</v>
      </c>
      <c r="Y15" s="323">
        <f t="shared" si="11"/>
        <v>5.3281172773378745E-2</v>
      </c>
      <c r="Z15" s="399">
        <f t="shared" si="12"/>
        <v>5.3217458489518359E-2</v>
      </c>
      <c r="AA15" s="323">
        <f t="shared" si="13"/>
        <v>4.0926264427277564E-2</v>
      </c>
      <c r="AB15" s="323">
        <f t="shared" si="14"/>
        <v>2.8783360567288634E-2</v>
      </c>
      <c r="AC15" s="399">
        <f t="shared" si="15"/>
        <v>3.0947532578822878E-2</v>
      </c>
      <c r="AE15" s="394">
        <f t="shared" si="7"/>
        <v>-0.23890933180428994</v>
      </c>
      <c r="AF15" s="395">
        <f t="shared" si="7"/>
        <v>-0.48597052684546349</v>
      </c>
      <c r="AG15" s="386">
        <f t="shared" si="7"/>
        <v>-0.44338432906267183</v>
      </c>
      <c r="AI15" s="27">
        <f t="shared" si="8"/>
        <v>3.1962171996423612</v>
      </c>
      <c r="AJ15" s="28">
        <f t="shared" si="8"/>
        <v>2.7316828100491461</v>
      </c>
      <c r="AK15" s="402">
        <f t="shared" si="8"/>
        <v>2.8018759746195618</v>
      </c>
      <c r="AL15" s="28">
        <f t="shared" si="8"/>
        <v>2.4373707480567646</v>
      </c>
      <c r="AM15" s="28">
        <f t="shared" si="8"/>
        <v>2.0555476994121031</v>
      </c>
      <c r="AN15" s="402">
        <f t="shared" si="8"/>
        <v>2.1343523710702934</v>
      </c>
      <c r="AO15" s="384">
        <f t="shared" si="9"/>
        <v>-0.23742017647314684</v>
      </c>
      <c r="AP15" s="385">
        <f t="shared" si="9"/>
        <v>-0.24751596640346343</v>
      </c>
      <c r="AQ15" s="386">
        <f t="shared" si="9"/>
        <v>-0.23824166722436907</v>
      </c>
    </row>
    <row r="16" spans="1:43" ht="20.100000000000001" customHeight="1">
      <c r="A16" s="8" t="s">
        <v>191</v>
      </c>
      <c r="B16" s="19">
        <v>4667.7199999999993</v>
      </c>
      <c r="C16" s="371">
        <v>5340.67</v>
      </c>
      <c r="D16" s="375">
        <v>10008.39</v>
      </c>
      <c r="E16" s="19">
        <v>6556.9000000000005</v>
      </c>
      <c r="F16" s="369">
        <v>7126.0899999999992</v>
      </c>
      <c r="G16" s="377">
        <v>13682.99</v>
      </c>
      <c r="H16" s="345">
        <f t="shared" si="0"/>
        <v>4.9672089209102245E-2</v>
      </c>
      <c r="I16" s="323">
        <f t="shared" si="1"/>
        <v>1.0073152277618975E-2</v>
      </c>
      <c r="J16" s="399">
        <f t="shared" si="2"/>
        <v>1.603499478810879E-2</v>
      </c>
      <c r="K16" s="323">
        <f t="shared" si="3"/>
        <v>8.1962223301401738E-2</v>
      </c>
      <c r="L16" s="323">
        <f t="shared" si="4"/>
        <v>1.5924411353948488E-2</v>
      </c>
      <c r="M16" s="399">
        <f t="shared" si="5"/>
        <v>2.59396238935675E-2</v>
      </c>
      <c r="N16" s="394">
        <f t="shared" si="6"/>
        <v>0.40473293170970015</v>
      </c>
      <c r="O16" s="395">
        <f t="shared" si="6"/>
        <v>0.33430636980004363</v>
      </c>
      <c r="P16" s="386">
        <f t="shared" si="6"/>
        <v>0.36715195950597457</v>
      </c>
      <c r="R16" s="401">
        <v>724.09900000000016</v>
      </c>
      <c r="S16" s="369">
        <v>891.45199999999988</v>
      </c>
      <c r="T16" s="374">
        <v>1615.5509999999999</v>
      </c>
      <c r="U16" s="19">
        <v>1099.4120000000003</v>
      </c>
      <c r="V16" s="119">
        <v>1160.8809999999999</v>
      </c>
      <c r="W16" s="375">
        <v>2260.2930000000001</v>
      </c>
      <c r="X16" s="345">
        <f t="shared" si="10"/>
        <v>5.3323609732790996E-2</v>
      </c>
      <c r="Y16" s="323">
        <f t="shared" si="11"/>
        <v>1.3767474495171725E-2</v>
      </c>
      <c r="Z16" s="399">
        <f t="shared" si="12"/>
        <v>2.0624955357094417E-2</v>
      </c>
      <c r="AA16" s="323">
        <f t="shared" si="13"/>
        <v>8.2277306820881982E-2</v>
      </c>
      <c r="AB16" s="323">
        <f t="shared" si="14"/>
        <v>1.884185779181434E-2</v>
      </c>
      <c r="AC16" s="399">
        <f t="shared" si="15"/>
        <v>3.0147656216207082E-2</v>
      </c>
      <c r="AE16" s="394">
        <f t="shared" si="7"/>
        <v>0.51831724667483314</v>
      </c>
      <c r="AF16" s="395">
        <f t="shared" si="7"/>
        <v>0.30223612712742809</v>
      </c>
      <c r="AG16" s="386">
        <f t="shared" si="7"/>
        <v>0.39908489425589178</v>
      </c>
      <c r="AI16" s="27">
        <f t="shared" si="8"/>
        <v>1.5512905658437102</v>
      </c>
      <c r="AJ16" s="28">
        <f t="shared" si="8"/>
        <v>1.6691763392982526</v>
      </c>
      <c r="AK16" s="402">
        <f t="shared" si="8"/>
        <v>1.6141966889779473</v>
      </c>
      <c r="AL16" s="28">
        <f t="shared" si="8"/>
        <v>1.6767252817642486</v>
      </c>
      <c r="AM16" s="28">
        <f t="shared" si="8"/>
        <v>1.6290574494568548</v>
      </c>
      <c r="AN16" s="402">
        <f t="shared" si="8"/>
        <v>1.6518999136884558</v>
      </c>
      <c r="AO16" s="384">
        <f t="shared" si="9"/>
        <v>8.0858298685209551E-2</v>
      </c>
      <c r="AP16" s="385">
        <f t="shared" si="9"/>
        <v>-2.403514170244252E-2</v>
      </c>
      <c r="AQ16" s="386">
        <f t="shared" si="9"/>
        <v>2.3357268025608963E-2</v>
      </c>
    </row>
    <row r="17" spans="1:43" ht="20.100000000000001" customHeight="1">
      <c r="A17" s="8" t="s">
        <v>190</v>
      </c>
      <c r="B17" s="19">
        <v>11568.030000000004</v>
      </c>
      <c r="C17" s="371">
        <v>24569.879999999997</v>
      </c>
      <c r="D17" s="375">
        <v>36137.910000000003</v>
      </c>
      <c r="E17" s="19">
        <v>9838.9500000000007</v>
      </c>
      <c r="F17" s="369">
        <v>15345.539999999999</v>
      </c>
      <c r="G17" s="377">
        <v>25184.489999999998</v>
      </c>
      <c r="H17" s="345">
        <f t="shared" si="0"/>
        <v>0.12310254645385142</v>
      </c>
      <c r="I17" s="323">
        <f t="shared" si="1"/>
        <v>4.6341777844881797E-2</v>
      </c>
      <c r="J17" s="399">
        <f t="shared" si="2"/>
        <v>5.7898542972760321E-2</v>
      </c>
      <c r="K17" s="323">
        <f t="shared" si="3"/>
        <v>0.12298833548648395</v>
      </c>
      <c r="L17" s="323">
        <f t="shared" si="4"/>
        <v>3.4292114105837941E-2</v>
      </c>
      <c r="M17" s="399">
        <f t="shared" si="5"/>
        <v>4.7743672877880616E-2</v>
      </c>
      <c r="N17" s="394">
        <f t="shared" si="6"/>
        <v>-0.14947056672570896</v>
      </c>
      <c r="O17" s="395">
        <f t="shared" si="6"/>
        <v>-0.37543284704687202</v>
      </c>
      <c r="P17" s="386">
        <f t="shared" si="6"/>
        <v>-0.30310053901844364</v>
      </c>
      <c r="R17" s="401">
        <v>1021.6980000000001</v>
      </c>
      <c r="S17" s="369">
        <v>2169.0639999999999</v>
      </c>
      <c r="T17" s="374">
        <v>3190.7619999999997</v>
      </c>
      <c r="U17" s="19">
        <v>811.3979999999998</v>
      </c>
      <c r="V17" s="119">
        <v>1413.8250000000003</v>
      </c>
      <c r="W17" s="375">
        <v>2225.223</v>
      </c>
      <c r="X17" s="345">
        <f t="shared" si="10"/>
        <v>7.523919438747062E-2</v>
      </c>
      <c r="Y17" s="323">
        <f t="shared" si="11"/>
        <v>3.3498756296912416E-2</v>
      </c>
      <c r="Z17" s="399">
        <f t="shared" si="12"/>
        <v>4.0734909517008928E-2</v>
      </c>
      <c r="AA17" s="323">
        <f t="shared" si="13"/>
        <v>6.072304304469113E-2</v>
      </c>
      <c r="AB17" s="323">
        <f t="shared" si="14"/>
        <v>2.2947304325345936E-2</v>
      </c>
      <c r="AC17" s="399">
        <f t="shared" si="15"/>
        <v>2.9679894601450769E-2</v>
      </c>
      <c r="AE17" s="394">
        <f t="shared" si="7"/>
        <v>-0.20583381782092192</v>
      </c>
      <c r="AF17" s="395">
        <f t="shared" si="7"/>
        <v>-0.34818659108260502</v>
      </c>
      <c r="AG17" s="386">
        <f t="shared" si="7"/>
        <v>-0.30260451892055873</v>
      </c>
      <c r="AI17" s="27">
        <f t="shared" si="8"/>
        <v>0.88320829043493121</v>
      </c>
      <c r="AJ17" s="28">
        <f t="shared" si="8"/>
        <v>0.88281424247900286</v>
      </c>
      <c r="AK17" s="402">
        <f t="shared" si="8"/>
        <v>0.88294038033743494</v>
      </c>
      <c r="AL17" s="28">
        <f t="shared" si="8"/>
        <v>0.824679462747549</v>
      </c>
      <c r="AM17" s="28">
        <f t="shared" si="8"/>
        <v>0.92132632673728021</v>
      </c>
      <c r="AN17" s="402">
        <f t="shared" si="8"/>
        <v>0.88356881556862987</v>
      </c>
      <c r="AO17" s="384">
        <f t="shared" si="9"/>
        <v>-6.6268431038571884E-2</v>
      </c>
      <c r="AP17" s="385">
        <f t="shared" si="9"/>
        <v>4.3624221727702056E-2</v>
      </c>
      <c r="AQ17" s="386">
        <f t="shared" si="9"/>
        <v>7.1175273573371349E-4</v>
      </c>
    </row>
    <row r="18" spans="1:43" ht="20.100000000000001" customHeight="1">
      <c r="A18" s="8" t="s">
        <v>205</v>
      </c>
      <c r="B18" s="19">
        <v>838.81</v>
      </c>
      <c r="C18" s="371">
        <v>16759.989999999998</v>
      </c>
      <c r="D18" s="375">
        <v>17598.8</v>
      </c>
      <c r="E18" s="19">
        <v>731.9799999999999</v>
      </c>
      <c r="F18" s="369">
        <v>20791.02</v>
      </c>
      <c r="G18" s="377">
        <v>21523</v>
      </c>
      <c r="H18" s="345">
        <f t="shared" si="0"/>
        <v>8.9262948826165801E-3</v>
      </c>
      <c r="I18" s="323">
        <f t="shared" si="1"/>
        <v>3.1611376745122099E-2</v>
      </c>
      <c r="J18" s="399">
        <f t="shared" si="2"/>
        <v>2.8196010175159939E-2</v>
      </c>
      <c r="K18" s="323">
        <f t="shared" si="3"/>
        <v>9.149858654571524E-3</v>
      </c>
      <c r="L18" s="323">
        <f t="shared" si="4"/>
        <v>4.64609280753078E-2</v>
      </c>
      <c r="M18" s="399">
        <f t="shared" si="5"/>
        <v>4.0802377628080803E-2</v>
      </c>
      <c r="N18" s="394">
        <f t="shared" si="6"/>
        <v>-0.12735899667385944</v>
      </c>
      <c r="O18" s="395">
        <f t="shared" si="6"/>
        <v>0.24051505997318631</v>
      </c>
      <c r="P18" s="386">
        <f t="shared" si="6"/>
        <v>0.22298111234856927</v>
      </c>
      <c r="R18" s="401">
        <v>98.463999999999984</v>
      </c>
      <c r="S18" s="369">
        <v>1556.5719999999999</v>
      </c>
      <c r="T18" s="374">
        <v>1655.0359999999998</v>
      </c>
      <c r="U18" s="19">
        <v>82.551999999999992</v>
      </c>
      <c r="V18" s="119">
        <v>2078.529</v>
      </c>
      <c r="W18" s="375">
        <v>2161.0810000000001</v>
      </c>
      <c r="X18" s="345">
        <f t="shared" si="10"/>
        <v>7.2510194168608584E-3</v>
      </c>
      <c r="Y18" s="323">
        <f t="shared" si="11"/>
        <v>2.4039505559355349E-2</v>
      </c>
      <c r="Z18" s="399">
        <f t="shared" si="12"/>
        <v>2.1129041184329133E-2</v>
      </c>
      <c r="AA18" s="323">
        <f t="shared" si="13"/>
        <v>6.1779899006718566E-3</v>
      </c>
      <c r="AB18" s="323">
        <f t="shared" si="14"/>
        <v>3.373588493063636E-2</v>
      </c>
      <c r="AC18" s="399">
        <f t="shared" si="15"/>
        <v>2.8824372346141415E-2</v>
      </c>
      <c r="AE18" s="394">
        <f t="shared" si="7"/>
        <v>-0.16160220994475133</v>
      </c>
      <c r="AF18" s="395">
        <f t="shared" si="7"/>
        <v>0.33532467499094171</v>
      </c>
      <c r="AG18" s="386">
        <f t="shared" si="7"/>
        <v>0.30576072061272402</v>
      </c>
      <c r="AI18" s="27">
        <f t="shared" si="8"/>
        <v>1.1738534352237098</v>
      </c>
      <c r="AJ18" s="28">
        <f t="shared" si="8"/>
        <v>0.92874279757923495</v>
      </c>
      <c r="AK18" s="402">
        <f t="shared" si="8"/>
        <v>0.94042548355569688</v>
      </c>
      <c r="AL18" s="28">
        <f t="shared" si="8"/>
        <v>1.1277903767862509</v>
      </c>
      <c r="AM18" s="28">
        <f t="shared" si="8"/>
        <v>0.99972440024587539</v>
      </c>
      <c r="AN18" s="402">
        <f t="shared" si="8"/>
        <v>1.0040798215862101</v>
      </c>
      <c r="AO18" s="384">
        <f t="shared" si="9"/>
        <v>-3.9240894182569111E-2</v>
      </c>
      <c r="AP18" s="385">
        <f t="shared" si="9"/>
        <v>7.6427621136501686E-2</v>
      </c>
      <c r="AQ18" s="386">
        <f t="shared" si="9"/>
        <v>6.7686743015342055E-2</v>
      </c>
    </row>
    <row r="19" spans="1:43" ht="20.100000000000001" customHeight="1">
      <c r="A19" s="8" t="s">
        <v>195</v>
      </c>
      <c r="B19" s="19">
        <v>6394.7599999999993</v>
      </c>
      <c r="C19" s="371">
        <v>6326.01</v>
      </c>
      <c r="D19" s="375">
        <v>12720.77</v>
      </c>
      <c r="E19" s="19">
        <v>4892.5300000000025</v>
      </c>
      <c r="F19" s="369">
        <v>7659.8300000000008</v>
      </c>
      <c r="G19" s="377">
        <v>12552.360000000004</v>
      </c>
      <c r="H19" s="345">
        <f t="shared" si="0"/>
        <v>6.8050587693948797E-2</v>
      </c>
      <c r="I19" s="323">
        <f t="shared" si="1"/>
        <v>1.193162319329605E-2</v>
      </c>
      <c r="J19" s="399">
        <f t="shared" si="2"/>
        <v>2.0380648700813086E-2</v>
      </c>
      <c r="K19" s="323">
        <f t="shared" si="3"/>
        <v>6.1157351243546071E-2</v>
      </c>
      <c r="L19" s="323">
        <f t="shared" si="4"/>
        <v>1.7117140510618765E-2</v>
      </c>
      <c r="M19" s="399">
        <f t="shared" si="5"/>
        <v>2.3796224171519605E-2</v>
      </c>
      <c r="N19" s="394">
        <f t="shared" si="6"/>
        <v>-0.23491577479060935</v>
      </c>
      <c r="O19" s="395">
        <f t="shared" si="6"/>
        <v>0.21084696356787305</v>
      </c>
      <c r="P19" s="386">
        <f t="shared" si="6"/>
        <v>-1.3238978458064741E-2</v>
      </c>
      <c r="R19" s="401">
        <v>1031.355</v>
      </c>
      <c r="S19" s="369">
        <v>1109.4179999999999</v>
      </c>
      <c r="T19" s="374">
        <v>2140.7730000000001</v>
      </c>
      <c r="U19" s="19">
        <v>880.74999999999989</v>
      </c>
      <c r="V19" s="119">
        <v>1148.645</v>
      </c>
      <c r="W19" s="375">
        <v>2029.395</v>
      </c>
      <c r="X19" s="345">
        <f t="shared" si="10"/>
        <v>7.5950348662216977E-2</v>
      </c>
      <c r="Y19" s="323">
        <f t="shared" si="11"/>
        <v>1.7133714456285282E-2</v>
      </c>
      <c r="Z19" s="399">
        <f t="shared" si="12"/>
        <v>2.7330209665106884E-2</v>
      </c>
      <c r="AA19" s="323">
        <f t="shared" si="13"/>
        <v>6.5913177209719176E-2</v>
      </c>
      <c r="AB19" s="323">
        <f t="shared" si="14"/>
        <v>1.8643259510043305E-2</v>
      </c>
      <c r="AC19" s="399">
        <f t="shared" si="15"/>
        <v>2.7067952157923583E-2</v>
      </c>
      <c r="AE19" s="394">
        <f t="shared" si="7"/>
        <v>-0.1460263439843702</v>
      </c>
      <c r="AF19" s="395">
        <f t="shared" si="7"/>
        <v>3.535817879284462E-2</v>
      </c>
      <c r="AG19" s="386">
        <f t="shared" si="7"/>
        <v>-5.202700146162164E-2</v>
      </c>
      <c r="AI19" s="27">
        <f t="shared" si="8"/>
        <v>1.6128126778800145</v>
      </c>
      <c r="AJ19" s="28">
        <f t="shared" si="8"/>
        <v>1.7537405094206298</v>
      </c>
      <c r="AK19" s="402">
        <f t="shared" si="8"/>
        <v>1.6828957681020882</v>
      </c>
      <c r="AL19" s="28">
        <f t="shared" si="8"/>
        <v>1.800193355993728</v>
      </c>
      <c r="AM19" s="28">
        <f t="shared" si="8"/>
        <v>1.4995698337952668</v>
      </c>
      <c r="AN19" s="402">
        <f t="shared" si="8"/>
        <v>1.6167437836390919</v>
      </c>
      <c r="AO19" s="384">
        <f>(AL19-AI19)/AI19</f>
        <v>0.11618254288527717</v>
      </c>
      <c r="AP19" s="385">
        <f>(AM19-AJ19)/AJ19</f>
        <v>-0.14493060647229475</v>
      </c>
      <c r="AQ19" s="386">
        <f>(AN19-AK19)/AK19</f>
        <v>-3.9308426414073304E-2</v>
      </c>
    </row>
    <row r="20" spans="1:43" ht="20.100000000000001" customHeight="1">
      <c r="A20" s="8" t="s">
        <v>192</v>
      </c>
      <c r="B20" s="19">
        <v>489.40000000000009</v>
      </c>
      <c r="C20" s="371">
        <v>7025.71</v>
      </c>
      <c r="D20" s="375">
        <v>7515.1100000000006</v>
      </c>
      <c r="E20" s="19">
        <v>510.05999999999995</v>
      </c>
      <c r="F20" s="369">
        <v>7073.5800000000008</v>
      </c>
      <c r="G20" s="377">
        <v>7583.6400000000012</v>
      </c>
      <c r="H20" s="345">
        <f t="shared" si="0"/>
        <v>5.2080074338080795E-3</v>
      </c>
      <c r="I20" s="323">
        <f t="shared" si="1"/>
        <v>1.3251342376216918E-2</v>
      </c>
      <c r="J20" s="399">
        <f t="shared" si="2"/>
        <v>1.2040373095179571E-2</v>
      </c>
      <c r="K20" s="323">
        <f t="shared" si="3"/>
        <v>6.3758257129303423E-3</v>
      </c>
      <c r="L20" s="323">
        <f t="shared" si="4"/>
        <v>1.5807069187319129E-2</v>
      </c>
      <c r="M20" s="399">
        <f t="shared" si="5"/>
        <v>1.4376738515793278E-2</v>
      </c>
      <c r="N20" s="394">
        <f t="shared" si="6"/>
        <v>4.2214957090314364E-2</v>
      </c>
      <c r="O20" s="395">
        <f t="shared" si="6"/>
        <v>6.8135462465716348E-3</v>
      </c>
      <c r="P20" s="386">
        <f t="shared" si="6"/>
        <v>9.1189616652318662E-3</v>
      </c>
      <c r="R20" s="401">
        <v>97.154000000000011</v>
      </c>
      <c r="S20" s="369">
        <v>1534.3979999999999</v>
      </c>
      <c r="T20" s="374">
        <v>1631.5519999999999</v>
      </c>
      <c r="U20" s="19">
        <v>97.512000000000029</v>
      </c>
      <c r="V20" s="119">
        <v>1619.8869999999999</v>
      </c>
      <c r="W20" s="375">
        <v>1717.3989999999999</v>
      </c>
      <c r="X20" s="345">
        <f t="shared" si="10"/>
        <v>7.1545492812164855E-3</v>
      </c>
      <c r="Y20" s="323">
        <f t="shared" si="11"/>
        <v>2.3697053044294595E-2</v>
      </c>
      <c r="Z20" s="399">
        <f t="shared" si="12"/>
        <v>2.0829232356501349E-2</v>
      </c>
      <c r="AA20" s="323">
        <f t="shared" si="13"/>
        <v>7.29755973440152E-3</v>
      </c>
      <c r="AB20" s="323">
        <f t="shared" si="14"/>
        <v>2.6291825340244827E-2</v>
      </c>
      <c r="AC20" s="399">
        <f t="shared" si="15"/>
        <v>2.290656770518593E-2</v>
      </c>
      <c r="AE20" s="394">
        <f t="shared" si="7"/>
        <v>3.6848714412172248E-3</v>
      </c>
      <c r="AF20" s="395">
        <f t="shared" si="7"/>
        <v>5.5715010056061096E-2</v>
      </c>
      <c r="AG20" s="386">
        <f t="shared" si="7"/>
        <v>5.2616772251206201E-2</v>
      </c>
      <c r="AI20" s="27">
        <f t="shared" si="8"/>
        <v>1.9851655087862687</v>
      </c>
      <c r="AJ20" s="28">
        <f t="shared" si="8"/>
        <v>2.1839757120632646</v>
      </c>
      <c r="AK20" s="402">
        <f t="shared" si="8"/>
        <v>2.171028767376658</v>
      </c>
      <c r="AL20" s="28">
        <f t="shared" si="8"/>
        <v>1.9117750852840851</v>
      </c>
      <c r="AM20" s="28">
        <f t="shared" si="8"/>
        <v>2.2900525617862524</v>
      </c>
      <c r="AN20" s="402">
        <f t="shared" si="8"/>
        <v>2.2646103981729087</v>
      </c>
      <c r="AO20" s="384">
        <f t="shared" ref="AO20:AQ33" si="16">(AL20-AI20)/AI20</f>
        <v>-3.6969423041736484E-2</v>
      </c>
      <c r="AP20" s="385">
        <f t="shared" si="16"/>
        <v>4.8570526282443849E-2</v>
      </c>
      <c r="AQ20" s="386">
        <f t="shared" si="16"/>
        <v>4.3104740113291629E-2</v>
      </c>
    </row>
    <row r="21" spans="1:43" ht="20.100000000000001" customHeight="1">
      <c r="A21" s="8" t="s">
        <v>197</v>
      </c>
      <c r="B21" s="19">
        <v>5669.69</v>
      </c>
      <c r="C21" s="371">
        <v>3244.9599999999996</v>
      </c>
      <c r="D21" s="375">
        <v>8914.65</v>
      </c>
      <c r="E21" s="19">
        <v>5224.1500000000005</v>
      </c>
      <c r="F21" s="369">
        <v>2244.4000000000005</v>
      </c>
      <c r="G21" s="377">
        <v>7468.5500000000011</v>
      </c>
      <c r="H21" s="345">
        <f t="shared" si="0"/>
        <v>6.0334670346112222E-2</v>
      </c>
      <c r="I21" s="323">
        <f t="shared" si="1"/>
        <v>6.1203886805929718E-3</v>
      </c>
      <c r="J21" s="399">
        <f t="shared" si="2"/>
        <v>1.4282653482509578E-2</v>
      </c>
      <c r="K21" s="323">
        <f t="shared" si="3"/>
        <v>6.5302650468974349E-2</v>
      </c>
      <c r="L21" s="323">
        <f t="shared" si="4"/>
        <v>5.0154781714519467E-3</v>
      </c>
      <c r="M21" s="399">
        <f t="shared" si="5"/>
        <v>1.4158555844176133E-2</v>
      </c>
      <c r="N21" s="394">
        <f t="shared" si="6"/>
        <v>-7.8582779658146931E-2</v>
      </c>
      <c r="O21" s="395">
        <f t="shared" si="6"/>
        <v>-0.30834278388639585</v>
      </c>
      <c r="P21" s="386">
        <f t="shared" si="6"/>
        <v>-0.16221612738581981</v>
      </c>
      <c r="R21" s="401">
        <v>829.3499999999998</v>
      </c>
      <c r="S21" s="369">
        <v>739.57400000000007</v>
      </c>
      <c r="T21" s="374">
        <v>1568.924</v>
      </c>
      <c r="U21" s="19">
        <v>874.08400000000006</v>
      </c>
      <c r="V21" s="119">
        <v>571.8359999999999</v>
      </c>
      <c r="W21" s="375">
        <v>1445.92</v>
      </c>
      <c r="X21" s="345">
        <f t="shared" si="10"/>
        <v>6.1074432821879597E-2</v>
      </c>
      <c r="Y21" s="323">
        <f t="shared" si="11"/>
        <v>1.1421889436887388E-2</v>
      </c>
      <c r="Z21" s="399">
        <f t="shared" si="12"/>
        <v>2.0029691082902368E-2</v>
      </c>
      <c r="AA21" s="323">
        <f t="shared" si="13"/>
        <v>6.5414310063219058E-2</v>
      </c>
      <c r="AB21" s="323">
        <f t="shared" si="14"/>
        <v>9.2812722339670854E-3</v>
      </c>
      <c r="AC21" s="399">
        <f t="shared" si="15"/>
        <v>1.9285596635541562E-2</v>
      </c>
      <c r="AE21" s="394">
        <f t="shared" si="7"/>
        <v>5.393862663531715E-2</v>
      </c>
      <c r="AF21" s="395">
        <f t="shared" si="7"/>
        <v>-0.22680353825310268</v>
      </c>
      <c r="AG21" s="386">
        <f t="shared" si="7"/>
        <v>-7.8400228436813962E-2</v>
      </c>
      <c r="AI21" s="27">
        <f t="shared" si="8"/>
        <v>1.4627783882363938</v>
      </c>
      <c r="AJ21" s="28">
        <f t="shared" si="8"/>
        <v>2.2791467383265127</v>
      </c>
      <c r="AK21" s="402">
        <f t="shared" si="8"/>
        <v>1.7599389768527087</v>
      </c>
      <c r="AL21" s="28">
        <f t="shared" si="8"/>
        <v>1.6731602270225778</v>
      </c>
      <c r="AM21" s="28">
        <f t="shared" si="8"/>
        <v>2.5478346105863467</v>
      </c>
      <c r="AN21" s="402">
        <f t="shared" si="8"/>
        <v>1.93601167562646</v>
      </c>
      <c r="AO21" s="384">
        <f t="shared" si="16"/>
        <v>0.14382345301110985</v>
      </c>
      <c r="AP21" s="385">
        <f t="shared" si="16"/>
        <v>0.11788967675557428</v>
      </c>
      <c r="AQ21" s="386">
        <f t="shared" si="16"/>
        <v>0.10004477489817366</v>
      </c>
    </row>
    <row r="22" spans="1:43" ht="20.100000000000001" customHeight="1">
      <c r="A22" s="8" t="s">
        <v>209</v>
      </c>
      <c r="B22" s="19">
        <v>674.66000000000008</v>
      </c>
      <c r="C22" s="371">
        <v>5888.170000000001</v>
      </c>
      <c r="D22" s="375">
        <v>6562.8300000000008</v>
      </c>
      <c r="E22" s="19">
        <v>435.53000000000003</v>
      </c>
      <c r="F22" s="369">
        <v>3648.79</v>
      </c>
      <c r="G22" s="377">
        <v>4084.32</v>
      </c>
      <c r="H22" s="345">
        <f t="shared" si="0"/>
        <v>7.1794734272434789E-3</v>
      </c>
      <c r="I22" s="323">
        <f t="shared" si="1"/>
        <v>1.110580377490235E-2</v>
      </c>
      <c r="J22" s="399">
        <f t="shared" si="2"/>
        <v>1.0514672674150792E-2</v>
      </c>
      <c r="K22" s="323">
        <f t="shared" si="3"/>
        <v>5.4441896497520927E-3</v>
      </c>
      <c r="L22" s="323">
        <f t="shared" si="4"/>
        <v>8.1538168763197923E-3</v>
      </c>
      <c r="M22" s="399">
        <f t="shared" si="5"/>
        <v>7.7428781765517341E-3</v>
      </c>
      <c r="N22" s="394">
        <f t="shared" si="6"/>
        <v>-0.35444520202768803</v>
      </c>
      <c r="O22" s="395">
        <f t="shared" si="6"/>
        <v>-0.38031850303235143</v>
      </c>
      <c r="P22" s="386">
        <f t="shared" si="6"/>
        <v>-0.37765872344704959</v>
      </c>
      <c r="R22" s="401">
        <v>209.70499999999998</v>
      </c>
      <c r="S22" s="369">
        <v>1851.287</v>
      </c>
      <c r="T22" s="374">
        <v>2060.9920000000002</v>
      </c>
      <c r="U22" s="19">
        <v>138.61199999999999</v>
      </c>
      <c r="V22" s="119">
        <v>1183.6749999999997</v>
      </c>
      <c r="W22" s="375">
        <v>1322.2869999999998</v>
      </c>
      <c r="X22" s="345">
        <f t="shared" si="10"/>
        <v>1.544295404221651E-2</v>
      </c>
      <c r="Y22" s="323">
        <f t="shared" si="11"/>
        <v>2.8591047589486569E-2</v>
      </c>
      <c r="Z22" s="399">
        <f t="shared" si="12"/>
        <v>2.6311684367332722E-2</v>
      </c>
      <c r="AA22" s="323">
        <f t="shared" si="13"/>
        <v>1.0373383274928861E-2</v>
      </c>
      <c r="AB22" s="323">
        <f t="shared" si="14"/>
        <v>1.9211819318022981E-2</v>
      </c>
      <c r="AC22" s="399">
        <f t="shared" si="15"/>
        <v>1.7636586891681655E-2</v>
      </c>
      <c r="AE22" s="394">
        <f t="shared" si="7"/>
        <v>-0.33901432965356093</v>
      </c>
      <c r="AF22" s="395">
        <f t="shared" si="7"/>
        <v>-0.36062047645772932</v>
      </c>
      <c r="AG22" s="386">
        <f t="shared" si="7"/>
        <v>-0.35842206083284184</v>
      </c>
      <c r="AI22" s="27">
        <f t="shared" si="8"/>
        <v>3.1083064061897838</v>
      </c>
      <c r="AJ22" s="28">
        <f t="shared" si="8"/>
        <v>3.1440787205532446</v>
      </c>
      <c r="AK22" s="402">
        <f t="shared" si="8"/>
        <v>3.1404013207716792</v>
      </c>
      <c r="AL22" s="28">
        <f t="shared" si="8"/>
        <v>3.1826051018299539</v>
      </c>
      <c r="AM22" s="28">
        <f t="shared" si="8"/>
        <v>3.2440206205344779</v>
      </c>
      <c r="AN22" s="402">
        <f t="shared" si="8"/>
        <v>3.2374715986994156</v>
      </c>
      <c r="AO22" s="384">
        <f t="shared" si="16"/>
        <v>2.3903272692876745E-2</v>
      </c>
      <c r="AP22" s="385">
        <f t="shared" si="16"/>
        <v>3.1787340223990067E-2</v>
      </c>
      <c r="AQ22" s="386">
        <f t="shared" si="16"/>
        <v>3.091015065039001E-2</v>
      </c>
    </row>
    <row r="23" spans="1:43" ht="20.100000000000001" customHeight="1">
      <c r="A23" s="8" t="s">
        <v>201</v>
      </c>
      <c r="B23" s="19">
        <v>1700.7600000000002</v>
      </c>
      <c r="C23" s="371">
        <v>10836.45</v>
      </c>
      <c r="D23" s="375">
        <v>12537.210000000001</v>
      </c>
      <c r="E23" s="19">
        <v>1948.7199999999998</v>
      </c>
      <c r="F23" s="369">
        <v>6455.079999999999</v>
      </c>
      <c r="G23" s="377">
        <v>8403.7999999999993</v>
      </c>
      <c r="H23" s="345">
        <f t="shared" si="0"/>
        <v>1.8098836786112439E-2</v>
      </c>
      <c r="I23" s="323">
        <f t="shared" si="1"/>
        <v>2.0438860854313064E-2</v>
      </c>
      <c r="J23" s="399">
        <f t="shared" si="2"/>
        <v>2.0086557079352967E-2</v>
      </c>
      <c r="K23" s="323">
        <f t="shared" si="3"/>
        <v>2.4359289266560048E-2</v>
      </c>
      <c r="L23" s="323">
        <f t="shared" si="4"/>
        <v>1.4424929974592772E-2</v>
      </c>
      <c r="M23" s="399">
        <f t="shared" si="5"/>
        <v>1.5931562566132297E-2</v>
      </c>
      <c r="N23" s="394">
        <f t="shared" si="6"/>
        <v>0.14579364519391305</v>
      </c>
      <c r="O23" s="395">
        <f t="shared" si="6"/>
        <v>-0.40431783471524357</v>
      </c>
      <c r="P23" s="386">
        <f t="shared" si="6"/>
        <v>-0.32969137471574628</v>
      </c>
      <c r="R23" s="401">
        <v>240.70899999999997</v>
      </c>
      <c r="S23" s="369">
        <v>1458.7520000000002</v>
      </c>
      <c r="T23" s="374">
        <v>1699.4610000000002</v>
      </c>
      <c r="U23" s="19">
        <v>244.76699999999997</v>
      </c>
      <c r="V23" s="119">
        <v>966.80700000000002</v>
      </c>
      <c r="W23" s="375">
        <v>1211.5740000000001</v>
      </c>
      <c r="X23" s="345">
        <f t="shared" si="10"/>
        <v>1.7726129680016661E-2</v>
      </c>
      <c r="Y23" s="323">
        <f t="shared" si="11"/>
        <v>2.2528785570934552E-2</v>
      </c>
      <c r="Z23" s="399">
        <f t="shared" si="12"/>
        <v>2.1696193593469373E-2</v>
      </c>
      <c r="AA23" s="323">
        <f t="shared" si="13"/>
        <v>1.8317764003509887E-2</v>
      </c>
      <c r="AB23" s="323">
        <f t="shared" si="14"/>
        <v>1.5691909856506092E-2</v>
      </c>
      <c r="AC23" s="399">
        <f t="shared" si="15"/>
        <v>1.6159903354341618E-2</v>
      </c>
      <c r="AE23" s="394">
        <f t="shared" si="7"/>
        <v>1.6858530424703658E-2</v>
      </c>
      <c r="AF23" s="395">
        <f t="shared" si="7"/>
        <v>-0.3372368983898566</v>
      </c>
      <c r="AG23" s="386">
        <f t="shared" si="7"/>
        <v>-0.28708337525839078</v>
      </c>
      <c r="AI23" s="27">
        <f t="shared" ref="AI23:AN33" si="17">(R23/B23)*10</f>
        <v>1.4153025706154891</v>
      </c>
      <c r="AJ23" s="28">
        <f t="shared" si="17"/>
        <v>1.3461530298206517</v>
      </c>
      <c r="AK23" s="402">
        <f t="shared" si="17"/>
        <v>1.3555336474383055</v>
      </c>
      <c r="AL23" s="28">
        <f t="shared" si="17"/>
        <v>1.2560398620633031</v>
      </c>
      <c r="AM23" s="28">
        <f t="shared" si="17"/>
        <v>1.4977459613203867</v>
      </c>
      <c r="AN23" s="402">
        <f t="shared" si="17"/>
        <v>1.4416978033746641</v>
      </c>
      <c r="AO23" s="384">
        <f t="shared" si="16"/>
        <v>-0.11252908873254262</v>
      </c>
      <c r="AP23" s="385">
        <f t="shared" si="16"/>
        <v>0.11261196026125785</v>
      </c>
      <c r="AQ23" s="386">
        <f t="shared" si="16"/>
        <v>6.356474890844066E-2</v>
      </c>
    </row>
    <row r="24" spans="1:43" ht="20.100000000000001" customHeight="1">
      <c r="A24" s="8" t="s">
        <v>189</v>
      </c>
      <c r="B24" s="19">
        <v>1166.1699999999998</v>
      </c>
      <c r="C24" s="371">
        <v>4872.5600000000004</v>
      </c>
      <c r="D24" s="375">
        <v>6038.7300000000005</v>
      </c>
      <c r="E24" s="19">
        <v>1434.08</v>
      </c>
      <c r="F24" s="369">
        <v>4177.21</v>
      </c>
      <c r="G24" s="377">
        <v>5611.29</v>
      </c>
      <c r="H24" s="345">
        <f t="shared" si="0"/>
        <v>1.2409934673240633E-2</v>
      </c>
      <c r="I24" s="323">
        <f t="shared" si="1"/>
        <v>9.1902399627453325E-3</v>
      </c>
      <c r="J24" s="399">
        <f t="shared" si="2"/>
        <v>9.6749830968613539E-3</v>
      </c>
      <c r="K24" s="323">
        <f t="shared" si="3"/>
        <v>1.792621287377788E-2</v>
      </c>
      <c r="L24" s="323">
        <f t="shared" si="4"/>
        <v>9.3346576245637043E-3</v>
      </c>
      <c r="M24" s="399">
        <f t="shared" si="5"/>
        <v>1.0637642222769758E-2</v>
      </c>
      <c r="N24" s="394">
        <f t="shared" si="6"/>
        <v>0.2297349443048613</v>
      </c>
      <c r="O24" s="395">
        <f t="shared" si="6"/>
        <v>-0.14270732428128136</v>
      </c>
      <c r="P24" s="386">
        <f t="shared" si="6"/>
        <v>-7.0783095120994066E-2</v>
      </c>
      <c r="R24" s="401">
        <v>385.44200000000006</v>
      </c>
      <c r="S24" s="369">
        <v>991.51799999999992</v>
      </c>
      <c r="T24" s="374">
        <v>1376.96</v>
      </c>
      <c r="U24" s="19">
        <v>379.91599999999994</v>
      </c>
      <c r="V24" s="119">
        <v>786.42600000000004</v>
      </c>
      <c r="W24" s="375">
        <v>1166.3420000000001</v>
      </c>
      <c r="X24" s="345">
        <f t="shared" si="10"/>
        <v>2.8384459559571862E-2</v>
      </c>
      <c r="Y24" s="323">
        <f t="shared" si="11"/>
        <v>1.531288142996334E-2</v>
      </c>
      <c r="Z24" s="399">
        <f t="shared" si="12"/>
        <v>1.7578979882717866E-2</v>
      </c>
      <c r="AA24" s="323">
        <f t="shared" si="13"/>
        <v>2.8431984822943707E-2</v>
      </c>
      <c r="AB24" s="323">
        <f t="shared" si="14"/>
        <v>1.276420826577865E-2</v>
      </c>
      <c r="AC24" s="399">
        <f t="shared" si="15"/>
        <v>1.5556601576221933E-2</v>
      </c>
      <c r="AE24" s="394">
        <f t="shared" si="7"/>
        <v>-1.4336787376570594E-2</v>
      </c>
      <c r="AF24" s="395">
        <f t="shared" si="7"/>
        <v>-0.20684647177358342</v>
      </c>
      <c r="AG24" s="386">
        <f t="shared" si="7"/>
        <v>-0.15295869161050424</v>
      </c>
      <c r="AI24" s="27">
        <f t="shared" si="17"/>
        <v>3.3051956404297838</v>
      </c>
      <c r="AJ24" s="28">
        <f t="shared" si="17"/>
        <v>2.0349015712479677</v>
      </c>
      <c r="AK24" s="402">
        <f t="shared" si="17"/>
        <v>2.280214548423261</v>
      </c>
      <c r="AL24" s="28">
        <f t="shared" si="17"/>
        <v>2.6491966975343075</v>
      </c>
      <c r="AM24" s="28">
        <f t="shared" si="17"/>
        <v>1.8826585208787685</v>
      </c>
      <c r="AN24" s="402">
        <f t="shared" si="17"/>
        <v>2.0785630398714021</v>
      </c>
      <c r="AO24" s="384">
        <f t="shared" si="16"/>
        <v>-0.19847507205660445</v>
      </c>
      <c r="AP24" s="385">
        <f t="shared" si="16"/>
        <v>-7.4815928455857106E-2</v>
      </c>
      <c r="AQ24" s="386">
        <f t="shared" si="16"/>
        <v>-8.843532232144484E-2</v>
      </c>
    </row>
    <row r="25" spans="1:43" ht="20.100000000000001" customHeight="1">
      <c r="A25" s="8" t="s">
        <v>186</v>
      </c>
      <c r="B25" s="19">
        <v>1475.92</v>
      </c>
      <c r="C25" s="371">
        <v>14782.970000000001</v>
      </c>
      <c r="D25" s="375">
        <v>16258.890000000001</v>
      </c>
      <c r="E25" s="19">
        <v>1843.4799999999998</v>
      </c>
      <c r="F25" s="369">
        <v>2775.2600000000007</v>
      </c>
      <c r="G25" s="377">
        <v>4618.7400000000007</v>
      </c>
      <c r="H25" s="345">
        <f t="shared" si="0"/>
        <v>1.5706175585831671E-2</v>
      </c>
      <c r="I25" s="323">
        <f t="shared" si="1"/>
        <v>2.7882476903735486E-2</v>
      </c>
      <c r="J25" s="399">
        <f t="shared" si="2"/>
        <v>2.6049266306612171E-2</v>
      </c>
      <c r="K25" s="323">
        <f t="shared" si="3"/>
        <v>2.3043773644812037E-2</v>
      </c>
      <c r="L25" s="323">
        <f t="shared" si="4"/>
        <v>6.2017714979966708E-3</v>
      </c>
      <c r="M25" s="399">
        <f t="shared" si="5"/>
        <v>8.7560086254668008E-3</v>
      </c>
      <c r="N25" s="394">
        <f t="shared" si="6"/>
        <v>0.24903788823242431</v>
      </c>
      <c r="O25" s="395">
        <f t="shared" si="6"/>
        <v>-0.81226641195916649</v>
      </c>
      <c r="P25" s="386">
        <f t="shared" si="6"/>
        <v>-0.71592525689023057</v>
      </c>
      <c r="R25" s="401">
        <v>303.79399999999998</v>
      </c>
      <c r="S25" s="369">
        <v>3089.0309999999995</v>
      </c>
      <c r="T25" s="374">
        <v>3392.8249999999994</v>
      </c>
      <c r="U25" s="19">
        <v>381.572</v>
      </c>
      <c r="V25" s="119">
        <v>605.995</v>
      </c>
      <c r="W25" s="375">
        <v>987.56700000000001</v>
      </c>
      <c r="X25" s="345">
        <f t="shared" si="10"/>
        <v>2.2371792662555127E-2</v>
      </c>
      <c r="Y25" s="323">
        <f t="shared" si="11"/>
        <v>4.7706612927330701E-2</v>
      </c>
      <c r="Z25" s="399">
        <f t="shared" si="12"/>
        <v>4.3314549747692187E-2</v>
      </c>
      <c r="AA25" s="323">
        <f t="shared" si="13"/>
        <v>2.8555915815233573E-2</v>
      </c>
      <c r="AB25" s="323">
        <f t="shared" si="14"/>
        <v>9.8356951423535493E-3</v>
      </c>
      <c r="AC25" s="399">
        <f t="shared" si="15"/>
        <v>1.3172111052182606E-2</v>
      </c>
      <c r="AE25" s="394">
        <f t="shared" si="7"/>
        <v>0.25602217291980756</v>
      </c>
      <c r="AF25" s="395">
        <f t="shared" si="7"/>
        <v>-0.80382359387134672</v>
      </c>
      <c r="AG25" s="386">
        <f t="shared" si="7"/>
        <v>-0.70892486349870676</v>
      </c>
      <c r="AI25" s="27">
        <f t="shared" si="17"/>
        <v>2.0583364952029917</v>
      </c>
      <c r="AJ25" s="28">
        <f t="shared" si="17"/>
        <v>2.0895875456691035</v>
      </c>
      <c r="AK25" s="402">
        <f t="shared" si="17"/>
        <v>2.0867506945431078</v>
      </c>
      <c r="AL25" s="28">
        <f t="shared" si="17"/>
        <v>2.06984616052249</v>
      </c>
      <c r="AM25" s="28">
        <f t="shared" si="17"/>
        <v>2.1835611798534185</v>
      </c>
      <c r="AN25" s="402">
        <f t="shared" si="17"/>
        <v>2.1381740474674911</v>
      </c>
      <c r="AO25" s="384">
        <f t="shared" si="16"/>
        <v>5.5917316465611709E-3</v>
      </c>
      <c r="AP25" s="385">
        <f t="shared" si="16"/>
        <v>4.497233646854637E-2</v>
      </c>
      <c r="AQ25" s="386">
        <f t="shared" si="16"/>
        <v>2.4642787017565778E-2</v>
      </c>
    </row>
    <row r="26" spans="1:43" ht="20.100000000000001" customHeight="1">
      <c r="A26" s="8" t="s">
        <v>219</v>
      </c>
      <c r="B26" s="19">
        <v>1958.88</v>
      </c>
      <c r="C26" s="371">
        <v>13885.230000000003</v>
      </c>
      <c r="D26" s="375">
        <v>15844.110000000004</v>
      </c>
      <c r="E26" s="19">
        <v>2516.98</v>
      </c>
      <c r="F26" s="369">
        <v>14202.510000000002</v>
      </c>
      <c r="G26" s="377">
        <v>16719.490000000002</v>
      </c>
      <c r="H26" s="345">
        <f t="shared" si="0"/>
        <v>2.0845651005185879E-2</v>
      </c>
      <c r="I26" s="323">
        <f t="shared" si="1"/>
        <v>2.6189230227623754E-2</v>
      </c>
      <c r="J26" s="399">
        <f t="shared" si="2"/>
        <v>2.538472434349805E-2</v>
      </c>
      <c r="K26" s="323">
        <f t="shared" si="3"/>
        <v>3.1462623618655483E-2</v>
      </c>
      <c r="L26" s="323">
        <f t="shared" si="4"/>
        <v>3.1737826984863646E-2</v>
      </c>
      <c r="M26" s="399">
        <f t="shared" si="5"/>
        <v>3.1696089984152798E-2</v>
      </c>
      <c r="N26" s="394">
        <f t="shared" si="6"/>
        <v>0.28490770236053248</v>
      </c>
      <c r="O26" s="395">
        <f t="shared" si="6"/>
        <v>2.2850179651327258E-2</v>
      </c>
      <c r="P26" s="386">
        <f t="shared" si="6"/>
        <v>5.52495533040352E-2</v>
      </c>
      <c r="R26" s="401">
        <v>149.98199999999997</v>
      </c>
      <c r="S26" s="369">
        <v>578.18499999999995</v>
      </c>
      <c r="T26" s="374">
        <v>728.16699999999992</v>
      </c>
      <c r="U26" s="19">
        <v>180.55699999999999</v>
      </c>
      <c r="V26" s="119">
        <v>784.72800000000007</v>
      </c>
      <c r="W26" s="375">
        <v>965.28500000000008</v>
      </c>
      <c r="X26" s="345">
        <f t="shared" si="10"/>
        <v>1.1044873194056967E-2</v>
      </c>
      <c r="Y26" s="323">
        <f t="shared" si="11"/>
        <v>8.9294176702625211E-3</v>
      </c>
      <c r="Z26" s="399">
        <f t="shared" si="12"/>
        <v>9.2961546045339134E-3</v>
      </c>
      <c r="AA26" s="323">
        <f t="shared" si="13"/>
        <v>1.3512444550048556E-2</v>
      </c>
      <c r="AB26" s="323">
        <f t="shared" si="14"/>
        <v>1.2736648615366162E-2</v>
      </c>
      <c r="AC26" s="399">
        <f t="shared" si="15"/>
        <v>1.2874915035644252E-2</v>
      </c>
      <c r="AE26" s="394">
        <f t="shared" si="7"/>
        <v>0.20385779626888575</v>
      </c>
      <c r="AF26" s="395">
        <f t="shared" si="7"/>
        <v>0.35722649325043049</v>
      </c>
      <c r="AG26" s="386">
        <f t="shared" si="7"/>
        <v>0.32563683880208827</v>
      </c>
      <c r="AI26" s="27">
        <f t="shared" si="17"/>
        <v>0.76565180102915931</v>
      </c>
      <c r="AJ26" s="28">
        <f t="shared" si="17"/>
        <v>0.41640289717923273</v>
      </c>
      <c r="AK26" s="402">
        <f t="shared" si="17"/>
        <v>0.45958214124996588</v>
      </c>
      <c r="AL26" s="28">
        <f t="shared" si="17"/>
        <v>0.71735571995009895</v>
      </c>
      <c r="AM26" s="28">
        <f t="shared" si="17"/>
        <v>0.55252768700743737</v>
      </c>
      <c r="AN26" s="402">
        <f t="shared" si="17"/>
        <v>0.57734117488033432</v>
      </c>
      <c r="AO26" s="384">
        <f t="shared" si="16"/>
        <v>-6.307838760927964E-2</v>
      </c>
      <c r="AP26" s="385">
        <f t="shared" si="16"/>
        <v>0.32690644265525443</v>
      </c>
      <c r="AQ26" s="386">
        <f t="shared" si="16"/>
        <v>0.25623065620019275</v>
      </c>
    </row>
    <row r="27" spans="1:43" ht="20.100000000000001" customHeight="1">
      <c r="A27" s="8" t="s">
        <v>227</v>
      </c>
      <c r="B27" s="19">
        <v>40.229999999999997</v>
      </c>
      <c r="C27" s="371">
        <v>297.48</v>
      </c>
      <c r="D27" s="375">
        <v>337.71000000000004</v>
      </c>
      <c r="E27" s="19">
        <v>36.049999999999997</v>
      </c>
      <c r="F27" s="369">
        <v>1923.68</v>
      </c>
      <c r="G27" s="377">
        <v>1959.73</v>
      </c>
      <c r="H27" s="345">
        <f t="shared" si="0"/>
        <v>4.2811225799366362E-4</v>
      </c>
      <c r="I27" s="323">
        <f t="shared" si="1"/>
        <v>5.6108341079791357E-4</v>
      </c>
      <c r="J27" s="399">
        <f t="shared" si="2"/>
        <v>5.4106385641369099E-4</v>
      </c>
      <c r="K27" s="323">
        <f t="shared" si="3"/>
        <v>4.5063035123542105E-4</v>
      </c>
      <c r="L27" s="323">
        <f t="shared" si="4"/>
        <v>4.2987769777484749E-3</v>
      </c>
      <c r="M27" s="399">
        <f t="shared" si="5"/>
        <v>3.7151718398494072E-3</v>
      </c>
      <c r="N27" s="394">
        <f t="shared" si="6"/>
        <v>-0.10390256027839921</v>
      </c>
      <c r="O27" s="395">
        <f t="shared" si="6"/>
        <v>5.4665859889740487</v>
      </c>
      <c r="P27" s="386">
        <f t="shared" si="6"/>
        <v>4.8029966539338478</v>
      </c>
      <c r="R27" s="401">
        <v>6.2229999999999999</v>
      </c>
      <c r="S27" s="369">
        <v>59.723999999999997</v>
      </c>
      <c r="T27" s="374">
        <v>65.947000000000003</v>
      </c>
      <c r="U27" s="19">
        <v>5.5100000000000007</v>
      </c>
      <c r="V27" s="119">
        <v>771.54199999999992</v>
      </c>
      <c r="W27" s="375">
        <v>777.05199999999991</v>
      </c>
      <c r="X27" s="345">
        <f t="shared" si="10"/>
        <v>4.5826996497324023E-4</v>
      </c>
      <c r="Y27" s="323">
        <f t="shared" si="11"/>
        <v>9.2237007348644256E-4</v>
      </c>
      <c r="Z27" s="399">
        <f t="shared" si="12"/>
        <v>8.4191333540959443E-4</v>
      </c>
      <c r="AA27" s="323">
        <f t="shared" si="13"/>
        <v>4.1235493207556373E-4</v>
      </c>
      <c r="AB27" s="323">
        <f t="shared" si="14"/>
        <v>1.2522631212339611E-2</v>
      </c>
      <c r="AC27" s="399">
        <f t="shared" si="15"/>
        <v>1.0364274259185045E-2</v>
      </c>
      <c r="AE27" s="394">
        <f t="shared" si="7"/>
        <v>-0.11457496384380511</v>
      </c>
      <c r="AF27" s="395">
        <f t="shared" si="7"/>
        <v>11.91845824124305</v>
      </c>
      <c r="AG27" s="386">
        <f t="shared" si="7"/>
        <v>10.782977239298223</v>
      </c>
      <c r="AI27" s="27">
        <f t="shared" si="17"/>
        <v>1.5468555804126274</v>
      </c>
      <c r="AJ27" s="28">
        <f t="shared" si="17"/>
        <v>2.0076643807987087</v>
      </c>
      <c r="AK27" s="402">
        <f t="shared" si="17"/>
        <v>1.9527701282165169</v>
      </c>
      <c r="AL27" s="28">
        <f t="shared" si="17"/>
        <v>1.5284327323162277</v>
      </c>
      <c r="AM27" s="28">
        <f t="shared" si="17"/>
        <v>4.0107606254678529</v>
      </c>
      <c r="AN27" s="402">
        <f t="shared" si="17"/>
        <v>3.9650972327820666</v>
      </c>
      <c r="AO27" s="384">
        <f t="shared" si="16"/>
        <v>-1.1909869498925927E-2</v>
      </c>
      <c r="AP27" s="385">
        <f t="shared" si="16"/>
        <v>0.99772465150387979</v>
      </c>
      <c r="AQ27" s="386">
        <f t="shared" si="16"/>
        <v>1.0304987133346961</v>
      </c>
    </row>
    <row r="28" spans="1:43" ht="20.100000000000001" customHeight="1">
      <c r="A28" s="8" t="s">
        <v>223</v>
      </c>
      <c r="B28" s="19">
        <v>220.31</v>
      </c>
      <c r="C28" s="371">
        <v>1712.0299999999997</v>
      </c>
      <c r="D28" s="375">
        <v>1932.3399999999997</v>
      </c>
      <c r="E28" s="19">
        <v>533.75</v>
      </c>
      <c r="F28" s="369">
        <v>3101.73</v>
      </c>
      <c r="G28" s="377">
        <v>3635.48</v>
      </c>
      <c r="H28" s="345">
        <f t="shared" si="0"/>
        <v>2.3444546745857329E-3</v>
      </c>
      <c r="I28" s="323">
        <f t="shared" si="1"/>
        <v>3.2290965167014645E-3</v>
      </c>
      <c r="J28" s="399">
        <f t="shared" si="2"/>
        <v>3.0959087154731318E-3</v>
      </c>
      <c r="K28" s="323">
        <f t="shared" si="3"/>
        <v>6.6719542294564772E-3</v>
      </c>
      <c r="L28" s="323">
        <f t="shared" si="4"/>
        <v>6.9313220053188566E-3</v>
      </c>
      <c r="M28" s="399">
        <f t="shared" si="5"/>
        <v>6.8919866105717226E-3</v>
      </c>
      <c r="N28" s="394">
        <f t="shared" si="6"/>
        <v>1.4227225273478281</v>
      </c>
      <c r="O28" s="395">
        <f t="shared" si="6"/>
        <v>0.81172643002751144</v>
      </c>
      <c r="P28" s="386">
        <f t="shared" si="6"/>
        <v>0.88138733349203591</v>
      </c>
      <c r="R28" s="401">
        <v>35.674999999999997</v>
      </c>
      <c r="S28" s="369">
        <v>338.02199999999993</v>
      </c>
      <c r="T28" s="374">
        <v>373.69699999999995</v>
      </c>
      <c r="U28" s="19">
        <v>70.186000000000007</v>
      </c>
      <c r="V28" s="119">
        <v>644.03600000000006</v>
      </c>
      <c r="W28" s="375">
        <v>714.22200000000009</v>
      </c>
      <c r="X28" s="345">
        <f t="shared" si="10"/>
        <v>2.627154266498529E-3</v>
      </c>
      <c r="Y28" s="323">
        <f t="shared" si="11"/>
        <v>5.2203699849312545E-3</v>
      </c>
      <c r="Z28" s="399">
        <f t="shared" si="12"/>
        <v>4.7708081899488853E-3</v>
      </c>
      <c r="AA28" s="323">
        <f t="shared" si="13"/>
        <v>5.2525486865073528E-3</v>
      </c>
      <c r="AB28" s="323">
        <f t="shared" si="14"/>
        <v>1.0453125449386235E-2</v>
      </c>
      <c r="AC28" s="399">
        <f t="shared" si="15"/>
        <v>9.526251383361297E-3</v>
      </c>
      <c r="AE28" s="394">
        <f t="shared" si="7"/>
        <v>0.96737210932025264</v>
      </c>
      <c r="AF28" s="395">
        <f t="shared" si="7"/>
        <v>0.90530793853654545</v>
      </c>
      <c r="AG28" s="386">
        <f t="shared" si="7"/>
        <v>0.91123289724027812</v>
      </c>
      <c r="AI28" s="27">
        <f t="shared" si="17"/>
        <v>1.6193091552811945</v>
      </c>
      <c r="AJ28" s="28">
        <f t="shared" si="17"/>
        <v>1.9743929720857696</v>
      </c>
      <c r="AK28" s="402">
        <f t="shared" si="17"/>
        <v>1.9339091464235072</v>
      </c>
      <c r="AL28" s="28">
        <f t="shared" si="17"/>
        <v>1.3149601873536301</v>
      </c>
      <c r="AM28" s="28">
        <f t="shared" si="17"/>
        <v>2.0763767316948929</v>
      </c>
      <c r="AN28" s="402">
        <f t="shared" si="17"/>
        <v>1.9645878948584508</v>
      </c>
      <c r="AO28" s="384">
        <f t="shared" si="16"/>
        <v>-0.18794988401996277</v>
      </c>
      <c r="AP28" s="385">
        <f t="shared" si="16"/>
        <v>5.1653222560545581E-2</v>
      </c>
      <c r="AQ28" s="386">
        <f t="shared" si="16"/>
        <v>1.5863593432855719E-2</v>
      </c>
    </row>
    <row r="29" spans="1:43" ht="20.100000000000001" customHeight="1">
      <c r="A29" s="8" t="s">
        <v>194</v>
      </c>
      <c r="B29" s="19">
        <v>567.03</v>
      </c>
      <c r="C29" s="371">
        <v>712.41</v>
      </c>
      <c r="D29" s="375">
        <v>1279.44</v>
      </c>
      <c r="E29" s="19">
        <v>1191.2999999999997</v>
      </c>
      <c r="F29" s="369">
        <v>1177.43</v>
      </c>
      <c r="G29" s="377">
        <v>2368.7299999999996</v>
      </c>
      <c r="H29" s="345">
        <f t="shared" si="0"/>
        <v>6.0341161732574465E-3</v>
      </c>
      <c r="I29" s="323">
        <f t="shared" si="1"/>
        <v>1.3436917866294928E-3</v>
      </c>
      <c r="J29" s="399">
        <f t="shared" si="2"/>
        <v>2.0498615393382863E-3</v>
      </c>
      <c r="K29" s="323">
        <f t="shared" si="3"/>
        <v>1.4891426835693675E-2</v>
      </c>
      <c r="L29" s="323">
        <f t="shared" si="4"/>
        <v>2.631159536362798E-3</v>
      </c>
      <c r="M29" s="399">
        <f t="shared" si="5"/>
        <v>4.4905364474731131E-3</v>
      </c>
      <c r="N29" s="394">
        <f t="shared" si="6"/>
        <v>1.1009470398391616</v>
      </c>
      <c r="O29" s="395">
        <f t="shared" si="6"/>
        <v>0.65274210075658701</v>
      </c>
      <c r="P29" s="386">
        <f t="shared" si="6"/>
        <v>0.85138029137747717</v>
      </c>
      <c r="R29" s="401">
        <v>112.07700000000001</v>
      </c>
      <c r="S29" s="369">
        <v>189.63600000000002</v>
      </c>
      <c r="T29" s="374">
        <v>301.71300000000002</v>
      </c>
      <c r="U29" s="19">
        <v>248.22200000000001</v>
      </c>
      <c r="V29" s="119">
        <v>336.91500000000002</v>
      </c>
      <c r="W29" s="375">
        <v>585.13700000000006</v>
      </c>
      <c r="X29" s="345">
        <f t="shared" si="10"/>
        <v>8.2534987729882461E-3</v>
      </c>
      <c r="Y29" s="323">
        <f t="shared" si="11"/>
        <v>2.9287149429990463E-3</v>
      </c>
      <c r="Z29" s="399">
        <f t="shared" si="12"/>
        <v>3.8518234061660876E-3</v>
      </c>
      <c r="AA29" s="323">
        <f t="shared" si="13"/>
        <v>1.8576327758559087E-2</v>
      </c>
      <c r="AB29" s="323">
        <f t="shared" si="14"/>
        <v>5.4683507766335477E-3</v>
      </c>
      <c r="AC29" s="399">
        <f t="shared" si="15"/>
        <v>7.8045231814560167E-3</v>
      </c>
      <c r="AE29" s="394">
        <f t="shared" si="7"/>
        <v>1.2147452198042414</v>
      </c>
      <c r="AF29" s="395">
        <f t="shared" si="7"/>
        <v>0.77664051129532352</v>
      </c>
      <c r="AG29" s="386">
        <f t="shared" si="7"/>
        <v>0.93938279093045385</v>
      </c>
      <c r="AI29" s="27">
        <f t="shared" si="17"/>
        <v>1.9765620866620817</v>
      </c>
      <c r="AJ29" s="28">
        <f t="shared" si="17"/>
        <v>2.6618941339958733</v>
      </c>
      <c r="AK29" s="402">
        <f t="shared" si="17"/>
        <v>2.3581645094728945</v>
      </c>
      <c r="AL29" s="28">
        <f t="shared" si="17"/>
        <v>2.0836229329304126</v>
      </c>
      <c r="AM29" s="28">
        <f t="shared" si="17"/>
        <v>2.8614439924241779</v>
      </c>
      <c r="AN29" s="402">
        <f t="shared" si="17"/>
        <v>2.4702562132450727</v>
      </c>
      <c r="AO29" s="384">
        <f t="shared" si="16"/>
        <v>5.4165182561570761E-2</v>
      </c>
      <c r="AP29" s="385">
        <f t="shared" si="16"/>
        <v>7.4965362401078123E-2</v>
      </c>
      <c r="AQ29" s="386">
        <f t="shared" si="16"/>
        <v>4.7533453803540363E-2</v>
      </c>
    </row>
    <row r="30" spans="1:43" ht="20.100000000000001" customHeight="1">
      <c r="A30" s="8" t="s">
        <v>236</v>
      </c>
      <c r="B30" s="19">
        <v>0.97000000000000008</v>
      </c>
      <c r="C30" s="371">
        <v>255.51000000000002</v>
      </c>
      <c r="D30" s="375">
        <v>256.48</v>
      </c>
      <c r="E30" s="19">
        <v>15</v>
      </c>
      <c r="F30" s="369">
        <v>346.29999999999995</v>
      </c>
      <c r="G30" s="377">
        <v>361.29999999999995</v>
      </c>
      <c r="H30" s="345">
        <f t="shared" si="0"/>
        <v>1.0322368636685404E-5</v>
      </c>
      <c r="I30" s="323">
        <f t="shared" si="1"/>
        <v>4.8192289328013614E-4</v>
      </c>
      <c r="J30" s="399">
        <f t="shared" si="2"/>
        <v>4.1092078378781634E-4</v>
      </c>
      <c r="K30" s="323">
        <f t="shared" si="3"/>
        <v>1.8750222658894082E-4</v>
      </c>
      <c r="L30" s="323">
        <f t="shared" si="4"/>
        <v>7.7386387933247561E-4</v>
      </c>
      <c r="M30" s="399">
        <f t="shared" si="5"/>
        <v>6.8493699935072211E-4</v>
      </c>
      <c r="N30" s="394">
        <f t="shared" ref="N30:N31" si="18">(E30-B30)/B30</f>
        <v>14.463917525773194</v>
      </c>
      <c r="O30" s="395">
        <f t="shared" ref="O30:O31" si="19">(F30-C30)/C30</f>
        <v>0.35532855856913598</v>
      </c>
      <c r="P30" s="386">
        <f t="shared" ref="P30:P31" si="20">(G30-D30)/D30</f>
        <v>0.4086868371802867</v>
      </c>
      <c r="R30" s="401">
        <v>3.5569999999999995</v>
      </c>
      <c r="S30" s="369">
        <v>191.93300000000005</v>
      </c>
      <c r="T30" s="374">
        <v>195.49000000000004</v>
      </c>
      <c r="U30" s="19">
        <v>5.3749999999999991</v>
      </c>
      <c r="V30" s="119">
        <v>398.51400000000001</v>
      </c>
      <c r="W30" s="375">
        <v>403.88900000000001</v>
      </c>
      <c r="X30" s="345">
        <f t="shared" si="10"/>
        <v>2.6194219273819946E-4</v>
      </c>
      <c r="Y30" s="323">
        <f t="shared" si="11"/>
        <v>2.9641895270657265E-3</v>
      </c>
      <c r="Z30" s="399">
        <f t="shared" si="12"/>
        <v>2.49572593050816E-3</v>
      </c>
      <c r="AA30" s="323">
        <f t="shared" si="13"/>
        <v>4.0225186205193364E-4</v>
      </c>
      <c r="AB30" s="323">
        <f t="shared" si="14"/>
        <v>6.468142829495099E-3</v>
      </c>
      <c r="AC30" s="399">
        <f t="shared" si="15"/>
        <v>5.3870479276393202E-3</v>
      </c>
      <c r="AE30" s="394">
        <f t="shared" si="7"/>
        <v>0.51110486364914254</v>
      </c>
      <c r="AF30" s="395">
        <f t="shared" si="7"/>
        <v>1.0763182985729389</v>
      </c>
      <c r="AG30" s="386">
        <f t="shared" si="7"/>
        <v>1.0660340682387843</v>
      </c>
      <c r="AI30" s="27">
        <f t="shared" si="17"/>
        <v>36.670103092783492</v>
      </c>
      <c r="AJ30" s="28">
        <f t="shared" si="17"/>
        <v>7.5117607921412084</v>
      </c>
      <c r="AK30" s="402">
        <f t="shared" si="17"/>
        <v>7.6220368059887722</v>
      </c>
      <c r="AL30" s="28">
        <f t="shared" si="17"/>
        <v>3.583333333333333</v>
      </c>
      <c r="AM30" s="28">
        <f t="shared" si="17"/>
        <v>11.507767831360095</v>
      </c>
      <c r="AN30" s="402">
        <f t="shared" si="17"/>
        <v>11.178771104345422</v>
      </c>
      <c r="AO30" s="384">
        <f t="shared" si="16"/>
        <v>-0.90228188548402199</v>
      </c>
      <c r="AP30" s="385">
        <f t="shared" si="16"/>
        <v>0.53196675849948549</v>
      </c>
      <c r="AQ30" s="386">
        <f t="shared" si="16"/>
        <v>0.46663830008824669</v>
      </c>
    </row>
    <row r="31" spans="1:43" ht="20.100000000000001" customHeight="1">
      <c r="A31" s="8" t="s">
        <v>225</v>
      </c>
      <c r="B31" s="19">
        <v>1.1300000000000001</v>
      </c>
      <c r="C31" s="371">
        <v>2135.5299999999997</v>
      </c>
      <c r="D31" s="375">
        <v>2136.66</v>
      </c>
      <c r="E31" s="19">
        <v>4.76</v>
      </c>
      <c r="F31" s="369">
        <v>1571.9099999999996</v>
      </c>
      <c r="G31" s="377">
        <v>1576.6699999999996</v>
      </c>
      <c r="H31" s="345">
        <f t="shared" si="0"/>
        <v>1.2025027380880934E-5</v>
      </c>
      <c r="I31" s="323">
        <f t="shared" si="1"/>
        <v>4.0278689534128951E-3</v>
      </c>
      <c r="J31" s="399">
        <f t="shared" si="2"/>
        <v>3.4232610803496396E-3</v>
      </c>
      <c r="K31" s="323">
        <f t="shared" si="3"/>
        <v>5.9500706570890544E-5</v>
      </c>
      <c r="L31" s="323">
        <f t="shared" si="4"/>
        <v>3.512689490503932E-3</v>
      </c>
      <c r="M31" s="399">
        <f t="shared" si="5"/>
        <v>2.9889831684647185E-3</v>
      </c>
      <c r="N31" s="394">
        <f t="shared" si="18"/>
        <v>3.2123893805309729</v>
      </c>
      <c r="O31" s="395">
        <f t="shared" si="19"/>
        <v>-0.26392511460855161</v>
      </c>
      <c r="P31" s="386">
        <f t="shared" si="20"/>
        <v>-0.26208662117510517</v>
      </c>
      <c r="R31" s="401">
        <v>0.497</v>
      </c>
      <c r="S31" s="369">
        <v>510.2299999999999</v>
      </c>
      <c r="T31" s="374">
        <v>510.72699999999992</v>
      </c>
      <c r="U31" s="19">
        <v>1.1389999999999998</v>
      </c>
      <c r="V31" s="119">
        <v>366.37700000000001</v>
      </c>
      <c r="W31" s="375">
        <v>367.51600000000002</v>
      </c>
      <c r="X31" s="345">
        <f t="shared" si="10"/>
        <v>3.659973848492695E-5</v>
      </c>
      <c r="Y31" s="323">
        <f t="shared" si="11"/>
        <v>7.8799290502141097E-3</v>
      </c>
      <c r="Z31" s="399">
        <f t="shared" si="12"/>
        <v>6.5202036795265267E-3</v>
      </c>
      <c r="AA31" s="323">
        <f t="shared" si="13"/>
        <v>8.523997597714463E-5</v>
      </c>
      <c r="AB31" s="323">
        <f t="shared" si="14"/>
        <v>5.9465383034019532E-3</v>
      </c>
      <c r="AC31" s="399">
        <f t="shared" si="15"/>
        <v>4.9019069748725327E-3</v>
      </c>
      <c r="AE31" s="394">
        <f t="shared" si="7"/>
        <v>1.2917505030181082</v>
      </c>
      <c r="AF31" s="395">
        <f t="shared" si="7"/>
        <v>-0.28193755757207517</v>
      </c>
      <c r="AG31" s="386">
        <f t="shared" si="7"/>
        <v>-0.28040616611222813</v>
      </c>
      <c r="AI31" s="27">
        <f t="shared" si="17"/>
        <v>4.3982300884955752</v>
      </c>
      <c r="AJ31" s="28">
        <f t="shared" si="17"/>
        <v>2.3892429513984816</v>
      </c>
      <c r="AK31" s="402">
        <f t="shared" si="17"/>
        <v>2.3903054299701401</v>
      </c>
      <c r="AL31" s="28">
        <f t="shared" si="17"/>
        <v>2.3928571428571423</v>
      </c>
      <c r="AM31" s="28">
        <f t="shared" si="17"/>
        <v>2.3307759350090023</v>
      </c>
      <c r="AN31" s="402">
        <f t="shared" si="17"/>
        <v>2.3309633594854988</v>
      </c>
      <c r="AO31" s="384">
        <f t="shared" si="16"/>
        <v>-0.45594998562805417</v>
      </c>
      <c r="AP31" s="385">
        <f t="shared" si="16"/>
        <v>-2.4470938108348179E-2</v>
      </c>
      <c r="AQ31" s="386">
        <f t="shared" si="16"/>
        <v>-2.4826145537971082E-2</v>
      </c>
    </row>
    <row r="32" spans="1:43" ht="20.100000000000001" customHeight="1" thickBot="1">
      <c r="A32" s="8" t="s">
        <v>17</v>
      </c>
      <c r="B32" s="19">
        <f>B33-SUM(B7:B31)</f>
        <v>8836.5999999999913</v>
      </c>
      <c r="C32" s="371">
        <f t="shared" ref="C32:G32" si="21">C33-SUM(C7:C31)</f>
        <v>26876.889999999839</v>
      </c>
      <c r="D32" s="376">
        <f t="shared" si="21"/>
        <v>35713.490000000456</v>
      </c>
      <c r="E32" s="21">
        <f t="shared" si="21"/>
        <v>5713.0799999999726</v>
      </c>
      <c r="F32" s="119">
        <f t="shared" si="21"/>
        <v>22812.29999999993</v>
      </c>
      <c r="G32" s="375">
        <f t="shared" si="21"/>
        <v>28525.380000000121</v>
      </c>
      <c r="H32" s="345">
        <f t="shared" si="0"/>
        <v>9.4035714118488808E-2</v>
      </c>
      <c r="I32" s="323">
        <f t="shared" si="1"/>
        <v>5.0693078905607918E-2</v>
      </c>
      <c r="J32" s="400">
        <f t="shared" si="2"/>
        <v>5.7218556232838926E-2</v>
      </c>
      <c r="K32" s="323">
        <f t="shared" si="3"/>
        <v>7.1414348045382714E-2</v>
      </c>
      <c r="L32" s="323">
        <f t="shared" si="4"/>
        <v>5.0977808185088604E-2</v>
      </c>
      <c r="M32" s="399">
        <f t="shared" si="5"/>
        <v>5.4077188437694955E-2</v>
      </c>
      <c r="N32" s="396">
        <f t="shared" si="6"/>
        <v>-0.3534753185614401</v>
      </c>
      <c r="O32" s="397">
        <f t="shared" si="6"/>
        <v>-0.15122992280728662</v>
      </c>
      <c r="P32" s="388">
        <f t="shared" si="6"/>
        <v>-0.20127156433046009</v>
      </c>
      <c r="R32" s="19">
        <f t="shared" ref="R32:W32" si="22">R33-SUM(R7:R31)</f>
        <v>1593.4319999999989</v>
      </c>
      <c r="S32" s="119">
        <f t="shared" si="22"/>
        <v>5746.6010000000097</v>
      </c>
      <c r="T32" s="375">
        <f t="shared" si="22"/>
        <v>7340.0329999999667</v>
      </c>
      <c r="U32" s="119">
        <f t="shared" si="22"/>
        <v>1155.033999999996</v>
      </c>
      <c r="V32" s="123">
        <f t="shared" si="22"/>
        <v>5460.3699999999735</v>
      </c>
      <c r="W32" s="376">
        <f t="shared" si="22"/>
        <v>6615.4040000000095</v>
      </c>
      <c r="X32" s="345">
        <f t="shared" si="10"/>
        <v>0.11734244364892168</v>
      </c>
      <c r="Y32" s="323">
        <f t="shared" si="11"/>
        <v>8.8749795503771906E-2</v>
      </c>
      <c r="Z32" s="399">
        <f t="shared" si="12"/>
        <v>9.370663813435734E-2</v>
      </c>
      <c r="AA32" s="323">
        <f t="shared" si="13"/>
        <v>8.6439921345728671E-2</v>
      </c>
      <c r="AB32" s="323">
        <f t="shared" si="14"/>
        <v>8.8625375926291133E-2</v>
      </c>
      <c r="AC32" s="399">
        <f t="shared" si="15"/>
        <v>8.8235872748940722E-2</v>
      </c>
      <c r="AE32" s="396">
        <f t="shared" si="7"/>
        <v>-0.27512815106010369</v>
      </c>
      <c r="AF32" s="397">
        <f t="shared" si="7"/>
        <v>-4.9808747814583901E-2</v>
      </c>
      <c r="AG32" s="388">
        <f t="shared" si="7"/>
        <v>-9.8722853153379614E-2</v>
      </c>
      <c r="AI32" s="27">
        <f t="shared" si="17"/>
        <v>1.8032184324287628</v>
      </c>
      <c r="AJ32" s="28">
        <f t="shared" si="17"/>
        <v>2.1381197750186289</v>
      </c>
      <c r="AK32" s="402">
        <f t="shared" si="17"/>
        <v>2.0552550310820568</v>
      </c>
      <c r="AL32" s="28">
        <f t="shared" si="17"/>
        <v>2.0217360863142151</v>
      </c>
      <c r="AM32" s="28">
        <f t="shared" si="17"/>
        <v>2.3936078343700502</v>
      </c>
      <c r="AN32" s="402">
        <f t="shared" si="17"/>
        <v>2.3191291404356336</v>
      </c>
      <c r="AO32" s="387">
        <f t="shared" si="16"/>
        <v>0.12118202096632848</v>
      </c>
      <c r="AP32" s="385">
        <f t="shared" si="16"/>
        <v>0.11949193040375639</v>
      </c>
      <c r="AQ32" s="386">
        <f t="shared" si="16"/>
        <v>0.12838995908680567</v>
      </c>
    </row>
    <row r="33" spans="1:43" ht="25.5" customHeight="1" thickBot="1">
      <c r="A33" s="12" t="s">
        <v>18</v>
      </c>
      <c r="B33" s="12">
        <v>93970.679999999978</v>
      </c>
      <c r="C33" s="435">
        <v>530188.54999999981</v>
      </c>
      <c r="D33" s="436">
        <v>624159.23000000021</v>
      </c>
      <c r="E33" s="12">
        <v>79999.049999999974</v>
      </c>
      <c r="F33" s="437">
        <v>447494.72</v>
      </c>
      <c r="G33" s="438">
        <v>527493.77</v>
      </c>
      <c r="H33" s="334">
        <f>SUM(H7:H32)</f>
        <v>1</v>
      </c>
      <c r="I33" s="338">
        <f t="shared" ref="I33:M33" si="23">SUM(I7:I32)</f>
        <v>1</v>
      </c>
      <c r="J33" s="335">
        <f t="shared" si="23"/>
        <v>1.0000000000000002</v>
      </c>
      <c r="K33" s="338">
        <f t="shared" si="23"/>
        <v>0.99999999999999989</v>
      </c>
      <c r="L33" s="338">
        <f t="shared" si="23"/>
        <v>0.99999999999999989</v>
      </c>
      <c r="M33" s="335">
        <f t="shared" si="23"/>
        <v>1.0000000000000002</v>
      </c>
      <c r="N33" s="389">
        <f t="shared" si="6"/>
        <v>-0.14868073743852878</v>
      </c>
      <c r="O33" s="390">
        <f t="shared" si="6"/>
        <v>-0.15597060706045024</v>
      </c>
      <c r="P33" s="391">
        <f t="shared" si="6"/>
        <v>-0.15487307621806723</v>
      </c>
      <c r="R33" s="17">
        <v>13579.331999999999</v>
      </c>
      <c r="S33" s="372">
        <v>64750.582999999999</v>
      </c>
      <c r="T33" s="18">
        <v>78329.914999999979</v>
      </c>
      <c r="U33" s="17">
        <v>13362.274999999994</v>
      </c>
      <c r="V33" s="373">
        <v>61611.811999999984</v>
      </c>
      <c r="W33" s="378">
        <v>74974.086999999985</v>
      </c>
      <c r="X33" s="334">
        <f t="shared" ref="X33:AC33" si="24">SUM(X7:X32)</f>
        <v>1.0000000000000002</v>
      </c>
      <c r="Y33" s="338">
        <f t="shared" si="24"/>
        <v>1</v>
      </c>
      <c r="Z33" s="335">
        <f t="shared" si="24"/>
        <v>1.0000000000000002</v>
      </c>
      <c r="AA33" s="338">
        <f t="shared" si="24"/>
        <v>1</v>
      </c>
      <c r="AB33" s="338">
        <f t="shared" si="24"/>
        <v>1</v>
      </c>
      <c r="AC33" s="335">
        <f t="shared" si="24"/>
        <v>1.0000000000000004</v>
      </c>
      <c r="AE33" s="389">
        <f t="shared" si="7"/>
        <v>-1.5984365063024041E-2</v>
      </c>
      <c r="AF33" s="390">
        <f t="shared" si="7"/>
        <v>-4.8474791338944626E-2</v>
      </c>
      <c r="AG33" s="391">
        <f t="shared" si="7"/>
        <v>-4.2842227008672164E-2</v>
      </c>
      <c r="AI33" s="403">
        <f t="shared" si="17"/>
        <v>1.445060523133386</v>
      </c>
      <c r="AJ33" s="404">
        <f t="shared" si="17"/>
        <v>1.2212746389939961</v>
      </c>
      <c r="AK33" s="405">
        <f t="shared" si="17"/>
        <v>1.2549668615811376</v>
      </c>
      <c r="AL33" s="404">
        <f t="shared" si="17"/>
        <v>1.6703042098624921</v>
      </c>
      <c r="AM33" s="404">
        <f t="shared" si="17"/>
        <v>1.376816513052936</v>
      </c>
      <c r="AN33" s="405">
        <f t="shared" si="17"/>
        <v>1.421326492633268</v>
      </c>
      <c r="AO33" s="389">
        <f t="shared" si="16"/>
        <v>0.15587145529427424</v>
      </c>
      <c r="AP33" s="390">
        <f t="shared" si="16"/>
        <v>0.12736027515241352</v>
      </c>
      <c r="AQ33" s="391">
        <f t="shared" si="16"/>
        <v>0.13256097522968321</v>
      </c>
    </row>
    <row r="36" spans="1:43" ht="15.75" thickBot="1"/>
    <row r="37" spans="1:43">
      <c r="A37" s="491" t="s">
        <v>2</v>
      </c>
      <c r="B37" s="457" t="s">
        <v>133</v>
      </c>
      <c r="C37" s="510"/>
      <c r="D37" s="510"/>
      <c r="E37" s="510"/>
      <c r="F37" s="510"/>
      <c r="G37" s="521"/>
      <c r="H37" s="511" t="s">
        <v>135</v>
      </c>
      <c r="I37" s="510"/>
      <c r="J37" s="510"/>
      <c r="K37" s="510"/>
      <c r="L37" s="510"/>
      <c r="M37" s="521"/>
      <c r="N37" s="525" t="s">
        <v>153</v>
      </c>
      <c r="O37" s="516"/>
      <c r="P37" s="526"/>
      <c r="R37" s="511" t="s">
        <v>134</v>
      </c>
      <c r="S37" s="510"/>
      <c r="T37" s="510"/>
      <c r="U37" s="510"/>
      <c r="V37" s="510"/>
      <c r="W37" s="521"/>
      <c r="X37" s="510" t="s">
        <v>136</v>
      </c>
      <c r="Y37" s="510"/>
      <c r="Z37" s="510"/>
      <c r="AA37" s="510"/>
      <c r="AB37" s="510"/>
      <c r="AC37" s="458"/>
      <c r="AE37" s="516" t="s">
        <v>153</v>
      </c>
      <c r="AF37" s="516"/>
      <c r="AG37" s="516"/>
      <c r="AI37" s="475" t="s">
        <v>139</v>
      </c>
      <c r="AJ37" s="480"/>
      <c r="AK37" s="480"/>
      <c r="AL37" s="480"/>
      <c r="AM37" s="480"/>
      <c r="AN37" s="476"/>
      <c r="AO37" s="516" t="s">
        <v>153</v>
      </c>
      <c r="AP37" s="516"/>
      <c r="AQ37" s="516"/>
    </row>
    <row r="38" spans="1:43" ht="15" customHeight="1">
      <c r="A38" s="492"/>
      <c r="B38" s="522" t="str">
        <f>B5</f>
        <v>jan-jun 2025</v>
      </c>
      <c r="C38" s="497"/>
      <c r="D38" s="498"/>
      <c r="E38" s="523" t="str">
        <f>E5</f>
        <v>jan-jun 2026</v>
      </c>
      <c r="F38" s="513"/>
      <c r="G38" s="524"/>
      <c r="H38" s="532" t="str">
        <f>B38</f>
        <v>jan-jun 2025</v>
      </c>
      <c r="I38" s="497"/>
      <c r="J38" s="498"/>
      <c r="K38" s="522" t="str">
        <f>E38</f>
        <v>jan-jun 2026</v>
      </c>
      <c r="L38" s="497"/>
      <c r="M38" s="498"/>
      <c r="N38" s="499" t="s">
        <v>137</v>
      </c>
      <c r="O38" s="497"/>
      <c r="P38" s="500"/>
      <c r="R38" s="520" t="str">
        <f>H38</f>
        <v>jan-jun 2025</v>
      </c>
      <c r="S38" s="497"/>
      <c r="T38" s="498"/>
      <c r="U38" s="537" t="str">
        <f>K38</f>
        <v>jan-jun 2026</v>
      </c>
      <c r="V38" s="513"/>
      <c r="W38" s="524"/>
      <c r="X38" s="532" t="str">
        <f>R38</f>
        <v>jan-jun 2025</v>
      </c>
      <c r="Y38" s="497"/>
      <c r="Z38" s="498"/>
      <c r="AA38" s="522" t="str">
        <f>U38</f>
        <v>jan-jun 2026</v>
      </c>
      <c r="AB38" s="497"/>
      <c r="AC38" s="500"/>
      <c r="AE38" s="496" t="s">
        <v>138</v>
      </c>
      <c r="AF38" s="497"/>
      <c r="AG38" s="500"/>
      <c r="AI38" s="527" t="str">
        <f>X38</f>
        <v>jan-jun 2025</v>
      </c>
      <c r="AJ38" s="528"/>
      <c r="AK38" s="539"/>
      <c r="AL38" s="538" t="str">
        <f>AA38</f>
        <v>jan-jun 2026</v>
      </c>
      <c r="AM38" s="528"/>
      <c r="AN38" s="539"/>
      <c r="AO38" s="497" t="s">
        <v>139</v>
      </c>
      <c r="AP38" s="497"/>
      <c r="AQ38" s="500"/>
    </row>
    <row r="39" spans="1:43" ht="18.75" customHeight="1" thickBot="1">
      <c r="A39" s="493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183</v>
      </c>
      <c r="B40" s="39">
        <v>4094.7</v>
      </c>
      <c r="C40" s="370">
        <v>35060.78</v>
      </c>
      <c r="D40" s="375">
        <v>39155.479999999996</v>
      </c>
      <c r="E40" s="39">
        <v>3786.32</v>
      </c>
      <c r="F40" s="379">
        <v>30250.86</v>
      </c>
      <c r="G40" s="377">
        <v>34037.18</v>
      </c>
      <c r="H40" s="345">
        <f>B40/$B$63</f>
        <v>6.3439333068195838E-2</v>
      </c>
      <c r="I40" s="323">
        <f>C40/$C$63</f>
        <v>0.16440388926120428</v>
      </c>
      <c r="J40" s="398">
        <f>D40/$D$63</f>
        <v>0.14094582904990566</v>
      </c>
      <c r="K40" s="323">
        <f>E40/$E$63</f>
        <v>7.4795938524752081E-2</v>
      </c>
      <c r="L40" s="323">
        <f>F40/$F$63</f>
        <v>0.25973053872935881</v>
      </c>
      <c r="M40" s="399">
        <f>G40/$G$63</f>
        <v>0.20370302211049146</v>
      </c>
      <c r="N40" s="392">
        <f t="shared" ref="N40:P63" si="25">(E40-B40)/B40</f>
        <v>-7.5311988668278429E-2</v>
      </c>
      <c r="O40" s="393">
        <f t="shared" si="25"/>
        <v>-0.13718804886827957</v>
      </c>
      <c r="P40" s="382">
        <f t="shared" si="25"/>
        <v>-0.13071733509587921</v>
      </c>
      <c r="R40" s="401">
        <v>745.69900000000007</v>
      </c>
      <c r="S40" s="369">
        <v>5316.1170000000011</v>
      </c>
      <c r="T40" s="374">
        <v>6061.8160000000007</v>
      </c>
      <c r="U40" s="39">
        <v>733.98699999999997</v>
      </c>
      <c r="V40" s="112">
        <v>4899.2200000000012</v>
      </c>
      <c r="W40" s="380">
        <v>5633.2070000000012</v>
      </c>
      <c r="X40" s="345">
        <f>R40/$R$63</f>
        <v>8.3937161294752441E-2</v>
      </c>
      <c r="Y40" s="323">
        <f>S40/$S$63</f>
        <v>0.20951089150873331</v>
      </c>
      <c r="Z40" s="398">
        <f>T40/$T$63</f>
        <v>0.17694622527975687</v>
      </c>
      <c r="AA40" s="323">
        <f>U40/$U$63</f>
        <v>8.6741677880846732E-2</v>
      </c>
      <c r="AB40" s="323">
        <f>V40/$V$63</f>
        <v>0.22704115266291006</v>
      </c>
      <c r="AC40" s="399">
        <f>W40/$W$63</f>
        <v>0.18752158765861027</v>
      </c>
      <c r="AE40" s="392">
        <f t="shared" ref="AE40:AG63" si="26">(U40-R40)/R40</f>
        <v>-1.5706069070764613E-2</v>
      </c>
      <c r="AF40" s="393">
        <f t="shared" si="26"/>
        <v>-7.8421336475476333E-2</v>
      </c>
      <c r="AG40" s="382">
        <f t="shared" si="26"/>
        <v>-7.0706369180456724E-2</v>
      </c>
      <c r="AI40" s="27">
        <f t="shared" ref="AI40:AN63" si="27">(R40/B40)*10</f>
        <v>1.8211321952768214</v>
      </c>
      <c r="AJ40" s="28">
        <f t="shared" si="27"/>
        <v>1.5162574820069608</v>
      </c>
      <c r="AK40" s="406">
        <f t="shared" si="27"/>
        <v>1.5481398772279131</v>
      </c>
      <c r="AL40" s="28">
        <f t="shared" si="27"/>
        <v>1.9385234211582749</v>
      </c>
      <c r="AM40" s="28">
        <f t="shared" si="27"/>
        <v>1.6195308166445519</v>
      </c>
      <c r="AN40" s="402">
        <f t="shared" si="27"/>
        <v>1.6550157798031451</v>
      </c>
      <c r="AO40" s="383">
        <f t="shared" ref="AO40:AQ53" si="28">(AL40-AI40)/AI40</f>
        <v>6.4460573584889866E-2</v>
      </c>
      <c r="AP40" s="381">
        <f t="shared" si="28"/>
        <v>6.8110684275665148E-2</v>
      </c>
      <c r="AQ40" s="382">
        <f t="shared" si="28"/>
        <v>6.9035042729215831E-2</v>
      </c>
    </row>
    <row r="41" spans="1:43" ht="19.5" customHeight="1">
      <c r="A41" s="8" t="s">
        <v>196</v>
      </c>
      <c r="B41" s="19">
        <v>15715.619999999999</v>
      </c>
      <c r="C41" s="371">
        <v>100898.61999999998</v>
      </c>
      <c r="D41" s="375">
        <v>116614.23999999998</v>
      </c>
      <c r="E41" s="19">
        <v>6211.7900000000018</v>
      </c>
      <c r="F41" s="369">
        <v>18204.459999999995</v>
      </c>
      <c r="G41" s="377">
        <v>24416.249999999996</v>
      </c>
      <c r="H41" s="345">
        <f t="shared" ref="H41:H62" si="29">B41/$B$63</f>
        <v>0.24348266089168921</v>
      </c>
      <c r="I41" s="323">
        <f t="shared" ref="I41:I62" si="30">C41/$C$63</f>
        <v>0.47312482919913162</v>
      </c>
      <c r="J41" s="399">
        <f t="shared" ref="J41:J62" si="31">D41/$D$63</f>
        <v>0.41976986965361346</v>
      </c>
      <c r="K41" s="323">
        <f t="shared" ref="K41:K62" si="32">E41/$E$63</f>
        <v>0.12270929635336418</v>
      </c>
      <c r="L41" s="323">
        <f t="shared" ref="L41:L62" si="33">F41/$F$63</f>
        <v>0.15630148045632627</v>
      </c>
      <c r="M41" s="399">
        <f t="shared" ref="M41:M62" si="34">G41/$G$63</f>
        <v>0.14612444137867139</v>
      </c>
      <c r="N41" s="394">
        <f t="shared" si="25"/>
        <v>-0.60473783407845183</v>
      </c>
      <c r="O41" s="395">
        <f t="shared" si="25"/>
        <v>-0.81957671968159729</v>
      </c>
      <c r="P41" s="386">
        <f t="shared" si="25"/>
        <v>-0.79062376944702462</v>
      </c>
      <c r="R41" s="401">
        <v>993.24700000000007</v>
      </c>
      <c r="S41" s="369">
        <v>6372.4600000000019</v>
      </c>
      <c r="T41" s="374">
        <v>7365.7070000000022</v>
      </c>
      <c r="U41" s="19">
        <v>1095.0859999999996</v>
      </c>
      <c r="V41" s="119">
        <v>3361.5480000000002</v>
      </c>
      <c r="W41" s="375">
        <v>4456.634</v>
      </c>
      <c r="X41" s="345">
        <f t="shared" ref="X41:X62" si="35">R41/$R$63</f>
        <v>0.11180158970915742</v>
      </c>
      <c r="Y41" s="323">
        <f t="shared" ref="Y41:Y62" si="36">S41/$S$63</f>
        <v>0.25114190972541478</v>
      </c>
      <c r="Z41" s="399">
        <f t="shared" ref="Z41:Z62" si="37">T41/$T$63</f>
        <v>0.21500719424124426</v>
      </c>
      <c r="AA41" s="323">
        <f t="shared" ref="AA41:AA62" si="38">U41/$U$63</f>
        <v>0.12941591208539782</v>
      </c>
      <c r="AB41" s="323">
        <f t="shared" ref="AB41:AB62" si="39">V41/$V$63</f>
        <v>0.15578188622917521</v>
      </c>
      <c r="AC41" s="399">
        <f t="shared" ref="AC41:AC62" si="40">W41/$W$63</f>
        <v>0.14835511695084924</v>
      </c>
      <c r="AE41" s="394">
        <f t="shared" si="26"/>
        <v>0.10253139450710597</v>
      </c>
      <c r="AF41" s="395">
        <f t="shared" si="26"/>
        <v>-0.47248817568097734</v>
      </c>
      <c r="AG41" s="386">
        <f t="shared" si="26"/>
        <v>-0.39494823782700034</v>
      </c>
      <c r="AI41" s="27">
        <f t="shared" si="27"/>
        <v>0.63201260911119006</v>
      </c>
      <c r="AJ41" s="28">
        <f t="shared" si="27"/>
        <v>0.63157058044996095</v>
      </c>
      <c r="AK41" s="402">
        <f t="shared" si="27"/>
        <v>0.63163015082892138</v>
      </c>
      <c r="AL41" s="28">
        <f t="shared" si="27"/>
        <v>1.7629153593408651</v>
      </c>
      <c r="AM41" s="28">
        <f t="shared" si="27"/>
        <v>1.8465518889327126</v>
      </c>
      <c r="AN41" s="402">
        <f t="shared" si="27"/>
        <v>1.8252737418727285</v>
      </c>
      <c r="AO41" s="384">
        <f t="shared" si="28"/>
        <v>1.7893673859135226</v>
      </c>
      <c r="AP41" s="385">
        <f t="shared" si="28"/>
        <v>1.9237458901539415</v>
      </c>
      <c r="AQ41" s="386">
        <f t="shared" si="28"/>
        <v>1.8897824770988623</v>
      </c>
    </row>
    <row r="42" spans="1:43" ht="19.5" customHeight="1">
      <c r="A42" s="8" t="s">
        <v>188</v>
      </c>
      <c r="B42" s="19">
        <v>9918.2200000000012</v>
      </c>
      <c r="C42" s="371">
        <v>1007.4199999999998</v>
      </c>
      <c r="D42" s="375">
        <v>10925.640000000001</v>
      </c>
      <c r="E42" s="19">
        <v>8743.7599999999984</v>
      </c>
      <c r="F42" s="369">
        <v>6410.2600000000011</v>
      </c>
      <c r="G42" s="377">
        <v>15154.02</v>
      </c>
      <c r="H42" s="345">
        <f t="shared" si="29"/>
        <v>0.1536633360255065</v>
      </c>
      <c r="I42" s="323">
        <f t="shared" si="30"/>
        <v>4.7239042063388897E-3</v>
      </c>
      <c r="J42" s="399">
        <f t="shared" si="31"/>
        <v>3.93284257452804E-2</v>
      </c>
      <c r="K42" s="323">
        <f t="shared" si="32"/>
        <v>0.172726482556991</v>
      </c>
      <c r="L42" s="323">
        <f t="shared" si="33"/>
        <v>5.5037783494262971E-2</v>
      </c>
      <c r="M42" s="399">
        <f t="shared" si="34"/>
        <v>9.0692580029333503E-2</v>
      </c>
      <c r="N42" s="394">
        <f t="shared" si="25"/>
        <v>-0.11841439290517881</v>
      </c>
      <c r="O42" s="395">
        <f t="shared" si="25"/>
        <v>5.3630461972166543</v>
      </c>
      <c r="P42" s="386">
        <f t="shared" si="25"/>
        <v>0.3870143991564795</v>
      </c>
      <c r="R42" s="401">
        <v>2112.1349999999998</v>
      </c>
      <c r="S42" s="369">
        <v>262.54100000000005</v>
      </c>
      <c r="T42" s="374">
        <v>2374.6759999999999</v>
      </c>
      <c r="U42" s="19">
        <v>1868.925</v>
      </c>
      <c r="V42" s="119">
        <v>1717.413</v>
      </c>
      <c r="W42" s="375">
        <v>3586.3379999999997</v>
      </c>
      <c r="X42" s="345">
        <f t="shared" si="35"/>
        <v>0.23774554635488571</v>
      </c>
      <c r="Y42" s="323">
        <f t="shared" si="36"/>
        <v>1.0346875166139939E-2</v>
      </c>
      <c r="Z42" s="399">
        <f t="shared" si="37"/>
        <v>6.9317503939814715E-2</v>
      </c>
      <c r="AA42" s="323">
        <f t="shared" si="38"/>
        <v>0.22086725014674849</v>
      </c>
      <c r="AB42" s="323">
        <f t="shared" si="39"/>
        <v>7.958887886607792E-2</v>
      </c>
      <c r="AC42" s="399">
        <f t="shared" si="40"/>
        <v>0.11938417949853516</v>
      </c>
      <c r="AE42" s="394">
        <f t="shared" si="26"/>
        <v>-0.11514888963063433</v>
      </c>
      <c r="AF42" s="395">
        <f t="shared" si="26"/>
        <v>5.5415039936619408</v>
      </c>
      <c r="AG42" s="386">
        <f t="shared" si="26"/>
        <v>0.51024308158249787</v>
      </c>
      <c r="AI42" s="27">
        <f t="shared" si="27"/>
        <v>2.1295504636920732</v>
      </c>
      <c r="AJ42" s="28">
        <f t="shared" si="27"/>
        <v>2.6060729387941484</v>
      </c>
      <c r="AK42" s="402">
        <f t="shared" si="27"/>
        <v>2.1734891502923395</v>
      </c>
      <c r="AL42" s="28">
        <f t="shared" si="27"/>
        <v>2.1374385847735988</v>
      </c>
      <c r="AM42" s="28">
        <f t="shared" si="27"/>
        <v>2.6791627796688426</v>
      </c>
      <c r="AN42" s="402">
        <f t="shared" si="27"/>
        <v>2.3665918350378314</v>
      </c>
      <c r="AO42" s="384">
        <f t="shared" si="28"/>
        <v>3.7041249860074641E-3</v>
      </c>
      <c r="AP42" s="385">
        <f t="shared" si="28"/>
        <v>2.8045969008263276E-2</v>
      </c>
      <c r="AQ42" s="386">
        <f t="shared" si="28"/>
        <v>8.8844558860355569E-2</v>
      </c>
    </row>
    <row r="43" spans="1:43" ht="19.5" customHeight="1">
      <c r="A43" s="8" t="s">
        <v>200</v>
      </c>
      <c r="B43" s="19">
        <v>1164.9500000000003</v>
      </c>
      <c r="C43" s="371">
        <v>8327.4399999999987</v>
      </c>
      <c r="D43" s="375">
        <v>9492.39</v>
      </c>
      <c r="E43" s="19">
        <v>1298.9499999999998</v>
      </c>
      <c r="F43" s="369">
        <v>8414.56</v>
      </c>
      <c r="G43" s="377">
        <v>9713.5099999999984</v>
      </c>
      <c r="H43" s="345">
        <f t="shared" si="29"/>
        <v>1.8048611878231556E-2</v>
      </c>
      <c r="I43" s="323">
        <f t="shared" si="30"/>
        <v>3.9048290528314628E-2</v>
      </c>
      <c r="J43" s="399">
        <f t="shared" si="31"/>
        <v>3.4169234503447131E-2</v>
      </c>
      <c r="K43" s="323">
        <f t="shared" si="32"/>
        <v>2.5659792185215909E-2</v>
      </c>
      <c r="L43" s="323">
        <f t="shared" si="33"/>
        <v>7.2246481652769978E-2</v>
      </c>
      <c r="M43" s="399">
        <f t="shared" si="34"/>
        <v>5.8132646191619855E-2</v>
      </c>
      <c r="N43" s="394">
        <f t="shared" si="25"/>
        <v>0.11502639598265978</v>
      </c>
      <c r="O43" s="395">
        <f t="shared" si="25"/>
        <v>1.0461798583958673E-2</v>
      </c>
      <c r="P43" s="386">
        <f t="shared" si="25"/>
        <v>2.3294449553800358E-2</v>
      </c>
      <c r="R43" s="401">
        <v>339.214</v>
      </c>
      <c r="S43" s="369">
        <v>2521.1489999999999</v>
      </c>
      <c r="T43" s="374">
        <v>2860.3629999999998</v>
      </c>
      <c r="U43" s="19">
        <v>378.35999999999996</v>
      </c>
      <c r="V43" s="119">
        <v>2601.5769999999993</v>
      </c>
      <c r="W43" s="375">
        <v>2979.9369999999994</v>
      </c>
      <c r="X43" s="345">
        <f t="shared" si="35"/>
        <v>3.8182510948034196E-2</v>
      </c>
      <c r="Y43" s="323">
        <f t="shared" si="36"/>
        <v>9.9359772295521592E-2</v>
      </c>
      <c r="Z43" s="399">
        <f t="shared" si="37"/>
        <v>8.3494852991229218E-2</v>
      </c>
      <c r="AA43" s="323">
        <f t="shared" si="38"/>
        <v>4.4714117883555386E-2</v>
      </c>
      <c r="AB43" s="323">
        <f t="shared" si="39"/>
        <v>0.12056307755547113</v>
      </c>
      <c r="AC43" s="399">
        <f t="shared" si="40"/>
        <v>9.9197937757770277E-2</v>
      </c>
      <c r="AE43" s="394">
        <f t="shared" si="26"/>
        <v>0.11540207656523598</v>
      </c>
      <c r="AF43" s="395">
        <f t="shared" si="26"/>
        <v>3.1901327529630111E-2</v>
      </c>
      <c r="AG43" s="386">
        <f t="shared" si="26"/>
        <v>4.1803785044065955E-2</v>
      </c>
      <c r="AI43" s="27">
        <f t="shared" si="27"/>
        <v>2.9118331258852304</v>
      </c>
      <c r="AJ43" s="28">
        <f t="shared" si="27"/>
        <v>3.0275198620464394</v>
      </c>
      <c r="AK43" s="402">
        <f t="shared" si="27"/>
        <v>3.0133222507714077</v>
      </c>
      <c r="AL43" s="28">
        <f t="shared" si="27"/>
        <v>2.9128141960814502</v>
      </c>
      <c r="AM43" s="28">
        <f t="shared" si="27"/>
        <v>3.0917564317088471</v>
      </c>
      <c r="AN43" s="402">
        <f t="shared" si="27"/>
        <v>3.0678271809057693</v>
      </c>
      <c r="AO43" s="384">
        <f t="shared" si="28"/>
        <v>3.3692528170603525E-4</v>
      </c>
      <c r="AP43" s="385">
        <f t="shared" si="28"/>
        <v>2.1217555157173176E-2</v>
      </c>
      <c r="AQ43" s="386">
        <f t="shared" si="28"/>
        <v>1.8087985817118773E-2</v>
      </c>
    </row>
    <row r="44" spans="1:43" ht="19.5" customHeight="1">
      <c r="A44" s="8" t="s">
        <v>191</v>
      </c>
      <c r="B44" s="19">
        <v>4667.7199999999993</v>
      </c>
      <c r="C44" s="371">
        <v>5340.67</v>
      </c>
      <c r="D44" s="375">
        <v>10008.39</v>
      </c>
      <c r="E44" s="19">
        <v>6556.9000000000005</v>
      </c>
      <c r="F44" s="369">
        <v>7126.0899999999992</v>
      </c>
      <c r="G44" s="377">
        <v>13682.99</v>
      </c>
      <c r="H44" s="345">
        <f t="shared" si="29"/>
        <v>7.2317152355258998E-2</v>
      </c>
      <c r="I44" s="323">
        <f t="shared" si="30"/>
        <v>2.5042994458783746E-2</v>
      </c>
      <c r="J44" s="399">
        <f t="shared" si="31"/>
        <v>3.6026651339858058E-2</v>
      </c>
      <c r="K44" s="323">
        <f t="shared" si="32"/>
        <v>0.1295266880012643</v>
      </c>
      <c r="L44" s="323">
        <f t="shared" si="33"/>
        <v>6.1183820715639034E-2</v>
      </c>
      <c r="M44" s="399">
        <f t="shared" si="34"/>
        <v>8.1888876061637111E-2</v>
      </c>
      <c r="N44" s="394">
        <f t="shared" si="25"/>
        <v>0.40473293170970015</v>
      </c>
      <c r="O44" s="395">
        <f t="shared" si="25"/>
        <v>0.33430636980004363</v>
      </c>
      <c r="P44" s="386">
        <f t="shared" si="25"/>
        <v>0.36715195950597457</v>
      </c>
      <c r="R44" s="401">
        <v>724.09900000000016</v>
      </c>
      <c r="S44" s="369">
        <v>891.45199999999988</v>
      </c>
      <c r="T44" s="374">
        <v>1615.5509999999999</v>
      </c>
      <c r="U44" s="19">
        <v>1099.4120000000003</v>
      </c>
      <c r="V44" s="119">
        <v>1160.8809999999999</v>
      </c>
      <c r="W44" s="375">
        <v>2260.2930000000001</v>
      </c>
      <c r="X44" s="345">
        <f t="shared" si="35"/>
        <v>8.1505828164405422E-2</v>
      </c>
      <c r="Y44" s="323">
        <f t="shared" si="36"/>
        <v>3.5132579523220284E-2</v>
      </c>
      <c r="Z44" s="399">
        <f t="shared" si="37"/>
        <v>4.7158417740976705E-2</v>
      </c>
      <c r="AA44" s="323">
        <f t="shared" si="38"/>
        <v>0.12992715342688288</v>
      </c>
      <c r="AB44" s="323">
        <f t="shared" si="39"/>
        <v>5.379790259357032E-2</v>
      </c>
      <c r="AC44" s="399">
        <f t="shared" si="40"/>
        <v>7.5241994823489186E-2</v>
      </c>
      <c r="AE44" s="394">
        <f t="shared" si="26"/>
        <v>0.51831724667483314</v>
      </c>
      <c r="AF44" s="395">
        <f t="shared" si="26"/>
        <v>0.30223612712742809</v>
      </c>
      <c r="AG44" s="386">
        <f t="shared" si="26"/>
        <v>0.39908489425589178</v>
      </c>
      <c r="AI44" s="27">
        <f t="shared" si="27"/>
        <v>1.5512905658437102</v>
      </c>
      <c r="AJ44" s="28">
        <f t="shared" si="27"/>
        <v>1.6691763392982526</v>
      </c>
      <c r="AK44" s="402">
        <f t="shared" si="27"/>
        <v>1.6141966889779473</v>
      </c>
      <c r="AL44" s="28">
        <f t="shared" si="27"/>
        <v>1.6767252817642486</v>
      </c>
      <c r="AM44" s="28">
        <f t="shared" si="27"/>
        <v>1.6290574494568548</v>
      </c>
      <c r="AN44" s="402">
        <f t="shared" si="27"/>
        <v>1.6518999136884558</v>
      </c>
      <c r="AO44" s="384">
        <f t="shared" si="28"/>
        <v>8.0858298685209551E-2</v>
      </c>
      <c r="AP44" s="385">
        <f t="shared" si="28"/>
        <v>-2.403514170244252E-2</v>
      </c>
      <c r="AQ44" s="386">
        <f t="shared" si="28"/>
        <v>2.3357268025608963E-2</v>
      </c>
    </row>
    <row r="45" spans="1:43" ht="19.5" customHeight="1">
      <c r="A45" s="8" t="s">
        <v>190</v>
      </c>
      <c r="B45" s="19">
        <v>11568.030000000004</v>
      </c>
      <c r="C45" s="371">
        <v>24569.879999999997</v>
      </c>
      <c r="D45" s="375">
        <v>36137.910000000003</v>
      </c>
      <c r="E45" s="19">
        <v>9838.9500000000007</v>
      </c>
      <c r="F45" s="369">
        <v>15345.539999999999</v>
      </c>
      <c r="G45" s="377">
        <v>25184.489999999998</v>
      </c>
      <c r="H45" s="345">
        <f t="shared" si="29"/>
        <v>0.17922390116806647</v>
      </c>
      <c r="I45" s="323">
        <f t="shared" si="30"/>
        <v>0.11521089464299077</v>
      </c>
      <c r="J45" s="399">
        <f t="shared" si="31"/>
        <v>0.13008364819128454</v>
      </c>
      <c r="K45" s="323">
        <f t="shared" si="32"/>
        <v>0.19436114732724905</v>
      </c>
      <c r="L45" s="323">
        <f t="shared" si="33"/>
        <v>0.13175510948425678</v>
      </c>
      <c r="M45" s="399">
        <f t="shared" si="34"/>
        <v>0.15072214335357542</v>
      </c>
      <c r="N45" s="394">
        <f t="shared" si="25"/>
        <v>-0.14947056672570896</v>
      </c>
      <c r="O45" s="395">
        <f t="shared" si="25"/>
        <v>-0.37543284704687202</v>
      </c>
      <c r="P45" s="386">
        <f t="shared" si="25"/>
        <v>-0.30310053901844364</v>
      </c>
      <c r="R45" s="401">
        <v>1021.6980000000001</v>
      </c>
      <c r="S45" s="369">
        <v>2169.0639999999999</v>
      </c>
      <c r="T45" s="374">
        <v>3190.7619999999997</v>
      </c>
      <c r="U45" s="19">
        <v>811.3979999999998</v>
      </c>
      <c r="V45" s="119">
        <v>1413.8250000000003</v>
      </c>
      <c r="W45" s="375">
        <v>2225.223</v>
      </c>
      <c r="X45" s="345">
        <f t="shared" si="35"/>
        <v>0.11500408317635666</v>
      </c>
      <c r="Y45" s="323">
        <f t="shared" si="36"/>
        <v>8.5483922264972534E-2</v>
      </c>
      <c r="Z45" s="399">
        <f t="shared" si="37"/>
        <v>9.3139298795292938E-2</v>
      </c>
      <c r="AA45" s="323">
        <f t="shared" si="38"/>
        <v>9.5890014331538931E-2</v>
      </c>
      <c r="AB45" s="323">
        <f t="shared" si="39"/>
        <v>6.5519910855940083E-2</v>
      </c>
      <c r="AC45" s="399">
        <f t="shared" si="40"/>
        <v>7.4074563539819435E-2</v>
      </c>
      <c r="AE45" s="394">
        <f t="shared" si="26"/>
        <v>-0.20583381782092192</v>
      </c>
      <c r="AF45" s="395">
        <f t="shared" si="26"/>
        <v>-0.34818659108260502</v>
      </c>
      <c r="AG45" s="386">
        <f t="shared" si="26"/>
        <v>-0.30260451892055873</v>
      </c>
      <c r="AI45" s="27">
        <f t="shared" si="27"/>
        <v>0.88320829043493121</v>
      </c>
      <c r="AJ45" s="28">
        <f t="shared" si="27"/>
        <v>0.88281424247900286</v>
      </c>
      <c r="AK45" s="402">
        <f t="shared" si="27"/>
        <v>0.88294038033743494</v>
      </c>
      <c r="AL45" s="28">
        <f t="shared" si="27"/>
        <v>0.824679462747549</v>
      </c>
      <c r="AM45" s="28">
        <f t="shared" si="27"/>
        <v>0.92132632673728021</v>
      </c>
      <c r="AN45" s="402">
        <f t="shared" si="27"/>
        <v>0.88356881556862987</v>
      </c>
      <c r="AO45" s="384">
        <f t="shared" si="28"/>
        <v>-6.6268431038571884E-2</v>
      </c>
      <c r="AP45" s="385">
        <f t="shared" si="28"/>
        <v>4.3624221727702056E-2</v>
      </c>
      <c r="AQ45" s="386">
        <f t="shared" si="28"/>
        <v>7.1175273573371349E-4</v>
      </c>
    </row>
    <row r="46" spans="1:43" ht="19.5" customHeight="1">
      <c r="A46" s="8" t="s">
        <v>195</v>
      </c>
      <c r="B46" s="19">
        <v>6394.7599999999993</v>
      </c>
      <c r="C46" s="371">
        <v>6326.01</v>
      </c>
      <c r="D46" s="375">
        <v>12720.77</v>
      </c>
      <c r="E46" s="19">
        <v>4892.5300000000025</v>
      </c>
      <c r="F46" s="369">
        <v>7659.8300000000008</v>
      </c>
      <c r="G46" s="377">
        <v>12552.360000000004</v>
      </c>
      <c r="H46" s="345">
        <f t="shared" si="29"/>
        <v>9.9074244640920212E-2</v>
      </c>
      <c r="I46" s="323">
        <f t="shared" si="30"/>
        <v>2.9663363094183045E-2</v>
      </c>
      <c r="J46" s="399">
        <f t="shared" si="31"/>
        <v>4.5790256531222928E-2</v>
      </c>
      <c r="K46" s="323">
        <f t="shared" si="32"/>
        <v>9.6648295207617294E-2</v>
      </c>
      <c r="L46" s="323">
        <f t="shared" si="33"/>
        <v>6.5766453333072336E-2</v>
      </c>
      <c r="M46" s="399">
        <f t="shared" si="34"/>
        <v>7.5122371084174702E-2</v>
      </c>
      <c r="N46" s="394">
        <f t="shared" si="25"/>
        <v>-0.23491577479060935</v>
      </c>
      <c r="O46" s="395">
        <f t="shared" si="25"/>
        <v>0.21084696356787305</v>
      </c>
      <c r="P46" s="386">
        <f t="shared" si="25"/>
        <v>-1.3238978458064741E-2</v>
      </c>
      <c r="R46" s="401">
        <v>1031.355</v>
      </c>
      <c r="S46" s="369">
        <v>1109.4179999999999</v>
      </c>
      <c r="T46" s="374">
        <v>2140.7730000000001</v>
      </c>
      <c r="U46" s="19">
        <v>880.74999999999989</v>
      </c>
      <c r="V46" s="119">
        <v>1148.645</v>
      </c>
      <c r="W46" s="375">
        <v>2029.395</v>
      </c>
      <c r="X46" s="345">
        <f t="shared" si="35"/>
        <v>0.11609109169671597</v>
      </c>
      <c r="Y46" s="323">
        <f t="shared" si="36"/>
        <v>4.3722731127971003E-2</v>
      </c>
      <c r="Z46" s="399">
        <f t="shared" si="37"/>
        <v>6.2489805287857782E-2</v>
      </c>
      <c r="AA46" s="323">
        <f t="shared" si="38"/>
        <v>0.1040859481074675</v>
      </c>
      <c r="AB46" s="323">
        <f t="shared" si="39"/>
        <v>5.3230858136700997E-2</v>
      </c>
      <c r="AC46" s="399">
        <f t="shared" si="40"/>
        <v>6.755572312298222E-2</v>
      </c>
      <c r="AE46" s="394">
        <f t="shared" si="26"/>
        <v>-0.1460263439843702</v>
      </c>
      <c r="AF46" s="395">
        <f t="shared" si="26"/>
        <v>3.535817879284462E-2</v>
      </c>
      <c r="AG46" s="386">
        <f t="shared" si="26"/>
        <v>-5.202700146162164E-2</v>
      </c>
      <c r="AI46" s="27">
        <f t="shared" si="27"/>
        <v>1.6128126778800145</v>
      </c>
      <c r="AJ46" s="28">
        <f t="shared" si="27"/>
        <v>1.7537405094206298</v>
      </c>
      <c r="AK46" s="402">
        <f t="shared" si="27"/>
        <v>1.6828957681020882</v>
      </c>
      <c r="AL46" s="28">
        <f t="shared" si="27"/>
        <v>1.800193355993728</v>
      </c>
      <c r="AM46" s="28">
        <f t="shared" si="27"/>
        <v>1.4995698337952668</v>
      </c>
      <c r="AN46" s="402">
        <f t="shared" si="27"/>
        <v>1.6167437836390919</v>
      </c>
      <c r="AO46" s="384">
        <f t="shared" si="28"/>
        <v>0.11618254288527717</v>
      </c>
      <c r="AP46" s="385">
        <f t="shared" si="28"/>
        <v>-0.14493060647229475</v>
      </c>
      <c r="AQ46" s="386">
        <f t="shared" si="28"/>
        <v>-3.9308426414073304E-2</v>
      </c>
    </row>
    <row r="47" spans="1:43" ht="19.5" customHeight="1">
      <c r="A47" s="8" t="s">
        <v>192</v>
      </c>
      <c r="B47" s="19">
        <v>489.40000000000009</v>
      </c>
      <c r="C47" s="371">
        <v>7025.71</v>
      </c>
      <c r="D47" s="375">
        <v>7515.1100000000006</v>
      </c>
      <c r="E47" s="19">
        <v>510.05999999999995</v>
      </c>
      <c r="F47" s="369">
        <v>7073.5800000000008</v>
      </c>
      <c r="G47" s="377">
        <v>7583.6400000000012</v>
      </c>
      <c r="H47" s="345">
        <f t="shared" si="29"/>
        <v>7.5822916461706713E-3</v>
      </c>
      <c r="I47" s="323">
        <f t="shared" si="30"/>
        <v>3.294433406277144E-2</v>
      </c>
      <c r="J47" s="399">
        <f t="shared" si="31"/>
        <v>2.7051728374961479E-2</v>
      </c>
      <c r="K47" s="323">
        <f t="shared" si="32"/>
        <v>1.0075856347042786E-2</v>
      </c>
      <c r="L47" s="323">
        <f t="shared" si="33"/>
        <v>6.0732975662352015E-2</v>
      </c>
      <c r="M47" s="399">
        <f t="shared" si="34"/>
        <v>4.5385968714153395E-2</v>
      </c>
      <c r="N47" s="394">
        <f t="shared" si="25"/>
        <v>4.2214957090314364E-2</v>
      </c>
      <c r="O47" s="395">
        <f t="shared" si="25"/>
        <v>6.8135462465716348E-3</v>
      </c>
      <c r="P47" s="386">
        <f t="shared" si="25"/>
        <v>9.1189616652318662E-3</v>
      </c>
      <c r="R47" s="401">
        <v>97.154000000000011</v>
      </c>
      <c r="S47" s="369">
        <v>1534.3979999999999</v>
      </c>
      <c r="T47" s="374">
        <v>1631.5519999999999</v>
      </c>
      <c r="U47" s="19">
        <v>97.512000000000029</v>
      </c>
      <c r="V47" s="119">
        <v>1619.8869999999999</v>
      </c>
      <c r="W47" s="375">
        <v>1717.3989999999999</v>
      </c>
      <c r="X47" s="345">
        <f t="shared" si="35"/>
        <v>1.0935821247487765E-2</v>
      </c>
      <c r="Y47" s="323">
        <f t="shared" si="36"/>
        <v>6.0471410412753758E-2</v>
      </c>
      <c r="Z47" s="399">
        <f t="shared" si="37"/>
        <v>4.7625491725192225E-2</v>
      </c>
      <c r="AA47" s="323">
        <f t="shared" si="38"/>
        <v>1.1523847824984815E-2</v>
      </c>
      <c r="AB47" s="323">
        <f t="shared" si="39"/>
        <v>7.506929912591459E-2</v>
      </c>
      <c r="AC47" s="399">
        <f t="shared" si="40"/>
        <v>5.7169812350817126E-2</v>
      </c>
      <c r="AE47" s="394">
        <f t="shared" si="26"/>
        <v>3.6848714412172248E-3</v>
      </c>
      <c r="AF47" s="395">
        <f t="shared" si="26"/>
        <v>5.5715010056061096E-2</v>
      </c>
      <c r="AG47" s="386">
        <f t="shared" si="26"/>
        <v>5.2616772251206201E-2</v>
      </c>
      <c r="AI47" s="27">
        <f t="shared" si="27"/>
        <v>1.9851655087862687</v>
      </c>
      <c r="AJ47" s="28">
        <f t="shared" si="27"/>
        <v>2.1839757120632646</v>
      </c>
      <c r="AK47" s="402">
        <f t="shared" si="27"/>
        <v>2.171028767376658</v>
      </c>
      <c r="AL47" s="28">
        <f t="shared" si="27"/>
        <v>1.9117750852840851</v>
      </c>
      <c r="AM47" s="28">
        <f t="shared" si="27"/>
        <v>2.2900525617862524</v>
      </c>
      <c r="AN47" s="402">
        <f t="shared" si="27"/>
        <v>2.2646103981729087</v>
      </c>
      <c r="AO47" s="384">
        <f t="shared" si="28"/>
        <v>-3.6969423041736484E-2</v>
      </c>
      <c r="AP47" s="385">
        <f t="shared" si="28"/>
        <v>4.8570526282443849E-2</v>
      </c>
      <c r="AQ47" s="386">
        <f t="shared" si="28"/>
        <v>4.3104740113291629E-2</v>
      </c>
    </row>
    <row r="48" spans="1:43" ht="19.5" customHeight="1">
      <c r="A48" s="8" t="s">
        <v>197</v>
      </c>
      <c r="B48" s="19">
        <v>5669.69</v>
      </c>
      <c r="C48" s="371">
        <v>3244.9599999999996</v>
      </c>
      <c r="D48" s="375">
        <v>8914.65</v>
      </c>
      <c r="E48" s="19">
        <v>5224.1500000000005</v>
      </c>
      <c r="F48" s="369">
        <v>2244.4000000000005</v>
      </c>
      <c r="G48" s="377">
        <v>7468.5500000000011</v>
      </c>
      <c r="H48" s="345">
        <f t="shared" si="29"/>
        <v>8.7840709283566382E-2</v>
      </c>
      <c r="I48" s="323">
        <f t="shared" si="30"/>
        <v>1.5215977639317705E-2</v>
      </c>
      <c r="J48" s="399">
        <f t="shared" si="31"/>
        <v>3.2089575582772617E-2</v>
      </c>
      <c r="K48" s="323">
        <f t="shared" si="32"/>
        <v>0.1031992019280155</v>
      </c>
      <c r="L48" s="323">
        <f t="shared" si="33"/>
        <v>1.9270170207530399E-2</v>
      </c>
      <c r="M48" s="399">
        <f t="shared" si="34"/>
        <v>4.469718718716742E-2</v>
      </c>
      <c r="N48" s="394">
        <f t="shared" si="25"/>
        <v>-7.8582779658146931E-2</v>
      </c>
      <c r="O48" s="395">
        <f t="shared" si="25"/>
        <v>-0.30834278388639585</v>
      </c>
      <c r="P48" s="386">
        <f t="shared" si="25"/>
        <v>-0.16221612738581981</v>
      </c>
      <c r="R48" s="401">
        <v>829.3499999999998</v>
      </c>
      <c r="S48" s="369">
        <v>739.57400000000007</v>
      </c>
      <c r="T48" s="374">
        <v>1568.924</v>
      </c>
      <c r="U48" s="19">
        <v>874.08400000000006</v>
      </c>
      <c r="V48" s="119">
        <v>571.8359999999999</v>
      </c>
      <c r="W48" s="375">
        <v>1445.92</v>
      </c>
      <c r="X48" s="345">
        <f t="shared" si="35"/>
        <v>9.3353061650616284E-2</v>
      </c>
      <c r="Y48" s="323">
        <f t="shared" si="36"/>
        <v>2.9146989819200726E-2</v>
      </c>
      <c r="Z48" s="399">
        <f t="shared" si="37"/>
        <v>4.579736164060691E-2</v>
      </c>
      <c r="AA48" s="323">
        <f t="shared" si="38"/>
        <v>0.10329816845366749</v>
      </c>
      <c r="AB48" s="323">
        <f t="shared" si="39"/>
        <v>2.6500198924348729E-2</v>
      </c>
      <c r="AC48" s="399">
        <f t="shared" si="40"/>
        <v>4.8132655879206586E-2</v>
      </c>
      <c r="AE48" s="394">
        <f t="shared" si="26"/>
        <v>5.393862663531715E-2</v>
      </c>
      <c r="AF48" s="395">
        <f t="shared" si="26"/>
        <v>-0.22680353825310268</v>
      </c>
      <c r="AG48" s="386">
        <f t="shared" si="26"/>
        <v>-7.8400228436813962E-2</v>
      </c>
      <c r="AI48" s="27">
        <f t="shared" si="27"/>
        <v>1.4627783882363938</v>
      </c>
      <c r="AJ48" s="28">
        <f t="shared" si="27"/>
        <v>2.2791467383265127</v>
      </c>
      <c r="AK48" s="402">
        <f t="shared" si="27"/>
        <v>1.7599389768527087</v>
      </c>
      <c r="AL48" s="28">
        <f t="shared" si="27"/>
        <v>1.6731602270225778</v>
      </c>
      <c r="AM48" s="28">
        <f t="shared" si="27"/>
        <v>2.5478346105863467</v>
      </c>
      <c r="AN48" s="402">
        <f t="shared" si="27"/>
        <v>1.93601167562646</v>
      </c>
      <c r="AO48" s="384">
        <f t="shared" si="28"/>
        <v>0.14382345301110985</v>
      </c>
      <c r="AP48" s="385">
        <f t="shared" si="28"/>
        <v>0.11788967675557428</v>
      </c>
      <c r="AQ48" s="386">
        <f t="shared" si="28"/>
        <v>0.10004477489817366</v>
      </c>
    </row>
    <row r="49" spans="1:43" ht="19.5" customHeight="1">
      <c r="A49" s="8" t="s">
        <v>209</v>
      </c>
      <c r="B49" s="19">
        <v>674.66000000000008</v>
      </c>
      <c r="C49" s="371">
        <v>5888.170000000001</v>
      </c>
      <c r="D49" s="375">
        <v>6562.8300000000008</v>
      </c>
      <c r="E49" s="19">
        <v>435.53000000000003</v>
      </c>
      <c r="F49" s="369">
        <v>3648.79</v>
      </c>
      <c r="G49" s="377">
        <v>4084.32</v>
      </c>
      <c r="H49" s="345">
        <f t="shared" si="29"/>
        <v>1.0452531430334092E-2</v>
      </c>
      <c r="I49" s="323">
        <f t="shared" si="30"/>
        <v>2.7610282732761379E-2</v>
      </c>
      <c r="J49" s="399">
        <f t="shared" si="31"/>
        <v>2.3623858404075052E-2</v>
      </c>
      <c r="K49" s="323">
        <f t="shared" si="32"/>
        <v>8.603571569673266E-3</v>
      </c>
      <c r="L49" s="323">
        <f t="shared" si="33"/>
        <v>3.1328107445880785E-2</v>
      </c>
      <c r="M49" s="399">
        <f t="shared" si="34"/>
        <v>2.4443515216781252E-2</v>
      </c>
      <c r="N49" s="394">
        <f t="shared" si="25"/>
        <v>-0.35444520202768803</v>
      </c>
      <c r="O49" s="395">
        <f t="shared" si="25"/>
        <v>-0.38031850303235143</v>
      </c>
      <c r="P49" s="386">
        <f t="shared" si="25"/>
        <v>-0.37765872344704959</v>
      </c>
      <c r="R49" s="401">
        <v>209.70499999999998</v>
      </c>
      <c r="S49" s="369">
        <v>1851.287</v>
      </c>
      <c r="T49" s="374">
        <v>2060.9920000000002</v>
      </c>
      <c r="U49" s="19">
        <v>138.61199999999999</v>
      </c>
      <c r="V49" s="119">
        <v>1183.6749999999997</v>
      </c>
      <c r="W49" s="375">
        <v>1322.2869999999998</v>
      </c>
      <c r="X49" s="345">
        <f t="shared" si="35"/>
        <v>2.360475528238077E-2</v>
      </c>
      <c r="Y49" s="323">
        <f t="shared" si="36"/>
        <v>7.2960168071644821E-2</v>
      </c>
      <c r="Z49" s="399">
        <f t="shared" si="37"/>
        <v>6.0160973993895007E-2</v>
      </c>
      <c r="AA49" s="323">
        <f t="shared" si="38"/>
        <v>1.638099510539005E-2</v>
      </c>
      <c r="AB49" s="323">
        <f t="shared" si="39"/>
        <v>5.4854229117751382E-2</v>
      </c>
      <c r="AC49" s="399">
        <f t="shared" si="40"/>
        <v>4.4017086107494482E-2</v>
      </c>
      <c r="AE49" s="394">
        <f t="shared" si="26"/>
        <v>-0.33901432965356093</v>
      </c>
      <c r="AF49" s="395">
        <f t="shared" si="26"/>
        <v>-0.36062047645772932</v>
      </c>
      <c r="AG49" s="386">
        <f t="shared" si="26"/>
        <v>-0.35842206083284184</v>
      </c>
      <c r="AI49" s="27">
        <f t="shared" si="27"/>
        <v>3.1083064061897838</v>
      </c>
      <c r="AJ49" s="28">
        <f t="shared" si="27"/>
        <v>3.1440787205532446</v>
      </c>
      <c r="AK49" s="402">
        <f t="shared" si="27"/>
        <v>3.1404013207716792</v>
      </c>
      <c r="AL49" s="28">
        <f t="shared" si="27"/>
        <v>3.1826051018299539</v>
      </c>
      <c r="AM49" s="28">
        <f t="shared" si="27"/>
        <v>3.2440206205344779</v>
      </c>
      <c r="AN49" s="402">
        <f t="shared" si="27"/>
        <v>3.2374715986994156</v>
      </c>
      <c r="AO49" s="384">
        <f t="shared" si="28"/>
        <v>2.3903272692876745E-2</v>
      </c>
      <c r="AP49" s="385">
        <f t="shared" si="28"/>
        <v>3.1787340223990067E-2</v>
      </c>
      <c r="AQ49" s="386">
        <f t="shared" si="28"/>
        <v>3.091015065039001E-2</v>
      </c>
    </row>
    <row r="50" spans="1:43" ht="19.5" customHeight="1">
      <c r="A50" s="8" t="s">
        <v>201</v>
      </c>
      <c r="B50" s="19">
        <v>1700.7600000000002</v>
      </c>
      <c r="C50" s="371">
        <v>10836.45</v>
      </c>
      <c r="D50" s="375">
        <v>12537.210000000001</v>
      </c>
      <c r="E50" s="19">
        <v>1948.7199999999998</v>
      </c>
      <c r="F50" s="369">
        <v>6455.079999999999</v>
      </c>
      <c r="G50" s="377">
        <v>8403.7999999999993</v>
      </c>
      <c r="H50" s="345">
        <f t="shared" si="29"/>
        <v>2.6349935308829651E-2</v>
      </c>
      <c r="I50" s="323">
        <f t="shared" si="30"/>
        <v>5.0813316925196111E-2</v>
      </c>
      <c r="J50" s="399">
        <f t="shared" si="31"/>
        <v>4.5129505689184966E-2</v>
      </c>
      <c r="K50" s="323">
        <f t="shared" si="32"/>
        <v>3.8495515783651374E-2</v>
      </c>
      <c r="L50" s="323">
        <f t="shared" si="33"/>
        <v>5.5422603057933201E-2</v>
      </c>
      <c r="M50" s="399">
        <f t="shared" si="34"/>
        <v>5.0294397397556083E-2</v>
      </c>
      <c r="N50" s="394">
        <f t="shared" si="25"/>
        <v>0.14579364519391305</v>
      </c>
      <c r="O50" s="395">
        <f t="shared" si="25"/>
        <v>-0.40431783471524357</v>
      </c>
      <c r="P50" s="386">
        <f t="shared" si="25"/>
        <v>-0.32969137471574628</v>
      </c>
      <c r="R50" s="401">
        <v>240.70899999999997</v>
      </c>
      <c r="S50" s="369">
        <v>1458.7520000000002</v>
      </c>
      <c r="T50" s="374">
        <v>1699.4610000000002</v>
      </c>
      <c r="U50" s="19">
        <v>244.76699999999997</v>
      </c>
      <c r="V50" s="119">
        <v>966.80700000000002</v>
      </c>
      <c r="W50" s="375">
        <v>1211.5740000000001</v>
      </c>
      <c r="X50" s="345">
        <f t="shared" si="35"/>
        <v>2.7094618818180743E-2</v>
      </c>
      <c r="Y50" s="323">
        <f t="shared" si="36"/>
        <v>5.7490162840687607E-2</v>
      </c>
      <c r="Z50" s="399">
        <f t="shared" si="37"/>
        <v>4.9607775782069416E-2</v>
      </c>
      <c r="AA50" s="323">
        <f t="shared" si="38"/>
        <v>2.8926262004451319E-2</v>
      </c>
      <c r="AB50" s="323">
        <f t="shared" si="39"/>
        <v>4.48040658885639E-2</v>
      </c>
      <c r="AC50" s="399">
        <f t="shared" si="40"/>
        <v>4.0331605077870036E-2</v>
      </c>
      <c r="AE50" s="394">
        <f t="shared" si="26"/>
        <v>1.6858530424703658E-2</v>
      </c>
      <c r="AF50" s="395">
        <f t="shared" si="26"/>
        <v>-0.3372368983898566</v>
      </c>
      <c r="AG50" s="386">
        <f t="shared" si="26"/>
        <v>-0.28708337525839078</v>
      </c>
      <c r="AI50" s="27">
        <f t="shared" si="27"/>
        <v>1.4153025706154891</v>
      </c>
      <c r="AJ50" s="28">
        <f t="shared" si="27"/>
        <v>1.3461530298206517</v>
      </c>
      <c r="AK50" s="402">
        <f t="shared" si="27"/>
        <v>1.3555336474383055</v>
      </c>
      <c r="AL50" s="28">
        <f t="shared" si="27"/>
        <v>1.2560398620633031</v>
      </c>
      <c r="AM50" s="28">
        <f t="shared" si="27"/>
        <v>1.4977459613203867</v>
      </c>
      <c r="AN50" s="402">
        <f t="shared" si="27"/>
        <v>1.4416978033746641</v>
      </c>
      <c r="AO50" s="384">
        <f t="shared" si="28"/>
        <v>-0.11252908873254262</v>
      </c>
      <c r="AP50" s="385">
        <f t="shared" si="28"/>
        <v>0.11261196026125785</v>
      </c>
      <c r="AQ50" s="386">
        <f t="shared" si="28"/>
        <v>6.356474890844066E-2</v>
      </c>
    </row>
    <row r="51" spans="1:43" ht="19.5" customHeight="1">
      <c r="A51" s="8" t="s">
        <v>207</v>
      </c>
      <c r="B51" s="19">
        <v>28.560000000000002</v>
      </c>
      <c r="C51" s="371">
        <v>746.06</v>
      </c>
      <c r="D51" s="375">
        <v>774.61999999999989</v>
      </c>
      <c r="E51" s="19">
        <v>82.1</v>
      </c>
      <c r="F51" s="369">
        <v>853.61000000000013</v>
      </c>
      <c r="G51" s="377">
        <v>935.71000000000015</v>
      </c>
      <c r="H51" s="345">
        <f t="shared" si="29"/>
        <v>4.4248109810918342E-4</v>
      </c>
      <c r="I51" s="323">
        <f t="shared" si="30"/>
        <v>3.4983581546735145E-3</v>
      </c>
      <c r="J51" s="399">
        <f t="shared" si="31"/>
        <v>2.7883570345361088E-3</v>
      </c>
      <c r="K51" s="323">
        <f t="shared" si="32"/>
        <v>1.6218245031804353E-3</v>
      </c>
      <c r="L51" s="323">
        <f t="shared" si="33"/>
        <v>7.3290010652513017E-3</v>
      </c>
      <c r="M51" s="399">
        <f t="shared" si="34"/>
        <v>5.5999631819970983E-3</v>
      </c>
      <c r="N51" s="394">
        <f t="shared" si="25"/>
        <v>1.8746498599439771</v>
      </c>
      <c r="O51" s="395">
        <f t="shared" si="25"/>
        <v>0.14415730638286489</v>
      </c>
      <c r="P51" s="386">
        <f t="shared" si="25"/>
        <v>0.20796003201569838</v>
      </c>
      <c r="R51" s="401">
        <v>6.3340000000000005</v>
      </c>
      <c r="S51" s="369">
        <v>224.15600000000001</v>
      </c>
      <c r="T51" s="374">
        <v>230.49</v>
      </c>
      <c r="U51" s="19">
        <v>26.905000000000001</v>
      </c>
      <c r="V51" s="119">
        <v>253.96700000000004</v>
      </c>
      <c r="W51" s="375">
        <v>280.87200000000007</v>
      </c>
      <c r="X51" s="345">
        <f t="shared" si="35"/>
        <v>7.1296592813046818E-4</v>
      </c>
      <c r="Y51" s="323">
        <f t="shared" si="36"/>
        <v>8.8341026725016793E-3</v>
      </c>
      <c r="Z51" s="399">
        <f t="shared" si="37"/>
        <v>6.7280721593547472E-3</v>
      </c>
      <c r="AA51" s="323">
        <f t="shared" si="38"/>
        <v>3.1795996977932602E-3</v>
      </c>
      <c r="AB51" s="323">
        <f t="shared" si="39"/>
        <v>1.176941644146237E-2</v>
      </c>
      <c r="AC51" s="399">
        <f t="shared" si="40"/>
        <v>9.3498363132846311E-3</v>
      </c>
      <c r="AE51" s="394">
        <f t="shared" si="26"/>
        <v>3.247710767287654</v>
      </c>
      <c r="AF51" s="395">
        <f t="shared" si="26"/>
        <v>0.13299220185941948</v>
      </c>
      <c r="AG51" s="386">
        <f t="shared" si="26"/>
        <v>0.21858648965247976</v>
      </c>
      <c r="AI51" s="27">
        <f t="shared" si="27"/>
        <v>2.2177871148459385</v>
      </c>
      <c r="AJ51" s="28">
        <f t="shared" si="27"/>
        <v>3.0045304667184949</v>
      </c>
      <c r="AK51" s="402">
        <f t="shared" si="27"/>
        <v>2.9755234824817336</v>
      </c>
      <c r="AL51" s="28">
        <f t="shared" si="27"/>
        <v>3.2771010962241172</v>
      </c>
      <c r="AM51" s="28">
        <f t="shared" si="27"/>
        <v>2.9752111620060684</v>
      </c>
      <c r="AN51" s="402">
        <f t="shared" si="27"/>
        <v>3.0016992444240205</v>
      </c>
      <c r="AO51" s="384">
        <f t="shared" si="28"/>
        <v>0.47764457385792203</v>
      </c>
      <c r="AP51" s="385">
        <f t="shared" si="28"/>
        <v>-9.7583649216406929E-3</v>
      </c>
      <c r="AQ51" s="386">
        <f t="shared" si="28"/>
        <v>8.7970275134427768E-3</v>
      </c>
    </row>
    <row r="52" spans="1:43" ht="19.5" customHeight="1">
      <c r="A52" s="8" t="s">
        <v>202</v>
      </c>
      <c r="B52" s="19">
        <v>849.62</v>
      </c>
      <c r="C52" s="371">
        <v>1886.5099999999998</v>
      </c>
      <c r="D52" s="375">
        <v>2736.1299999999997</v>
      </c>
      <c r="E52" s="19">
        <v>330.34000000000003</v>
      </c>
      <c r="F52" s="369">
        <v>823.58</v>
      </c>
      <c r="G52" s="377">
        <v>1153.92</v>
      </c>
      <c r="H52" s="345">
        <f t="shared" si="29"/>
        <v>1.3163192947322282E-2</v>
      </c>
      <c r="I52" s="323">
        <f t="shared" si="30"/>
        <v>8.8460547977014335E-3</v>
      </c>
      <c r="J52" s="399">
        <f t="shared" si="31"/>
        <v>9.8490967608702122E-3</v>
      </c>
      <c r="K52" s="323">
        <f t="shared" si="32"/>
        <v>6.5256212713839835E-3</v>
      </c>
      <c r="L52" s="323">
        <f t="shared" si="33"/>
        <v>7.071166806058583E-3</v>
      </c>
      <c r="M52" s="399">
        <f t="shared" si="34"/>
        <v>6.9058891269411365E-3</v>
      </c>
      <c r="N52" s="394">
        <f t="shared" si="25"/>
        <v>-0.61119088533697419</v>
      </c>
      <c r="O52" s="395">
        <f t="shared" si="25"/>
        <v>-0.5634372465558094</v>
      </c>
      <c r="P52" s="386">
        <f t="shared" si="25"/>
        <v>-0.57826565258229679</v>
      </c>
      <c r="R52" s="401">
        <v>169.61099999999999</v>
      </c>
      <c r="S52" s="369">
        <v>324.34500000000003</v>
      </c>
      <c r="T52" s="374">
        <v>493.95600000000002</v>
      </c>
      <c r="U52" s="19">
        <v>55.442000000000007</v>
      </c>
      <c r="V52" s="119">
        <v>141.04399999999998</v>
      </c>
      <c r="W52" s="375">
        <v>196.48599999999999</v>
      </c>
      <c r="X52" s="345">
        <f t="shared" si="35"/>
        <v>1.9091705720893089E-2</v>
      </c>
      <c r="Y52" s="323">
        <f t="shared" si="36"/>
        <v>1.2782602434521305E-2</v>
      </c>
      <c r="Z52" s="399">
        <f t="shared" si="37"/>
        <v>1.4418723638970166E-2</v>
      </c>
      <c r="AA52" s="323">
        <f t="shared" si="38"/>
        <v>6.552067141611371E-3</v>
      </c>
      <c r="AB52" s="323">
        <f t="shared" si="39"/>
        <v>6.536304214994933E-3</v>
      </c>
      <c r="AC52" s="399">
        <f t="shared" si="40"/>
        <v>6.5407443171695417E-3</v>
      </c>
      <c r="AE52" s="394">
        <f t="shared" si="26"/>
        <v>-0.67312261586807454</v>
      </c>
      <c r="AF52" s="395">
        <f t="shared" si="26"/>
        <v>-0.56514205552729357</v>
      </c>
      <c r="AG52" s="386">
        <f t="shared" si="26"/>
        <v>-0.60221963089829866</v>
      </c>
      <c r="AI52" s="27">
        <f t="shared" si="27"/>
        <v>1.9963160000941595</v>
      </c>
      <c r="AJ52" s="28">
        <f t="shared" si="27"/>
        <v>1.7192858770958017</v>
      </c>
      <c r="AK52" s="402">
        <f t="shared" si="27"/>
        <v>1.8053089582731818</v>
      </c>
      <c r="AL52" s="28">
        <f t="shared" si="27"/>
        <v>1.6783314161167282</v>
      </c>
      <c r="AM52" s="28">
        <f t="shared" si="27"/>
        <v>1.7125719420092764</v>
      </c>
      <c r="AN52" s="402">
        <f t="shared" si="27"/>
        <v>1.7027696894065445</v>
      </c>
      <c r="AO52" s="384">
        <f t="shared" si="28"/>
        <v>-0.15928569623367897</v>
      </c>
      <c r="AP52" s="385">
        <f>(AM52-AJ52)/AJ52</f>
        <v>-3.9050719696868529E-3</v>
      </c>
      <c r="AQ52" s="386">
        <f>(AN52-AK52)/AK52</f>
        <v>-5.6798737078620841E-2</v>
      </c>
    </row>
    <row r="53" spans="1:43" ht="19.5" customHeight="1">
      <c r="A53" s="8" t="s">
        <v>214</v>
      </c>
      <c r="B53" s="19">
        <v>327.34000000000003</v>
      </c>
      <c r="C53" s="371">
        <v>618.27</v>
      </c>
      <c r="D53" s="375">
        <v>945.61</v>
      </c>
      <c r="E53" s="19">
        <v>243.42000000000002</v>
      </c>
      <c r="F53" s="369">
        <v>438.19</v>
      </c>
      <c r="G53" s="377">
        <v>681.61</v>
      </c>
      <c r="H53" s="345">
        <f t="shared" si="29"/>
        <v>5.0714902890427209E-3</v>
      </c>
      <c r="I53" s="323">
        <f t="shared" si="30"/>
        <v>2.8991366596386268E-3</v>
      </c>
      <c r="J53" s="399">
        <f t="shared" si="31"/>
        <v>3.4038603385242961E-3</v>
      </c>
      <c r="K53" s="323">
        <f t="shared" si="32"/>
        <v>4.8085812492592158E-3</v>
      </c>
      <c r="L53" s="323">
        <f t="shared" si="33"/>
        <v>3.7622508836382745E-3</v>
      </c>
      <c r="M53" s="399">
        <f t="shared" si="34"/>
        <v>4.0792456043870877E-3</v>
      </c>
      <c r="N53" s="394">
        <f t="shared" si="25"/>
        <v>-0.25636952404228019</v>
      </c>
      <c r="O53" s="395">
        <f t="shared" si="25"/>
        <v>-0.29126433435230559</v>
      </c>
      <c r="P53" s="386">
        <f t="shared" si="25"/>
        <v>-0.27918486479626908</v>
      </c>
      <c r="R53" s="401">
        <v>71.378999999999991</v>
      </c>
      <c r="S53" s="369">
        <v>164.16500000000002</v>
      </c>
      <c r="T53" s="374">
        <v>235.54400000000001</v>
      </c>
      <c r="U53" s="19">
        <v>37.021999999999998</v>
      </c>
      <c r="V53" s="119">
        <v>99.656999999999996</v>
      </c>
      <c r="W53" s="375">
        <v>136.679</v>
      </c>
      <c r="X53" s="345">
        <f t="shared" si="35"/>
        <v>8.0345429403259668E-3</v>
      </c>
      <c r="Y53" s="323">
        <f t="shared" si="36"/>
        <v>6.4698266619284718E-3</v>
      </c>
      <c r="Z53" s="399">
        <f t="shared" si="37"/>
        <v>6.8755999336329327E-3</v>
      </c>
      <c r="AA53" s="323">
        <f t="shared" si="38"/>
        <v>4.375214272875007E-3</v>
      </c>
      <c r="AB53" s="323">
        <f t="shared" si="39"/>
        <v>4.6183351943631067E-3</v>
      </c>
      <c r="AC53" s="399">
        <f t="shared" si="40"/>
        <v>4.5498528776931483E-3</v>
      </c>
      <c r="AE53" s="394">
        <f t="shared" ref="AE53:AE60" si="41">(U53-R53)/R53</f>
        <v>-0.48133204443884053</v>
      </c>
      <c r="AF53" s="395">
        <f t="shared" ref="AF53:AF60" si="42">(V53-S53)/S53</f>
        <v>-0.39294612128041917</v>
      </c>
      <c r="AG53" s="386">
        <f t="shared" ref="AG53:AG60" si="43">(W53-T53)/T53</f>
        <v>-0.41973049621302178</v>
      </c>
      <c r="AI53" s="27">
        <f t="shared" si="27"/>
        <v>2.1805767703305428</v>
      </c>
      <c r="AJ53" s="28">
        <f t="shared" si="27"/>
        <v>2.6552315331489487</v>
      </c>
      <c r="AK53" s="402">
        <f t="shared" si="27"/>
        <v>2.4909212043019853</v>
      </c>
      <c r="AL53" s="28">
        <f t="shared" si="27"/>
        <v>1.5209103606934515</v>
      </c>
      <c r="AM53" s="28">
        <f t="shared" si="27"/>
        <v>2.2742874095711905</v>
      </c>
      <c r="AN53" s="402">
        <f t="shared" si="27"/>
        <v>2.0052375992136264</v>
      </c>
      <c r="AO53" s="384">
        <f t="shared" si="28"/>
        <v>-0.30251923188977919</v>
      </c>
      <c r="AP53" s="385">
        <f t="shared" ref="AO53:AQ63" si="44">(AM53-AJ53)/AJ53</f>
        <v>-0.14346926767850668</v>
      </c>
      <c r="AQ53" s="386">
        <f t="shared" si="44"/>
        <v>-0.19498152099293675</v>
      </c>
    </row>
    <row r="54" spans="1:43" ht="19.5" customHeight="1">
      <c r="A54" s="8" t="s">
        <v>233</v>
      </c>
      <c r="B54" s="19">
        <v>9.7200000000000006</v>
      </c>
      <c r="C54" s="371">
        <v>90</v>
      </c>
      <c r="D54" s="375">
        <v>99.72</v>
      </c>
      <c r="E54" s="19">
        <v>12.96</v>
      </c>
      <c r="F54" s="369">
        <v>382.28999999999996</v>
      </c>
      <c r="G54" s="377">
        <v>395.24999999999994</v>
      </c>
      <c r="H54" s="345">
        <f t="shared" si="29"/>
        <v>1.5059230649934393E-4</v>
      </c>
      <c r="I54" s="323">
        <f t="shared" si="30"/>
        <v>4.2201999024289781E-4</v>
      </c>
      <c r="J54" s="399">
        <f t="shared" si="31"/>
        <v>3.5895660257150708E-4</v>
      </c>
      <c r="K54" s="323">
        <f t="shared" si="32"/>
        <v>2.5601517126940855E-4</v>
      </c>
      <c r="L54" s="323">
        <f t="shared" si="33"/>
        <v>3.2822996652275859E-3</v>
      </c>
      <c r="M54" s="399">
        <f t="shared" si="34"/>
        <v>2.3654609309341061E-3</v>
      </c>
      <c r="N54" s="394">
        <f t="shared" ref="N54:N61" si="45">(E54-B54)/B54</f>
        <v>0.33333333333333331</v>
      </c>
      <c r="O54" s="395">
        <f t="shared" ref="O54:O61" si="46">(F54-C54)/C54</f>
        <v>3.2476666666666665</v>
      </c>
      <c r="P54" s="386">
        <f t="shared" ref="P54:P61" si="47">(G54-D54)/D54</f>
        <v>2.9635980746089046</v>
      </c>
      <c r="R54" s="401">
        <v>4.4450000000000003</v>
      </c>
      <c r="S54" s="369">
        <v>34.244999999999997</v>
      </c>
      <c r="T54" s="374">
        <v>38.69</v>
      </c>
      <c r="U54" s="19">
        <v>3.8780000000000001</v>
      </c>
      <c r="V54" s="119">
        <v>119.264</v>
      </c>
      <c r="W54" s="375">
        <v>123.142</v>
      </c>
      <c r="X54" s="345">
        <f t="shared" si="35"/>
        <v>5.0033684094410026E-4</v>
      </c>
      <c r="Y54" s="323">
        <f t="shared" si="36"/>
        <v>1.3496129749809062E-3</v>
      </c>
      <c r="Z54" s="399">
        <f t="shared" si="37"/>
        <v>1.1293726922878874E-3</v>
      </c>
      <c r="AA54" s="323">
        <f t="shared" si="38"/>
        <v>4.5829725434091289E-4</v>
      </c>
      <c r="AB54" s="323">
        <f t="shared" si="39"/>
        <v>5.5269687891520078E-3</v>
      </c>
      <c r="AC54" s="399">
        <f t="shared" si="40"/>
        <v>4.0992250679686686E-3</v>
      </c>
      <c r="AE54" s="394">
        <f t="shared" si="41"/>
        <v>-0.12755905511811028</v>
      </c>
      <c r="AF54" s="395">
        <f t="shared" si="42"/>
        <v>2.4826690027741281</v>
      </c>
      <c r="AG54" s="386">
        <f t="shared" si="43"/>
        <v>2.1827862496769193</v>
      </c>
      <c r="AI54" s="27">
        <f t="shared" ref="AI54:AI61" si="48">(R54/B54)*10</f>
        <v>4.5730452674897117</v>
      </c>
      <c r="AJ54" s="28">
        <f t="shared" ref="AJ54:AJ61" si="49">(S54/C54)*10</f>
        <v>3.8049999999999997</v>
      </c>
      <c r="AK54" s="402">
        <f t="shared" ref="AK54:AK61" si="50">(T54/D54)*10</f>
        <v>3.879863618130766</v>
      </c>
      <c r="AL54" s="28">
        <f t="shared" si="27"/>
        <v>2.992283950617284</v>
      </c>
      <c r="AM54" s="28">
        <f t="shared" si="27"/>
        <v>3.1197258625650686</v>
      </c>
      <c r="AN54" s="402">
        <f t="shared" si="27"/>
        <v>3.1155471220746369</v>
      </c>
      <c r="AO54" s="384">
        <f t="shared" ref="AO54:AO61" si="51">(AL54-AI54)/AI54</f>
        <v>-0.34566929133858265</v>
      </c>
      <c r="AP54" s="385">
        <f t="shared" ref="AP54:AP61" si="52">(AM54-AJ54)/AJ54</f>
        <v>-0.18009832784098059</v>
      </c>
      <c r="AQ54" s="386">
        <f t="shared" ref="AQ54:AQ61" si="53">(AN54-AK54)/AK54</f>
        <v>-0.19699571203597102</v>
      </c>
    </row>
    <row r="55" spans="1:43" ht="19.5" customHeight="1">
      <c r="A55" s="8" t="s">
        <v>208</v>
      </c>
      <c r="B55" s="19">
        <v>963.6</v>
      </c>
      <c r="C55" s="371">
        <v>357.0499999999999</v>
      </c>
      <c r="D55" s="375">
        <v>1320.6499999999999</v>
      </c>
      <c r="E55" s="19">
        <v>60.960000000000008</v>
      </c>
      <c r="F55" s="369">
        <v>311.88</v>
      </c>
      <c r="G55" s="377">
        <v>372.84000000000003</v>
      </c>
      <c r="H55" s="345">
        <f t="shared" si="29"/>
        <v>1.4929089150490515E-2</v>
      </c>
      <c r="I55" s="323">
        <f t="shared" si="30"/>
        <v>1.6742470835136292E-3</v>
      </c>
      <c r="J55" s="399">
        <f t="shared" si="31"/>
        <v>4.7538712112521137E-3</v>
      </c>
      <c r="K55" s="323">
        <f t="shared" si="32"/>
        <v>1.2042195093042553E-3</v>
      </c>
      <c r="L55" s="323">
        <f t="shared" si="33"/>
        <v>2.6777671913761269E-3</v>
      </c>
      <c r="M55" s="399">
        <f t="shared" si="34"/>
        <v>2.2313433358367423E-3</v>
      </c>
      <c r="N55" s="394">
        <f t="shared" si="45"/>
        <v>-0.9367372353673723</v>
      </c>
      <c r="O55" s="395">
        <f t="shared" si="46"/>
        <v>-0.12650889231200088</v>
      </c>
      <c r="P55" s="386">
        <f t="shared" si="47"/>
        <v>-0.7176844735546889</v>
      </c>
      <c r="R55" s="401">
        <v>207.82899999999995</v>
      </c>
      <c r="S55" s="369">
        <v>93.838999999999984</v>
      </c>
      <c r="T55" s="374">
        <v>301.66799999999995</v>
      </c>
      <c r="U55" s="19">
        <v>12.16</v>
      </c>
      <c r="V55" s="119">
        <v>77.233999999999995</v>
      </c>
      <c r="W55" s="375">
        <v>89.393999999999991</v>
      </c>
      <c r="X55" s="345">
        <f t="shared" si="35"/>
        <v>2.3393589497541365E-2</v>
      </c>
      <c r="Y55" s="323">
        <f t="shared" si="36"/>
        <v>3.6982430123881807E-3</v>
      </c>
      <c r="Z55" s="399">
        <f t="shared" si="37"/>
        <v>8.8057793056888697E-3</v>
      </c>
      <c r="AA55" s="323">
        <f t="shared" si="38"/>
        <v>1.4370537939106501E-3</v>
      </c>
      <c r="AB55" s="323">
        <f t="shared" si="39"/>
        <v>3.5792016657278485E-3</v>
      </c>
      <c r="AC55" s="399">
        <f t="shared" si="40"/>
        <v>2.9758013165775373E-3</v>
      </c>
      <c r="AE55" s="394">
        <f t="shared" si="41"/>
        <v>-0.94149035986315677</v>
      </c>
      <c r="AF55" s="395">
        <f t="shared" si="42"/>
        <v>-0.17695201355513157</v>
      </c>
      <c r="AG55" s="386">
        <f t="shared" si="43"/>
        <v>-0.70366760809896967</v>
      </c>
      <c r="AI55" s="27">
        <f t="shared" si="48"/>
        <v>2.1567974263179739</v>
      </c>
      <c r="AJ55" s="28">
        <f t="shared" si="49"/>
        <v>2.6281753255846523</v>
      </c>
      <c r="AK55" s="402">
        <f t="shared" si="50"/>
        <v>2.2842388217922989</v>
      </c>
      <c r="AL55" s="28">
        <f t="shared" si="27"/>
        <v>1.9947506561679786</v>
      </c>
      <c r="AM55" s="28">
        <f t="shared" si="27"/>
        <v>2.4764011799410031</v>
      </c>
      <c r="AN55" s="402">
        <f t="shared" si="27"/>
        <v>2.3976504666881233</v>
      </c>
      <c r="AO55" s="384">
        <f t="shared" si="51"/>
        <v>-7.5133050592812098E-2</v>
      </c>
      <c r="AP55" s="385">
        <f t="shared" si="52"/>
        <v>-5.7748866358406363E-2</v>
      </c>
      <c r="AQ55" s="386">
        <f t="shared" si="53"/>
        <v>4.9649644255164813E-2</v>
      </c>
    </row>
    <row r="56" spans="1:43" ht="19.5" customHeight="1">
      <c r="A56" s="8" t="s">
        <v>212</v>
      </c>
      <c r="B56" s="19">
        <v>169.93</v>
      </c>
      <c r="C56" s="371">
        <v>99.3</v>
      </c>
      <c r="D56" s="375">
        <v>269.23</v>
      </c>
      <c r="E56" s="19">
        <v>291.45</v>
      </c>
      <c r="F56" s="369">
        <v>88.86</v>
      </c>
      <c r="G56" s="377">
        <v>380.31</v>
      </c>
      <c r="H56" s="345">
        <f t="shared" si="29"/>
        <v>2.6327315476783451E-3</v>
      </c>
      <c r="I56" s="323">
        <f t="shared" si="30"/>
        <v>4.6562872256799724E-4</v>
      </c>
      <c r="J56" s="399">
        <f t="shared" si="31"/>
        <v>9.6913243191262398E-4</v>
      </c>
      <c r="K56" s="323">
        <f t="shared" si="32"/>
        <v>5.7573782150053335E-3</v>
      </c>
      <c r="L56" s="323">
        <f t="shared" si="33"/>
        <v>7.6294213359523737E-4</v>
      </c>
      <c r="M56" s="399">
        <f t="shared" si="34"/>
        <v>2.2760492008691968E-3</v>
      </c>
      <c r="N56" s="394">
        <f t="shared" si="45"/>
        <v>0.71511798976048946</v>
      </c>
      <c r="O56" s="395">
        <f t="shared" si="46"/>
        <v>-0.10513595166163139</v>
      </c>
      <c r="P56" s="386">
        <f t="shared" si="47"/>
        <v>0.41258403595438836</v>
      </c>
      <c r="R56" s="401">
        <v>39.153000000000006</v>
      </c>
      <c r="S56" s="369">
        <v>31.312000000000001</v>
      </c>
      <c r="T56" s="374">
        <v>70.465000000000003</v>
      </c>
      <c r="U56" s="19">
        <v>58.455000000000005</v>
      </c>
      <c r="V56" s="119">
        <v>30.375999999999998</v>
      </c>
      <c r="W56" s="375">
        <v>88.831000000000003</v>
      </c>
      <c r="X56" s="345">
        <f t="shared" si="35"/>
        <v>4.4071289839109915E-3</v>
      </c>
      <c r="Y56" s="323">
        <f t="shared" si="36"/>
        <v>1.234021944009407E-3</v>
      </c>
      <c r="Z56" s="399">
        <f t="shared" si="37"/>
        <v>2.0568944627052466E-3</v>
      </c>
      <c r="AA56" s="323">
        <f t="shared" si="38"/>
        <v>6.9081397634084751E-3</v>
      </c>
      <c r="AB56" s="323">
        <f t="shared" si="39"/>
        <v>1.4076938886779025E-3</v>
      </c>
      <c r="AC56" s="399">
        <f t="shared" si="40"/>
        <v>2.9570598334664436E-3</v>
      </c>
      <c r="AE56" s="394">
        <f t="shared" si="41"/>
        <v>0.49298904298521179</v>
      </c>
      <c r="AF56" s="395">
        <f t="shared" si="42"/>
        <v>-2.9892692897291885E-2</v>
      </c>
      <c r="AG56" s="386">
        <f t="shared" si="43"/>
        <v>0.26064003405946212</v>
      </c>
      <c r="AI56" s="27">
        <f t="shared" si="48"/>
        <v>2.3040663802742309</v>
      </c>
      <c r="AJ56" s="28">
        <f t="shared" si="49"/>
        <v>3.1532729103726087</v>
      </c>
      <c r="AK56" s="402">
        <f t="shared" si="50"/>
        <v>2.617278906511161</v>
      </c>
      <c r="AL56" s="28">
        <f t="shared" si="27"/>
        <v>2.0056613484302628</v>
      </c>
      <c r="AM56" s="28">
        <f t="shared" si="27"/>
        <v>3.4184109835696597</v>
      </c>
      <c r="AN56" s="402">
        <f t="shared" si="27"/>
        <v>2.3357524125055877</v>
      </c>
      <c r="AO56" s="384">
        <f t="shared" si="51"/>
        <v>-0.12951234148403826</v>
      </c>
      <c r="AP56" s="385">
        <f t="shared" si="52"/>
        <v>8.4083452569197609E-2</v>
      </c>
      <c r="AQ56" s="386">
        <f t="shared" si="53"/>
        <v>-0.10756457529428866</v>
      </c>
    </row>
    <row r="57" spans="1:43" ht="19.5" customHeight="1">
      <c r="A57" s="8" t="s">
        <v>210</v>
      </c>
      <c r="B57" s="19">
        <v>8.5500000000000007</v>
      </c>
      <c r="C57" s="371">
        <v>397.03</v>
      </c>
      <c r="D57" s="375">
        <v>405.58</v>
      </c>
      <c r="E57" s="19">
        <v>22.889999999999997</v>
      </c>
      <c r="F57" s="369">
        <v>300.24999999999994</v>
      </c>
      <c r="G57" s="377">
        <v>323.13999999999993</v>
      </c>
      <c r="H57" s="345">
        <f t="shared" si="29"/>
        <v>1.3246545479108957E-4</v>
      </c>
      <c r="I57" s="323">
        <f t="shared" si="30"/>
        <v>1.8617177414015302E-3</v>
      </c>
      <c r="J57" s="399">
        <f t="shared" si="31"/>
        <v>1.4599440319991159E-3</v>
      </c>
      <c r="K57" s="323">
        <f t="shared" si="32"/>
        <v>4.5217494370036737E-4</v>
      </c>
      <c r="L57" s="323">
        <f t="shared" si="33"/>
        <v>2.5779132974563359E-3</v>
      </c>
      <c r="M57" s="399">
        <f t="shared" si="34"/>
        <v>1.9339027077091638E-3</v>
      </c>
      <c r="N57" s="394">
        <f t="shared" si="45"/>
        <v>1.6771929824561398</v>
      </c>
      <c r="O57" s="395">
        <f t="shared" si="46"/>
        <v>-0.24375991738659555</v>
      </c>
      <c r="P57" s="386">
        <f t="shared" si="47"/>
        <v>-0.20326446077222757</v>
      </c>
      <c r="R57" s="401">
        <v>2.8289999999999997</v>
      </c>
      <c r="S57" s="369">
        <v>105.74299999999999</v>
      </c>
      <c r="T57" s="374">
        <v>108.57199999999999</v>
      </c>
      <c r="U57" s="19">
        <v>5.4589999999999996</v>
      </c>
      <c r="V57" s="119">
        <v>72.672000000000011</v>
      </c>
      <c r="W57" s="375">
        <v>78.131000000000014</v>
      </c>
      <c r="X57" s="345">
        <f t="shared" si="35"/>
        <v>3.1843710304406284E-4</v>
      </c>
      <c r="Y57" s="323">
        <f t="shared" si="36"/>
        <v>4.1673857442956919E-3</v>
      </c>
      <c r="Z57" s="399">
        <f t="shared" si="37"/>
        <v>3.1692492103148227E-3</v>
      </c>
      <c r="AA57" s="323">
        <f t="shared" si="38"/>
        <v>6.4513788330248666E-4</v>
      </c>
      <c r="AB57" s="323">
        <f t="shared" si="39"/>
        <v>3.3677880655122649E-3</v>
      </c>
      <c r="AC57" s="399">
        <f t="shared" si="40"/>
        <v>2.600871788548668E-3</v>
      </c>
      <c r="AE57" s="394">
        <f t="shared" si="41"/>
        <v>0.92965712265818312</v>
      </c>
      <c r="AF57" s="395">
        <f t="shared" si="42"/>
        <v>-0.31274883443821327</v>
      </c>
      <c r="AG57" s="386">
        <f t="shared" si="43"/>
        <v>-0.28037615591496867</v>
      </c>
      <c r="AI57" s="27">
        <f t="shared" si="48"/>
        <v>3.308771929824561</v>
      </c>
      <c r="AJ57" s="28">
        <f t="shared" si="49"/>
        <v>2.6633503765458535</v>
      </c>
      <c r="AK57" s="402">
        <f t="shared" si="50"/>
        <v>2.6769564574190046</v>
      </c>
      <c r="AL57" s="28">
        <f t="shared" si="27"/>
        <v>2.3848842289209262</v>
      </c>
      <c r="AM57" s="28">
        <f t="shared" si="27"/>
        <v>2.4203830141548717</v>
      </c>
      <c r="AN57" s="402">
        <f t="shared" si="27"/>
        <v>2.4178684161663684</v>
      </c>
      <c r="AO57" s="384">
        <f t="shared" si="51"/>
        <v>-0.27922374841732339</v>
      </c>
      <c r="AP57" s="385">
        <f t="shared" si="52"/>
        <v>-9.1226210614500716E-2</v>
      </c>
      <c r="AQ57" s="386">
        <f t="shared" si="53"/>
        <v>-9.6784555660063554E-2</v>
      </c>
    </row>
    <row r="58" spans="1:43" ht="19.5" customHeight="1">
      <c r="A58" s="8" t="s">
        <v>213</v>
      </c>
      <c r="B58" s="19">
        <v>29.82</v>
      </c>
      <c r="C58" s="371">
        <v>153.03</v>
      </c>
      <c r="D58" s="375">
        <v>182.85</v>
      </c>
      <c r="E58" s="19">
        <v>11.919999999999998</v>
      </c>
      <c r="F58" s="369">
        <v>137.69</v>
      </c>
      <c r="G58" s="377">
        <v>149.60999999999999</v>
      </c>
      <c r="H58" s="345">
        <f t="shared" si="29"/>
        <v>4.6200232302576498E-4</v>
      </c>
      <c r="I58" s="323">
        <f t="shared" si="30"/>
        <v>7.1757465674300721E-4</v>
      </c>
      <c r="J58" s="399">
        <f t="shared" si="31"/>
        <v>6.5819509406538372E-4</v>
      </c>
      <c r="K58" s="323">
        <f t="shared" si="32"/>
        <v>2.3547074394532019E-4</v>
      </c>
      <c r="L58" s="323">
        <f t="shared" si="33"/>
        <v>1.1821911138276866E-3</v>
      </c>
      <c r="M58" s="399">
        <f t="shared" si="34"/>
        <v>8.9537409203555127E-4</v>
      </c>
      <c r="N58" s="394">
        <f t="shared" si="45"/>
        <v>-0.60026827632461444</v>
      </c>
      <c r="O58" s="395">
        <f t="shared" si="46"/>
        <v>-0.10024178265699538</v>
      </c>
      <c r="P58" s="386">
        <f t="shared" si="47"/>
        <v>-0.18178835110746519</v>
      </c>
      <c r="R58" s="401">
        <v>6.0529999999999999</v>
      </c>
      <c r="S58" s="369">
        <v>49.454000000000001</v>
      </c>
      <c r="T58" s="374">
        <v>55.506999999999998</v>
      </c>
      <c r="U58" s="19">
        <v>3.0879999999999992</v>
      </c>
      <c r="V58" s="119">
        <v>40.658999999999992</v>
      </c>
      <c r="W58" s="375">
        <v>43.746999999999993</v>
      </c>
      <c r="X58" s="345">
        <f t="shared" si="35"/>
        <v>6.8133608509215711E-4</v>
      </c>
      <c r="Y58" s="323">
        <f t="shared" si="36"/>
        <v>1.9490074482320264E-3</v>
      </c>
      <c r="Z58" s="399">
        <f t="shared" si="37"/>
        <v>1.6202659609931187E-3</v>
      </c>
      <c r="AA58" s="323">
        <f t="shared" si="38"/>
        <v>3.6493602924309921E-4</v>
      </c>
      <c r="AB58" s="323">
        <f t="shared" si="39"/>
        <v>1.884231821824955E-3</v>
      </c>
      <c r="AC58" s="399">
        <f t="shared" si="40"/>
        <v>1.4562764860764428E-3</v>
      </c>
      <c r="AE58" s="394">
        <f t="shared" si="41"/>
        <v>-0.4898397488848506</v>
      </c>
      <c r="AF58" s="395">
        <f t="shared" si="42"/>
        <v>-0.17784203502244528</v>
      </c>
      <c r="AG58" s="386">
        <f t="shared" si="43"/>
        <v>-0.21186517015871881</v>
      </c>
      <c r="AI58" s="27">
        <f t="shared" si="48"/>
        <v>2.0298457411133466</v>
      </c>
      <c r="AJ58" s="28">
        <f t="shared" si="49"/>
        <v>3.2316539240671767</v>
      </c>
      <c r="AK58" s="402">
        <f t="shared" si="50"/>
        <v>3.0356576428766746</v>
      </c>
      <c r="AL58" s="28">
        <f t="shared" ref="AL58" si="54">(U58/E58)*10</f>
        <v>2.5906040268456372</v>
      </c>
      <c r="AM58" s="28">
        <f t="shared" ref="AM58" si="55">(V58/F58)*10</f>
        <v>2.9529377587333858</v>
      </c>
      <c r="AN58" s="402">
        <f t="shared" ref="AN58" si="56">(W58/G58)*10</f>
        <v>2.9240692467081075</v>
      </c>
      <c r="AO58" s="384">
        <f t="shared" si="51"/>
        <v>0.27625660136357022</v>
      </c>
      <c r="AP58" s="385">
        <f t="shared" si="52"/>
        <v>-8.6245672303615503E-2</v>
      </c>
      <c r="AQ58" s="386">
        <f t="shared" si="53"/>
        <v>-3.6759216386081921E-2</v>
      </c>
    </row>
    <row r="59" spans="1:43" ht="19.5" customHeight="1">
      <c r="A59" s="8" t="s">
        <v>215</v>
      </c>
      <c r="B59" s="19">
        <v>4.7300000000000004</v>
      </c>
      <c r="C59" s="371">
        <v>55.989999999999995</v>
      </c>
      <c r="D59" s="375">
        <v>60.72</v>
      </c>
      <c r="E59" s="19">
        <v>33.739999999999995</v>
      </c>
      <c r="F59" s="369">
        <v>57.379999999999995</v>
      </c>
      <c r="G59" s="377">
        <v>91.11999999999999</v>
      </c>
      <c r="H59" s="345">
        <f t="shared" si="29"/>
        <v>7.3282058615421484E-5</v>
      </c>
      <c r="I59" s="323">
        <f t="shared" si="30"/>
        <v>2.6254332504110938E-4</v>
      </c>
      <c r="J59" s="399">
        <f t="shared" si="31"/>
        <v>2.1857044633114632E-4</v>
      </c>
      <c r="K59" s="323">
        <f t="shared" si="32"/>
        <v>6.6650863261032741E-4</v>
      </c>
      <c r="L59" s="323">
        <f t="shared" si="33"/>
        <v>4.9265833474785865E-4</v>
      </c>
      <c r="M59" s="399">
        <f t="shared" si="34"/>
        <v>5.4532776730351865E-4</v>
      </c>
      <c r="N59" s="394">
        <f t="shared" si="45"/>
        <v>6.1331923890063411</v>
      </c>
      <c r="O59" s="395">
        <f t="shared" si="46"/>
        <v>2.4825861761028769E-2</v>
      </c>
      <c r="P59" s="386">
        <f t="shared" si="47"/>
        <v>0.50065876152832667</v>
      </c>
      <c r="R59" s="401">
        <v>2.0369999999999999</v>
      </c>
      <c r="S59" s="369">
        <v>20.364000000000001</v>
      </c>
      <c r="T59" s="374">
        <v>22.401</v>
      </c>
      <c r="U59" s="19">
        <v>11.747999999999999</v>
      </c>
      <c r="V59" s="119">
        <v>21.843</v>
      </c>
      <c r="W59" s="375">
        <v>33.591000000000001</v>
      </c>
      <c r="X59" s="345">
        <f t="shared" si="35"/>
        <v>2.2928822159800496E-4</v>
      </c>
      <c r="Y59" s="323">
        <f t="shared" si="36"/>
        <v>8.0255566133774785E-4</v>
      </c>
      <c r="Z59" s="399">
        <f t="shared" si="37"/>
        <v>6.538919017818807E-4</v>
      </c>
      <c r="AA59" s="323">
        <f t="shared" si="38"/>
        <v>1.388364142340651E-3</v>
      </c>
      <c r="AB59" s="323">
        <f t="shared" si="39"/>
        <v>1.0122549911242898E-3</v>
      </c>
      <c r="AC59" s="399">
        <f t="shared" si="40"/>
        <v>1.1181974408255148E-3</v>
      </c>
      <c r="AE59" s="394">
        <f t="shared" si="41"/>
        <v>4.7673048600883643</v>
      </c>
      <c r="AF59" s="395">
        <f t="shared" si="42"/>
        <v>7.2628167354154352E-2</v>
      </c>
      <c r="AG59" s="386">
        <f t="shared" si="43"/>
        <v>0.49953127092540517</v>
      </c>
      <c r="AI59" s="27">
        <f t="shared" si="48"/>
        <v>4.3065539112050732</v>
      </c>
      <c r="AJ59" s="28">
        <f t="shared" si="49"/>
        <v>3.6370780496517243</v>
      </c>
      <c r="AK59" s="402">
        <f t="shared" si="50"/>
        <v>3.6892292490118579</v>
      </c>
      <c r="AL59" s="28">
        <f t="shared" ref="AL59" si="57">(U59/E59)*10</f>
        <v>3.481920569057499</v>
      </c>
      <c r="AM59" s="28">
        <f t="shared" ref="AM59" si="58">(V59/F59)*10</f>
        <v>3.8067270826071802</v>
      </c>
      <c r="AN59" s="402">
        <f t="shared" ref="AN59" si="59">(W59/G59)*10</f>
        <v>3.6864574187884114</v>
      </c>
      <c r="AO59" s="384">
        <f t="shared" si="51"/>
        <v>-0.19148334356200425</v>
      </c>
      <c r="AP59" s="385">
        <f t="shared" si="52"/>
        <v>4.6644320149165051E-2</v>
      </c>
      <c r="AQ59" s="386">
        <f t="shared" si="53"/>
        <v>-7.513304368897475E-4</v>
      </c>
    </row>
    <row r="60" spans="1:43" ht="19.5" customHeight="1">
      <c r="A60" s="8" t="s">
        <v>216</v>
      </c>
      <c r="B60" s="19">
        <v>29.48</v>
      </c>
      <c r="C60" s="371">
        <v>108.15</v>
      </c>
      <c r="D60" s="375">
        <v>137.63</v>
      </c>
      <c r="E60" s="19">
        <v>4.51</v>
      </c>
      <c r="F60" s="369">
        <v>78.220000000000013</v>
      </c>
      <c r="G60" s="377">
        <v>82.730000000000018</v>
      </c>
      <c r="H60" s="345">
        <f t="shared" si="29"/>
        <v>4.5673469090541755E-4</v>
      </c>
      <c r="I60" s="323">
        <f t="shared" si="30"/>
        <v>5.0712735494188221E-4</v>
      </c>
      <c r="J60" s="399">
        <f t="shared" si="31"/>
        <v>4.9541914572720134E-4</v>
      </c>
      <c r="K60" s="323">
        <f t="shared" si="32"/>
        <v>8.9091699261190785E-5</v>
      </c>
      <c r="L60" s="323">
        <f t="shared" si="33"/>
        <v>6.7158827019828354E-4</v>
      </c>
      <c r="M60" s="399">
        <f t="shared" si="34"/>
        <v>4.9511595905421546E-4</v>
      </c>
      <c r="N60" s="394">
        <f t="shared" si="45"/>
        <v>-0.84701492537313428</v>
      </c>
      <c r="O60" s="395">
        <f t="shared" si="46"/>
        <v>-0.27674526121128057</v>
      </c>
      <c r="P60" s="386">
        <f t="shared" si="47"/>
        <v>-0.39889558962435501</v>
      </c>
      <c r="R60" s="401">
        <v>11.09</v>
      </c>
      <c r="S60" s="369">
        <v>36.950000000000003</v>
      </c>
      <c r="T60" s="374">
        <v>48.040000000000006</v>
      </c>
      <c r="U60" s="19">
        <v>1.512</v>
      </c>
      <c r="V60" s="119">
        <v>29.23</v>
      </c>
      <c r="W60" s="375">
        <v>30.742000000000001</v>
      </c>
      <c r="X60" s="345">
        <f t="shared" si="35"/>
        <v>1.2483094636828057E-3</v>
      </c>
      <c r="Y60" s="323">
        <f t="shared" si="36"/>
        <v>1.4562184092727257E-3</v>
      </c>
      <c r="Z60" s="399">
        <f t="shared" si="37"/>
        <v>1.402301993732492E-3</v>
      </c>
      <c r="AA60" s="323">
        <f t="shared" si="38"/>
        <v>1.7868629411125846E-4</v>
      </c>
      <c r="AB60" s="323">
        <f t="shared" si="39"/>
        <v>1.3545856059407129E-3</v>
      </c>
      <c r="AC60" s="399">
        <f t="shared" si="40"/>
        <v>1.0233582127908659E-3</v>
      </c>
      <c r="AE60" s="394">
        <f t="shared" si="41"/>
        <v>-0.8636609558160504</v>
      </c>
      <c r="AF60" s="395">
        <f t="shared" si="42"/>
        <v>-0.20893098782138028</v>
      </c>
      <c r="AG60" s="386">
        <f t="shared" si="43"/>
        <v>-0.36007493755204001</v>
      </c>
      <c r="AI60" s="27">
        <f t="shared" si="48"/>
        <v>3.7618724559023065</v>
      </c>
      <c r="AJ60" s="28">
        <f t="shared" si="49"/>
        <v>3.4165510864539996</v>
      </c>
      <c r="AK60" s="402">
        <f t="shared" si="50"/>
        <v>3.4905180556564708</v>
      </c>
      <c r="AL60" s="28">
        <f t="shared" si="27"/>
        <v>3.352549889135255</v>
      </c>
      <c r="AM60" s="28">
        <f t="shared" si="27"/>
        <v>3.7368959345435941</v>
      </c>
      <c r="AN60" s="402">
        <f t="shared" si="27"/>
        <v>3.7159434304363588</v>
      </c>
      <c r="AO60" s="384">
        <f t="shared" si="51"/>
        <v>-0.10880819899272028</v>
      </c>
      <c r="AP60" s="385">
        <f t="shared" si="52"/>
        <v>9.3762639569390099E-2</v>
      </c>
      <c r="AQ60" s="386">
        <f t="shared" si="53"/>
        <v>6.4582211346702709E-2</v>
      </c>
    </row>
    <row r="61" spans="1:43" ht="19.5" customHeight="1">
      <c r="A61" s="8" t="s">
        <v>244</v>
      </c>
      <c r="B61" s="19">
        <v>6.5100000000000007</v>
      </c>
      <c r="C61" s="371">
        <v>91.879999999999981</v>
      </c>
      <c r="D61" s="375">
        <v>98.389999999999986</v>
      </c>
      <c r="E61" s="19">
        <v>8.0100000000000016</v>
      </c>
      <c r="F61" s="369">
        <v>63.14</v>
      </c>
      <c r="G61" s="377">
        <v>71.150000000000006</v>
      </c>
      <c r="H61" s="345">
        <f t="shared" si="29"/>
        <v>1.0085966206900504E-4</v>
      </c>
      <c r="I61" s="323">
        <f t="shared" si="30"/>
        <v>4.3083551892797157E-4</v>
      </c>
      <c r="J61" s="399">
        <f t="shared" si="31"/>
        <v>3.5416907467920758E-4</v>
      </c>
      <c r="K61" s="323">
        <f t="shared" si="32"/>
        <v>1.5823159890956503E-4</v>
      </c>
      <c r="L61" s="323">
        <f t="shared" si="33"/>
        <v>5.4211305778981871E-4</v>
      </c>
      <c r="M61" s="399">
        <f t="shared" si="34"/>
        <v>4.2581289117257857E-4</v>
      </c>
      <c r="N61" s="394">
        <f t="shared" si="45"/>
        <v>0.23041474654377891</v>
      </c>
      <c r="O61" s="395">
        <f t="shared" si="46"/>
        <v>-0.31279930343926848</v>
      </c>
      <c r="P61" s="386">
        <f t="shared" si="47"/>
        <v>-0.27685740420774452</v>
      </c>
      <c r="R61" s="401">
        <v>1.895</v>
      </c>
      <c r="S61" s="369">
        <v>26.796999999999997</v>
      </c>
      <c r="T61" s="374">
        <v>28.691999999999997</v>
      </c>
      <c r="U61" s="19">
        <v>7.1109999999999998</v>
      </c>
      <c r="V61" s="119">
        <v>19.865000000000002</v>
      </c>
      <c r="W61" s="375">
        <v>26.976000000000003</v>
      </c>
      <c r="X61" s="345">
        <f t="shared" si="35"/>
        <v>2.1330445750035318E-4</v>
      </c>
      <c r="Y61" s="323">
        <f t="shared" si="36"/>
        <v>1.0560834834446881E-3</v>
      </c>
      <c r="Z61" s="399">
        <f t="shared" si="37"/>
        <v>8.3752807668968881E-4</v>
      </c>
      <c r="AA61" s="323">
        <f t="shared" si="38"/>
        <v>8.403692046462691E-4</v>
      </c>
      <c r="AB61" s="323">
        <f t="shared" si="39"/>
        <v>9.2058990975067614E-4</v>
      </c>
      <c r="AC61" s="399">
        <f t="shared" si="40"/>
        <v>8.9799333642074037E-4</v>
      </c>
      <c r="AE61" s="394">
        <f t="shared" si="26"/>
        <v>2.7525065963060684</v>
      </c>
      <c r="AF61" s="395">
        <f t="shared" si="26"/>
        <v>-0.25868567376945167</v>
      </c>
      <c r="AG61" s="386">
        <f t="shared" si="26"/>
        <v>-5.9807611877875165E-2</v>
      </c>
      <c r="AI61" s="27">
        <f t="shared" si="48"/>
        <v>2.9109062980030718</v>
      </c>
      <c r="AJ61" s="28">
        <f t="shared" si="49"/>
        <v>2.9165215498476278</v>
      </c>
      <c r="AK61" s="402">
        <f t="shared" si="50"/>
        <v>2.9161500152454516</v>
      </c>
      <c r="AL61" s="28">
        <f t="shared" si="27"/>
        <v>8.8776529338327066</v>
      </c>
      <c r="AM61" s="28">
        <f t="shared" si="27"/>
        <v>3.1461830852074755</v>
      </c>
      <c r="AN61" s="402">
        <f t="shared" si="27"/>
        <v>3.7914265635980327</v>
      </c>
      <c r="AO61" s="384">
        <f t="shared" si="51"/>
        <v>2.049790005237516</v>
      </c>
      <c r="AP61" s="385">
        <f t="shared" si="52"/>
        <v>7.8745015743787741E-2</v>
      </c>
      <c r="AQ61" s="386">
        <f t="shared" si="53"/>
        <v>0.30014798408061638</v>
      </c>
    </row>
    <row r="62" spans="1:43" ht="19.5" customHeight="1" thickBot="1">
      <c r="A62" s="8" t="s">
        <v>17</v>
      </c>
      <c r="B62" s="19">
        <f t="shared" ref="B62:G62" si="60">B63-SUM(B40:B61)</f>
        <v>58.759999999987485</v>
      </c>
      <c r="C62" s="371">
        <f t="shared" si="60"/>
        <v>130.6600000000326</v>
      </c>
      <c r="D62" s="376">
        <f t="shared" si="60"/>
        <v>189.42000000015832</v>
      </c>
      <c r="E62" s="21">
        <f t="shared" si="60"/>
        <v>72.040000000000873</v>
      </c>
      <c r="F62" s="119">
        <f t="shared" si="60"/>
        <v>101.6299999999901</v>
      </c>
      <c r="G62" s="375">
        <f t="shared" si="60"/>
        <v>173.67000000001281</v>
      </c>
      <c r="H62" s="345">
        <f t="shared" si="29"/>
        <v>9.1037077468102514E-4</v>
      </c>
      <c r="I62" s="323">
        <f t="shared" si="30"/>
        <v>6.126792436127865E-4</v>
      </c>
      <c r="J62" s="399">
        <f t="shared" si="31"/>
        <v>6.8184476192490677E-4</v>
      </c>
      <c r="K62" s="323">
        <f t="shared" si="32"/>
        <v>1.4230966773339827E-3</v>
      </c>
      <c r="L62" s="323">
        <f t="shared" si="33"/>
        <v>8.7258394145033123E-4</v>
      </c>
      <c r="M62" s="399">
        <f t="shared" si="34"/>
        <v>1.0393664765979925E-3</v>
      </c>
      <c r="N62" s="396">
        <f t="shared" si="25"/>
        <v>0.22600408441144004</v>
      </c>
      <c r="O62" s="397">
        <f t="shared" si="25"/>
        <v>-0.22217970304634355</v>
      </c>
      <c r="P62" s="388">
        <f t="shared" si="25"/>
        <v>-8.3148558759013586E-2</v>
      </c>
      <c r="R62" s="19">
        <f t="shared" ref="R62:W62" si="61">R63-SUM(R40:R61)</f>
        <v>16.994999999997162</v>
      </c>
      <c r="S62" s="119">
        <f t="shared" si="61"/>
        <v>36.359000000000378</v>
      </c>
      <c r="T62" s="375">
        <f t="shared" si="61"/>
        <v>53.354000000013912</v>
      </c>
      <c r="U62" s="119">
        <f t="shared" si="61"/>
        <v>16.083999999995285</v>
      </c>
      <c r="V62" s="123">
        <f t="shared" si="61"/>
        <v>27.429999999996653</v>
      </c>
      <c r="W62" s="376">
        <f t="shared" si="61"/>
        <v>43.514000000002852</v>
      </c>
      <c r="X62" s="345">
        <f t="shared" si="35"/>
        <v>1.9129864143630063E-3</v>
      </c>
      <c r="Y62" s="323">
        <f t="shared" si="36"/>
        <v>1.4329267968267274E-3</v>
      </c>
      <c r="Z62" s="399">
        <f t="shared" si="37"/>
        <v>1.5574192459122164E-3</v>
      </c>
      <c r="AA62" s="323">
        <f t="shared" si="38"/>
        <v>1.9007872714845494E-3</v>
      </c>
      <c r="AB62" s="323">
        <f t="shared" si="39"/>
        <v>1.2711694550444482E-3</v>
      </c>
      <c r="AC62" s="399">
        <f t="shared" si="40"/>
        <v>1.4485202417339358E-3</v>
      </c>
      <c r="AE62" s="396">
        <f t="shared" si="26"/>
        <v>-5.3604001176936117E-2</v>
      </c>
      <c r="AF62" s="397">
        <f t="shared" si="26"/>
        <v>-0.24557881129854045</v>
      </c>
      <c r="AG62" s="388">
        <f t="shared" si="26"/>
        <v>-0.18442853394325626</v>
      </c>
      <c r="AI62" s="27">
        <f t="shared" si="27"/>
        <v>2.892273655548125</v>
      </c>
      <c r="AJ62" s="28">
        <f t="shared" si="27"/>
        <v>2.7827185060455619</v>
      </c>
      <c r="AK62" s="402">
        <f t="shared" si="27"/>
        <v>2.8167036215800505</v>
      </c>
      <c r="AL62" s="28">
        <f t="shared" si="27"/>
        <v>2.2326485285945434</v>
      </c>
      <c r="AM62" s="28">
        <f t="shared" si="27"/>
        <v>2.6990061989569343</v>
      </c>
      <c r="AN62" s="402">
        <f t="shared" si="27"/>
        <v>2.5055565152300137</v>
      </c>
      <c r="AO62" s="387">
        <f t="shared" si="44"/>
        <v>-0.22806456287020105</v>
      </c>
      <c r="AP62" s="385">
        <f t="shared" si="44"/>
        <v>-3.0082923194264699E-2</v>
      </c>
      <c r="AQ62" s="386">
        <f t="shared" si="44"/>
        <v>-0.11046497897975385</v>
      </c>
    </row>
    <row r="63" spans="1:43" ht="25.5" customHeight="1" thickBot="1">
      <c r="A63" s="12" t="s">
        <v>18</v>
      </c>
      <c r="B63" s="17">
        <v>64545.130000000012</v>
      </c>
      <c r="C63" s="372">
        <v>213260.04</v>
      </c>
      <c r="D63" s="18">
        <v>277805.1700000001</v>
      </c>
      <c r="E63" s="17">
        <v>50622</v>
      </c>
      <c r="F63" s="373">
        <v>116470.16999999998</v>
      </c>
      <c r="G63" s="378">
        <v>167092.17000000001</v>
      </c>
      <c r="H63" s="334">
        <f t="shared" ref="H63:M63" si="62">SUM(H40:H62)</f>
        <v>0.99999999999999956</v>
      </c>
      <c r="I63" s="338">
        <f t="shared" si="62"/>
        <v>0.99999999999999967</v>
      </c>
      <c r="J63" s="335">
        <f t="shared" si="62"/>
        <v>1</v>
      </c>
      <c r="K63" s="338">
        <f t="shared" si="62"/>
        <v>1.0000000000000002</v>
      </c>
      <c r="L63" s="338">
        <f t="shared" si="62"/>
        <v>1</v>
      </c>
      <c r="M63" s="335">
        <f t="shared" si="62"/>
        <v>1</v>
      </c>
      <c r="N63" s="389">
        <f t="shared" si="25"/>
        <v>-0.21571154942286133</v>
      </c>
      <c r="O63" s="390">
        <f t="shared" si="25"/>
        <v>-0.45385844436679285</v>
      </c>
      <c r="P63" s="391">
        <f t="shared" si="25"/>
        <v>-0.39852750040613011</v>
      </c>
      <c r="R63" s="17">
        <v>8884.0149999999994</v>
      </c>
      <c r="S63" s="372">
        <v>25373.941000000006</v>
      </c>
      <c r="T63" s="18">
        <v>34257.956000000013</v>
      </c>
      <c r="U63" s="17">
        <v>8461.7569999999996</v>
      </c>
      <c r="V63" s="373">
        <v>21578.555</v>
      </c>
      <c r="W63" s="378">
        <v>30040.311999999998</v>
      </c>
      <c r="X63" s="334">
        <f t="shared" ref="X63:AC63" si="63">SUM(X40:X62)</f>
        <v>0.99999999999999967</v>
      </c>
      <c r="Y63" s="338">
        <f t="shared" si="63"/>
        <v>0.99999999999999989</v>
      </c>
      <c r="Z63" s="335">
        <f t="shared" si="63"/>
        <v>1</v>
      </c>
      <c r="AA63" s="338">
        <f t="shared" si="63"/>
        <v>0.99999999999999944</v>
      </c>
      <c r="AB63" s="338">
        <f t="shared" si="63"/>
        <v>0.99999999999999989</v>
      </c>
      <c r="AC63" s="335">
        <f t="shared" si="63"/>
        <v>1</v>
      </c>
      <c r="AE63" s="389">
        <f t="shared" si="26"/>
        <v>-4.7530086340466536E-2</v>
      </c>
      <c r="AF63" s="390">
        <f t="shared" si="26"/>
        <v>-0.14957810456010776</v>
      </c>
      <c r="AG63" s="391">
        <f t="shared" si="26"/>
        <v>-0.12311429204941512</v>
      </c>
      <c r="AI63" s="403">
        <f t="shared" si="27"/>
        <v>1.376403610930832</v>
      </c>
      <c r="AJ63" s="404">
        <f t="shared" si="27"/>
        <v>1.1898122592493185</v>
      </c>
      <c r="AK63" s="405">
        <f t="shared" si="27"/>
        <v>1.2331648111516427</v>
      </c>
      <c r="AL63" s="404">
        <f t="shared" si="27"/>
        <v>1.6715572280826518</v>
      </c>
      <c r="AM63" s="404">
        <f t="shared" si="27"/>
        <v>1.8527108700880237</v>
      </c>
      <c r="AN63" s="405">
        <f t="shared" si="27"/>
        <v>1.7978288270479696</v>
      </c>
      <c r="AO63" s="389">
        <f t="shared" si="44"/>
        <v>0.21443827581374469</v>
      </c>
      <c r="AP63" s="390">
        <f t="shared" si="44"/>
        <v>0.55714555442296754</v>
      </c>
      <c r="AQ63" s="391">
        <f t="shared" si="44"/>
        <v>0.45789825560217845</v>
      </c>
    </row>
    <row r="64" spans="1:43" ht="20.100000000000001" customHeight="1"/>
    <row r="65" spans="1:43" ht="20.100000000000001" customHeight="1" thickBot="1"/>
    <row r="66" spans="1:43" ht="15" customHeight="1">
      <c r="A66" s="491" t="s">
        <v>15</v>
      </c>
      <c r="B66" s="457" t="s">
        <v>133</v>
      </c>
      <c r="C66" s="510"/>
      <c r="D66" s="510"/>
      <c r="E66" s="510"/>
      <c r="F66" s="510"/>
      <c r="G66" s="521"/>
      <c r="H66" s="511" t="s">
        <v>135</v>
      </c>
      <c r="I66" s="510"/>
      <c r="J66" s="510"/>
      <c r="K66" s="510"/>
      <c r="L66" s="510"/>
      <c r="M66" s="521"/>
      <c r="N66" s="525" t="s">
        <v>153</v>
      </c>
      <c r="O66" s="516"/>
      <c r="P66" s="526"/>
      <c r="R66" s="511" t="s">
        <v>134</v>
      </c>
      <c r="S66" s="510"/>
      <c r="T66" s="510"/>
      <c r="U66" s="510"/>
      <c r="V66" s="510"/>
      <c r="W66" s="521"/>
      <c r="X66" s="510" t="s">
        <v>136</v>
      </c>
      <c r="Y66" s="510"/>
      <c r="Z66" s="510"/>
      <c r="AA66" s="510"/>
      <c r="AB66" s="510"/>
      <c r="AC66" s="458"/>
      <c r="AE66" s="516" t="s">
        <v>153</v>
      </c>
      <c r="AF66" s="516"/>
      <c r="AG66" s="516"/>
      <c r="AI66" s="475" t="s">
        <v>139</v>
      </c>
      <c r="AJ66" s="480"/>
      <c r="AK66" s="480"/>
      <c r="AL66" s="480"/>
      <c r="AM66" s="480"/>
      <c r="AN66" s="476"/>
      <c r="AO66" s="516" t="s">
        <v>153</v>
      </c>
      <c r="AP66" s="516"/>
      <c r="AQ66" s="516"/>
    </row>
    <row r="67" spans="1:43" ht="15" customHeight="1">
      <c r="A67" s="492"/>
      <c r="B67" s="522" t="str">
        <f>B38</f>
        <v>jan-jun 2025</v>
      </c>
      <c r="C67" s="497"/>
      <c r="D67" s="498"/>
      <c r="E67" s="523" t="str">
        <f>E38</f>
        <v>jan-jun 2026</v>
      </c>
      <c r="F67" s="513"/>
      <c r="G67" s="524"/>
      <c r="H67" s="532" t="str">
        <f>B67</f>
        <v>jan-jun 2025</v>
      </c>
      <c r="I67" s="497"/>
      <c r="J67" s="498"/>
      <c r="K67" s="522" t="str">
        <f>E67</f>
        <v>jan-jun 2026</v>
      </c>
      <c r="L67" s="497"/>
      <c r="M67" s="498"/>
      <c r="N67" s="499" t="s">
        <v>137</v>
      </c>
      <c r="O67" s="497"/>
      <c r="P67" s="500"/>
      <c r="R67" s="520" t="str">
        <f>H67</f>
        <v>jan-jun 2025</v>
      </c>
      <c r="S67" s="497"/>
      <c r="T67" s="498"/>
      <c r="U67" s="537" t="str">
        <f>K67</f>
        <v>jan-jun 2026</v>
      </c>
      <c r="V67" s="513"/>
      <c r="W67" s="524"/>
      <c r="X67" s="532" t="str">
        <f>R67</f>
        <v>jan-jun 2025</v>
      </c>
      <c r="Y67" s="497"/>
      <c r="Z67" s="498"/>
      <c r="AA67" s="522" t="str">
        <f>U67</f>
        <v>jan-jun 2026</v>
      </c>
      <c r="AB67" s="497"/>
      <c r="AC67" s="500"/>
      <c r="AE67" s="496" t="s">
        <v>138</v>
      </c>
      <c r="AF67" s="497"/>
      <c r="AG67" s="500"/>
      <c r="AI67" s="527" t="str">
        <f>X67</f>
        <v>jan-jun 2025</v>
      </c>
      <c r="AJ67" s="528"/>
      <c r="AK67" s="539"/>
      <c r="AL67" s="538" t="str">
        <f>AA67</f>
        <v>jan-jun 2026</v>
      </c>
      <c r="AM67" s="528"/>
      <c r="AN67" s="539"/>
      <c r="AO67" s="497" t="s">
        <v>139</v>
      </c>
      <c r="AP67" s="497"/>
      <c r="AQ67" s="500"/>
    </row>
    <row r="68" spans="1:43" ht="19.5" customHeight="1" thickBot="1">
      <c r="A68" s="493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187</v>
      </c>
      <c r="B69" s="39">
        <v>3000.35</v>
      </c>
      <c r="C69" s="370">
        <v>157735.52000000002</v>
      </c>
      <c r="D69" s="375">
        <v>160735.87000000002</v>
      </c>
      <c r="E69" s="39">
        <v>3926.8900000000008</v>
      </c>
      <c r="F69" s="379">
        <v>181973.55000000002</v>
      </c>
      <c r="G69" s="377">
        <v>185900.44000000003</v>
      </c>
      <c r="H69" s="345">
        <f t="shared" ref="H69:H96" si="64">B69/$B$97</f>
        <v>0.10196410942191395</v>
      </c>
      <c r="I69" s="323">
        <f t="shared" ref="I69:I96" si="65">C69/$C$97</f>
        <v>0.4977006328651214</v>
      </c>
      <c r="J69" s="398">
        <f t="shared" ref="J69:J96" si="66">D69/$D$97</f>
        <v>0.46407964728347612</v>
      </c>
      <c r="K69" s="323">
        <f t="shared" ref="K69:K96" si="67">E69/$E$97</f>
        <v>0.13367203310066872</v>
      </c>
      <c r="L69" s="323">
        <f t="shared" ref="L69:L96" si="68">F69/$F$97</f>
        <v>0.54972826033597821</v>
      </c>
      <c r="M69" s="399">
        <f t="shared" ref="M69:M96" si="69">G69/$G$97</f>
        <v>0.51581469116674283</v>
      </c>
      <c r="N69" s="392">
        <f t="shared" ref="N69:P97" si="70">(E69-B69)/B69</f>
        <v>0.30881063875881176</v>
      </c>
      <c r="O69" s="393">
        <f t="shared" si="70"/>
        <v>0.15366247247290907</v>
      </c>
      <c r="P69" s="382">
        <f t="shared" si="70"/>
        <v>0.15655852050945443</v>
      </c>
      <c r="R69" s="401">
        <v>319.13400000000001</v>
      </c>
      <c r="S69" s="369">
        <v>14842.453000000001</v>
      </c>
      <c r="T69" s="374">
        <v>15161.587000000001</v>
      </c>
      <c r="U69" s="39">
        <v>462.02400000000006</v>
      </c>
      <c r="V69" s="112">
        <v>17343.954999999998</v>
      </c>
      <c r="W69" s="380">
        <v>17805.978999999999</v>
      </c>
      <c r="X69" s="345">
        <f t="shared" ref="X69:X96" si="71">R69/$R$97</f>
        <v>6.796857379384609E-2</v>
      </c>
      <c r="Y69" s="323">
        <f t="shared" ref="Y69:Y96" si="72">S69/$S$97</f>
        <v>0.3769354684942407</v>
      </c>
      <c r="Z69" s="398">
        <f t="shared" ref="Z69:Z96" si="73">T69/$T$97</f>
        <v>0.34401890326681411</v>
      </c>
      <c r="AA69" s="323">
        <f t="shared" ref="AA69:AA96" si="74">U69/$U$97</f>
        <v>9.4280645433809276E-2</v>
      </c>
      <c r="AB69" s="323">
        <f t="shared" ref="AB69:AB96" si="75">V69/$V$97</f>
        <v>0.43323866953917839</v>
      </c>
      <c r="AC69" s="399">
        <f t="shared" ref="AC69:AC96" si="76">W69/$W$97</f>
        <v>0.39627160192972871</v>
      </c>
      <c r="AE69" s="392">
        <f t="shared" ref="AE69:AG97" si="77">(U69-R69)/R69</f>
        <v>0.44774295437026462</v>
      </c>
      <c r="AF69" s="393">
        <f t="shared" si="77"/>
        <v>0.16853696622788675</v>
      </c>
      <c r="AG69" s="382">
        <f t="shared" si="77"/>
        <v>0.17441393173419101</v>
      </c>
      <c r="AI69" s="27">
        <f t="shared" ref="AI69:AN97" si="78">(R69/B69)*10</f>
        <v>1.0636559068108722</v>
      </c>
      <c r="AJ69" s="28">
        <f t="shared" si="78"/>
        <v>0.94097087326938156</v>
      </c>
      <c r="AK69" s="406">
        <f t="shared" si="78"/>
        <v>0.94326095351336314</v>
      </c>
      <c r="AL69" s="28">
        <f t="shared" si="78"/>
        <v>1.1765646605838207</v>
      </c>
      <c r="AM69" s="28">
        <f t="shared" si="78"/>
        <v>0.95310307459518129</v>
      </c>
      <c r="AN69" s="402">
        <f t="shared" si="78"/>
        <v>0.95782339191881394</v>
      </c>
      <c r="AO69" s="383">
        <f t="shared" ref="AO69:AQ76" si="79">(AL69-AI69)/AI69</f>
        <v>0.10615157876712165</v>
      </c>
      <c r="AP69" s="381">
        <f t="shared" si="79"/>
        <v>1.2893280409038248E-2</v>
      </c>
      <c r="AQ69" s="382">
        <f t="shared" si="79"/>
        <v>1.5438398410545983E-2</v>
      </c>
    </row>
    <row r="70" spans="1:43" ht="19.5" customHeight="1">
      <c r="A70" s="8" t="s">
        <v>185</v>
      </c>
      <c r="B70" s="19">
        <v>5369.8099999999986</v>
      </c>
      <c r="C70" s="371">
        <v>21719.059999999998</v>
      </c>
      <c r="D70" s="375">
        <v>27088.869999999995</v>
      </c>
      <c r="E70" s="19">
        <v>5292.2400000000007</v>
      </c>
      <c r="F70" s="369">
        <v>23267.98</v>
      </c>
      <c r="G70" s="377">
        <v>28560.22</v>
      </c>
      <c r="H70" s="345">
        <f t="shared" si="64"/>
        <v>0.18248800787071096</v>
      </c>
      <c r="I70" s="323">
        <f t="shared" si="65"/>
        <v>6.8529839742091966E-2</v>
      </c>
      <c r="J70" s="399">
        <f t="shared" si="66"/>
        <v>7.8211498372503491E-2</v>
      </c>
      <c r="K70" s="323">
        <f t="shared" si="67"/>
        <v>0.1801487896163842</v>
      </c>
      <c r="L70" s="323">
        <f t="shared" si="68"/>
        <v>7.0290798673391441E-2</v>
      </c>
      <c r="M70" s="399">
        <f t="shared" si="69"/>
        <v>7.9245541640214676E-2</v>
      </c>
      <c r="N70" s="394">
        <f t="shared" si="70"/>
        <v>-1.4445576286683869E-2</v>
      </c>
      <c r="O70" s="395">
        <f t="shared" si="70"/>
        <v>7.1316161933343433E-2</v>
      </c>
      <c r="P70" s="386">
        <f t="shared" si="70"/>
        <v>5.4315665437502783E-2</v>
      </c>
      <c r="R70" s="401">
        <v>965.53099999999995</v>
      </c>
      <c r="S70" s="369">
        <v>4027.1060000000007</v>
      </c>
      <c r="T70" s="374">
        <v>4992.6370000000006</v>
      </c>
      <c r="U70" s="19">
        <v>1046.9970000000001</v>
      </c>
      <c r="V70" s="119">
        <v>4213.5240000000003</v>
      </c>
      <c r="W70" s="375">
        <v>5260.5210000000006</v>
      </c>
      <c r="X70" s="345">
        <f t="shared" si="71"/>
        <v>0.20563702088698169</v>
      </c>
      <c r="Y70" s="323">
        <f t="shared" si="72"/>
        <v>0.1022714430549969</v>
      </c>
      <c r="Z70" s="399">
        <f t="shared" si="73"/>
        <v>0.11328375487007508</v>
      </c>
      <c r="AA70" s="323">
        <f t="shared" si="74"/>
        <v>0.21365027125703859</v>
      </c>
      <c r="AB70" s="323">
        <f t="shared" si="75"/>
        <v>0.10525059202652436</v>
      </c>
      <c r="AC70" s="399">
        <f t="shared" si="76"/>
        <v>0.11707275874328386</v>
      </c>
      <c r="AE70" s="394">
        <f t="shared" si="77"/>
        <v>8.4374297666258383E-2</v>
      </c>
      <c r="AF70" s="395">
        <f t="shared" si="77"/>
        <v>4.6290810323840401E-2</v>
      </c>
      <c r="AG70" s="386">
        <f t="shared" si="77"/>
        <v>5.3655813551035249E-2</v>
      </c>
      <c r="AI70" s="27">
        <f t="shared" si="78"/>
        <v>1.7980729299546916</v>
      </c>
      <c r="AJ70" s="28">
        <f t="shared" si="78"/>
        <v>1.8541806137098018</v>
      </c>
      <c r="AK70" s="402">
        <f t="shared" si="78"/>
        <v>1.8430584221490234</v>
      </c>
      <c r="AL70" s="28">
        <f t="shared" si="78"/>
        <v>1.9783626592898278</v>
      </c>
      <c r="AM70" s="28">
        <f t="shared" si="78"/>
        <v>1.8108679825236229</v>
      </c>
      <c r="AN70" s="402">
        <f t="shared" si="78"/>
        <v>1.8419049293037659</v>
      </c>
      <c r="AO70" s="384">
        <f t="shared" si="79"/>
        <v>0.10026830743716229</v>
      </c>
      <c r="AP70" s="385">
        <f t="shared" si="79"/>
        <v>-2.3359445604125902E-2</v>
      </c>
      <c r="AQ70" s="386">
        <f t="shared" si="79"/>
        <v>-6.2585799310282844E-4</v>
      </c>
    </row>
    <row r="71" spans="1:43" ht="19.5" customHeight="1">
      <c r="A71" s="8" t="s">
        <v>204</v>
      </c>
      <c r="B71" s="19">
        <v>4358.2000000000007</v>
      </c>
      <c r="C71" s="371">
        <v>34776.61</v>
      </c>
      <c r="D71" s="375">
        <v>39134.81</v>
      </c>
      <c r="E71" s="19">
        <v>3305.4100000000003</v>
      </c>
      <c r="F71" s="369">
        <v>36540.620000000003</v>
      </c>
      <c r="G71" s="377">
        <v>39846.030000000006</v>
      </c>
      <c r="H71" s="345">
        <f t="shared" si="64"/>
        <v>0.14810938113306296</v>
      </c>
      <c r="I71" s="323">
        <f t="shared" si="65"/>
        <v>0.10973014071848565</v>
      </c>
      <c r="J71" s="399">
        <f t="shared" si="66"/>
        <v>0.1129907644218173</v>
      </c>
      <c r="K71" s="323">
        <f t="shared" si="67"/>
        <v>0.11251674351236764</v>
      </c>
      <c r="L71" s="323">
        <f t="shared" si="68"/>
        <v>0.11038643508464857</v>
      </c>
      <c r="M71" s="399">
        <f t="shared" si="69"/>
        <v>0.11056008075435846</v>
      </c>
      <c r="N71" s="394">
        <f t="shared" si="70"/>
        <v>-0.24156532513422979</v>
      </c>
      <c r="O71" s="395">
        <f t="shared" si="70"/>
        <v>5.0724035493971434E-2</v>
      </c>
      <c r="P71" s="386">
        <f t="shared" si="70"/>
        <v>1.8173590212907854E-2</v>
      </c>
      <c r="R71" s="401">
        <v>293.43100000000004</v>
      </c>
      <c r="S71" s="369">
        <v>2510.0500000000002</v>
      </c>
      <c r="T71" s="374">
        <v>2803.4810000000002</v>
      </c>
      <c r="U71" s="19">
        <v>283.75799999999992</v>
      </c>
      <c r="V71" s="119">
        <v>2999.5079999999994</v>
      </c>
      <c r="W71" s="375">
        <v>3283.2659999999992</v>
      </c>
      <c r="X71" s="345">
        <f t="shared" si="71"/>
        <v>6.2494396012026471E-2</v>
      </c>
      <c r="Y71" s="323">
        <f t="shared" si="72"/>
        <v>6.3744643334492548E-2</v>
      </c>
      <c r="Z71" s="399">
        <f t="shared" si="73"/>
        <v>6.3611445091424218E-2</v>
      </c>
      <c r="AA71" s="323">
        <f t="shared" si="74"/>
        <v>5.790367467275908E-2</v>
      </c>
      <c r="AB71" s="323">
        <f t="shared" si="75"/>
        <v>7.4925405145027282E-2</v>
      </c>
      <c r="AC71" s="399">
        <f t="shared" si="76"/>
        <v>7.306899987815399E-2</v>
      </c>
      <c r="AE71" s="394">
        <f t="shared" si="77"/>
        <v>-3.2965160463618755E-2</v>
      </c>
      <c r="AF71" s="395">
        <f t="shared" si="77"/>
        <v>0.19499930280273267</v>
      </c>
      <c r="AG71" s="386">
        <f t="shared" si="77"/>
        <v>0.17113902323575544</v>
      </c>
      <c r="AI71" s="27">
        <f t="shared" si="78"/>
        <v>0.67328484236611441</v>
      </c>
      <c r="AJ71" s="28">
        <f t="shared" si="78"/>
        <v>0.72176385219835981</v>
      </c>
      <c r="AK71" s="402">
        <f t="shared" si="78"/>
        <v>0.7163650468725925</v>
      </c>
      <c r="AL71" s="28">
        <f t="shared" si="78"/>
        <v>0.85846536435722021</v>
      </c>
      <c r="AM71" s="28">
        <f t="shared" si="78"/>
        <v>0.82086948716250552</v>
      </c>
      <c r="AN71" s="402">
        <f t="shared" si="78"/>
        <v>0.82398823672019494</v>
      </c>
      <c r="AO71" s="384">
        <f t="shared" si="79"/>
        <v>0.27504038460204866</v>
      </c>
      <c r="AP71" s="385">
        <f t="shared" si="79"/>
        <v>0.13731033309896054</v>
      </c>
      <c r="AQ71" s="386">
        <f t="shared" si="79"/>
        <v>0.15023512148931453</v>
      </c>
    </row>
    <row r="72" spans="1:43" ht="19.5" customHeight="1">
      <c r="A72" s="8" t="s">
        <v>193</v>
      </c>
      <c r="B72" s="19">
        <v>1829.6899999999998</v>
      </c>
      <c r="C72" s="371">
        <v>12511.12</v>
      </c>
      <c r="D72" s="375">
        <v>14340.810000000001</v>
      </c>
      <c r="E72" s="19">
        <v>1762.7100000000003</v>
      </c>
      <c r="F72" s="369">
        <v>11372.410000000002</v>
      </c>
      <c r="G72" s="377">
        <v>13135.120000000003</v>
      </c>
      <c r="H72" s="345">
        <f t="shared" si="64"/>
        <v>6.2180316085850555E-2</v>
      </c>
      <c r="I72" s="323">
        <f t="shared" si="65"/>
        <v>3.9476158203627675E-2</v>
      </c>
      <c r="J72" s="399">
        <f t="shared" si="66"/>
        <v>4.1405058165046464E-2</v>
      </c>
      <c r="K72" s="323">
        <f t="shared" si="67"/>
        <v>6.0002961495453082E-2</v>
      </c>
      <c r="L72" s="323">
        <f t="shared" si="68"/>
        <v>3.4355186042847888E-2</v>
      </c>
      <c r="M72" s="399">
        <f t="shared" si="69"/>
        <v>3.6445787144119224E-2</v>
      </c>
      <c r="N72" s="394">
        <f t="shared" si="70"/>
        <v>-3.6607294131792582E-2</v>
      </c>
      <c r="O72" s="395">
        <f t="shared" si="70"/>
        <v>-9.101583231557199E-2</v>
      </c>
      <c r="P72" s="386">
        <f t="shared" si="70"/>
        <v>-8.4074051605174227E-2</v>
      </c>
      <c r="R72" s="401">
        <v>249.19599999999997</v>
      </c>
      <c r="S72" s="369">
        <v>2443.3229999999999</v>
      </c>
      <c r="T72" s="374">
        <v>2692.5189999999998</v>
      </c>
      <c r="U72" s="19">
        <v>289.67199999999997</v>
      </c>
      <c r="V72" s="119">
        <v>2402.6839999999997</v>
      </c>
      <c r="W72" s="375">
        <v>2692.3559999999998</v>
      </c>
      <c r="X72" s="345">
        <f t="shared" si="71"/>
        <v>5.3073306871506229E-2</v>
      </c>
      <c r="Y72" s="323">
        <f t="shared" si="72"/>
        <v>6.2050060033052058E-2</v>
      </c>
      <c r="Z72" s="399">
        <f t="shared" si="73"/>
        <v>6.1093699057035315E-2</v>
      </c>
      <c r="AA72" s="323">
        <f t="shared" si="74"/>
        <v>5.9110485871085472E-2</v>
      </c>
      <c r="AB72" s="323">
        <f t="shared" si="75"/>
        <v>6.0017200199324272E-2</v>
      </c>
      <c r="AC72" s="399">
        <f t="shared" si="76"/>
        <v>5.9918313117471193E-2</v>
      </c>
      <c r="AE72" s="394">
        <f t="shared" ref="AE72:AE73" si="80">(U72-R72)/R72</f>
        <v>0.16242636318399975</v>
      </c>
      <c r="AF72" s="395">
        <f t="shared" ref="AF72:AF73" si="81">(V72-S72)/S72</f>
        <v>-1.6632676072709227E-2</v>
      </c>
      <c r="AG72" s="386">
        <f t="shared" ref="AG72:AG73" si="82">(W72-T72)/T72</f>
        <v>-6.0538105766388624E-5</v>
      </c>
      <c r="AI72" s="27">
        <f t="shared" ref="AI72:AI73" si="83">(R72/B72)*10</f>
        <v>1.3619574900666231</v>
      </c>
      <c r="AJ72" s="28">
        <f t="shared" ref="AJ72:AJ73" si="84">(S72/C72)*10</f>
        <v>1.952921081405981</v>
      </c>
      <c r="AK72" s="402">
        <f t="shared" ref="AK72:AK73" si="85">(T72/D72)*10</f>
        <v>1.8775222599002426</v>
      </c>
      <c r="AL72" s="28">
        <f t="shared" ref="AL72:AL73" si="86">(U72/E72)*10</f>
        <v>1.6433332766025035</v>
      </c>
      <c r="AM72" s="28">
        <f t="shared" ref="AM72:AM73" si="87">(V72/F72)*10</f>
        <v>2.1127307228634908</v>
      </c>
      <c r="AN72" s="402">
        <f t="shared" ref="AN72:AN73" si="88">(W72/G72)*10</f>
        <v>2.049738411221214</v>
      </c>
      <c r="AO72" s="384">
        <f t="shared" ref="AO72:AO73" si="89">(AL72-AI72)/AI72</f>
        <v>0.20659659981172851</v>
      </c>
      <c r="AP72" s="385">
        <f t="shared" ref="AP72:AP73" si="90">(AM72-AJ72)/AJ72</f>
        <v>8.1831080108192039E-2</v>
      </c>
      <c r="AQ72" s="386">
        <f t="shared" ref="AQ72:AQ73" si="91">(AN72-AK72)/AK72</f>
        <v>9.1725224781154774E-2</v>
      </c>
    </row>
    <row r="73" spans="1:43" ht="19.5" customHeight="1">
      <c r="A73" s="8" t="s">
        <v>184</v>
      </c>
      <c r="B73" s="19">
        <v>2248.0699999999997</v>
      </c>
      <c r="C73" s="371">
        <v>12629.530000000002</v>
      </c>
      <c r="D73" s="375">
        <v>14877.600000000002</v>
      </c>
      <c r="E73" s="19">
        <v>2243.6799999999994</v>
      </c>
      <c r="F73" s="369">
        <v>8627.36</v>
      </c>
      <c r="G73" s="377">
        <v>10871.04</v>
      </c>
      <c r="H73" s="345">
        <f t="shared" si="64"/>
        <v>7.6398571989308606E-2</v>
      </c>
      <c r="I73" s="323">
        <f t="shared" si="65"/>
        <v>3.9849775585036502E-2</v>
      </c>
      <c r="J73" s="399">
        <f t="shared" si="66"/>
        <v>4.295488841678366E-2</v>
      </c>
      <c r="K73" s="323">
        <f t="shared" si="67"/>
        <v>7.6375265726136524E-2</v>
      </c>
      <c r="L73" s="323">
        <f t="shared" si="68"/>
        <v>2.6062598680369781E-2</v>
      </c>
      <c r="M73" s="399">
        <f t="shared" si="69"/>
        <v>3.0163684067995255E-2</v>
      </c>
      <c r="N73" s="394">
        <f t="shared" si="70"/>
        <v>-1.9527861676906537E-3</v>
      </c>
      <c r="O73" s="395">
        <f t="shared" si="70"/>
        <v>-0.31688986050945689</v>
      </c>
      <c r="P73" s="386">
        <f t="shared" si="70"/>
        <v>-0.26930150024197458</v>
      </c>
      <c r="R73" s="401">
        <v>718.53200000000015</v>
      </c>
      <c r="S73" s="369">
        <v>3449.9870000000005</v>
      </c>
      <c r="T73" s="374">
        <v>4168.5190000000002</v>
      </c>
      <c r="U73" s="19">
        <v>546.86800000000005</v>
      </c>
      <c r="V73" s="119">
        <v>1773.3950000000002</v>
      </c>
      <c r="W73" s="375">
        <v>2320.2630000000004</v>
      </c>
      <c r="X73" s="345">
        <f t="shared" si="71"/>
        <v>0.15303162704456383</v>
      </c>
      <c r="Y73" s="323">
        <f t="shared" si="72"/>
        <v>8.7615063773086574E-2</v>
      </c>
      <c r="Z73" s="399">
        <f t="shared" si="73"/>
        <v>9.4584381874198042E-2</v>
      </c>
      <c r="AA73" s="323">
        <f t="shared" si="74"/>
        <v>0.11159391721446593</v>
      </c>
      <c r="AB73" s="323">
        <f t="shared" si="75"/>
        <v>4.4298044498352965E-2</v>
      </c>
      <c r="AC73" s="399">
        <f t="shared" si="76"/>
        <v>5.1637393030075925E-2</v>
      </c>
      <c r="AE73" s="394">
        <f t="shared" si="80"/>
        <v>-0.23890933180428994</v>
      </c>
      <c r="AF73" s="395">
        <f t="shared" si="81"/>
        <v>-0.48597052684546349</v>
      </c>
      <c r="AG73" s="386">
        <f t="shared" si="82"/>
        <v>-0.44338432906267183</v>
      </c>
      <c r="AI73" s="27">
        <f t="shared" si="83"/>
        <v>3.1962171996423612</v>
      </c>
      <c r="AJ73" s="28">
        <f t="shared" si="84"/>
        <v>2.7316828100491461</v>
      </c>
      <c r="AK73" s="402">
        <f t="shared" si="85"/>
        <v>2.8018759746195618</v>
      </c>
      <c r="AL73" s="28">
        <f t="shared" si="86"/>
        <v>2.4373707480567646</v>
      </c>
      <c r="AM73" s="28">
        <f t="shared" si="87"/>
        <v>2.0555476994121031</v>
      </c>
      <c r="AN73" s="402">
        <f t="shared" si="88"/>
        <v>2.1343523710702934</v>
      </c>
      <c r="AO73" s="384">
        <f t="shared" si="89"/>
        <v>-0.23742017647314684</v>
      </c>
      <c r="AP73" s="385">
        <f t="shared" si="90"/>
        <v>-0.24751596640346343</v>
      </c>
      <c r="AQ73" s="386">
        <f t="shared" si="91"/>
        <v>-0.23824166722436907</v>
      </c>
    </row>
    <row r="74" spans="1:43" ht="19.5" customHeight="1">
      <c r="A74" s="8" t="s">
        <v>205</v>
      </c>
      <c r="B74" s="19">
        <v>838.81</v>
      </c>
      <c r="C74" s="371">
        <v>16759.989999999998</v>
      </c>
      <c r="D74" s="375">
        <v>17598.8</v>
      </c>
      <c r="E74" s="19">
        <v>731.9799999999999</v>
      </c>
      <c r="F74" s="369">
        <v>20791.02</v>
      </c>
      <c r="G74" s="377">
        <v>21523</v>
      </c>
      <c r="H74" s="345">
        <f t="shared" si="64"/>
        <v>2.8506179153830597E-2</v>
      </c>
      <c r="I74" s="323">
        <f t="shared" si="65"/>
        <v>5.2882557015776183E-2</v>
      </c>
      <c r="J74" s="399">
        <f t="shared" si="66"/>
        <v>5.0811588580771908E-2</v>
      </c>
      <c r="K74" s="323">
        <f t="shared" si="67"/>
        <v>2.4916729215493039E-2</v>
      </c>
      <c r="L74" s="323">
        <f t="shared" si="68"/>
        <v>6.2808090819850074E-2</v>
      </c>
      <c r="M74" s="399">
        <f t="shared" si="69"/>
        <v>5.9719490701484107E-2</v>
      </c>
      <c r="N74" s="394">
        <f t="shared" si="70"/>
        <v>-0.12735899667385944</v>
      </c>
      <c r="O74" s="395">
        <f t="shared" si="70"/>
        <v>0.24051505997318631</v>
      </c>
      <c r="P74" s="386">
        <f t="shared" si="70"/>
        <v>0.22298111234856927</v>
      </c>
      <c r="R74" s="401">
        <v>98.463999999999984</v>
      </c>
      <c r="S74" s="369">
        <v>1556.5719999999999</v>
      </c>
      <c r="T74" s="374">
        <v>1655.0359999999998</v>
      </c>
      <c r="U74" s="19">
        <v>82.551999999999992</v>
      </c>
      <c r="V74" s="119">
        <v>2078.529</v>
      </c>
      <c r="W74" s="375">
        <v>2161.0810000000001</v>
      </c>
      <c r="X74" s="345">
        <f t="shared" si="71"/>
        <v>2.0970682064704045E-2</v>
      </c>
      <c r="Y74" s="323">
        <f t="shared" si="72"/>
        <v>3.9530338823711764E-2</v>
      </c>
      <c r="Z74" s="399">
        <f t="shared" si="73"/>
        <v>3.7553039110423916E-2</v>
      </c>
      <c r="AA74" s="323">
        <f t="shared" si="74"/>
        <v>1.6845566121785494E-2</v>
      </c>
      <c r="AB74" s="323">
        <f t="shared" si="75"/>
        <v>5.1920057366304222E-2</v>
      </c>
      <c r="AC74" s="399">
        <f t="shared" si="76"/>
        <v>4.8094801738781119E-2</v>
      </c>
      <c r="AE74" s="394">
        <f t="shared" si="77"/>
        <v>-0.16160220994475133</v>
      </c>
      <c r="AF74" s="395">
        <f t="shared" si="77"/>
        <v>0.33532467499094171</v>
      </c>
      <c r="AG74" s="386">
        <f t="shared" si="77"/>
        <v>0.30576072061272402</v>
      </c>
      <c r="AI74" s="27">
        <f t="shared" si="78"/>
        <v>1.1738534352237098</v>
      </c>
      <c r="AJ74" s="28">
        <f t="shared" si="78"/>
        <v>0.92874279757923495</v>
      </c>
      <c r="AK74" s="402">
        <f t="shared" si="78"/>
        <v>0.94042548355569688</v>
      </c>
      <c r="AL74" s="28">
        <f t="shared" si="78"/>
        <v>1.1277903767862509</v>
      </c>
      <c r="AM74" s="28">
        <f t="shared" si="78"/>
        <v>0.99972440024587539</v>
      </c>
      <c r="AN74" s="402">
        <f t="shared" si="78"/>
        <v>1.0040798215862101</v>
      </c>
      <c r="AO74" s="384">
        <f t="shared" si="79"/>
        <v>-3.9240894182569111E-2</v>
      </c>
      <c r="AP74" s="385">
        <f t="shared" si="79"/>
        <v>7.6427621136501686E-2</v>
      </c>
      <c r="AQ74" s="386">
        <f t="shared" si="79"/>
        <v>6.7686743015342055E-2</v>
      </c>
    </row>
    <row r="75" spans="1:43" ht="19.5" customHeight="1">
      <c r="A75" s="8" t="s">
        <v>189</v>
      </c>
      <c r="B75" s="19">
        <v>1166.1699999999998</v>
      </c>
      <c r="C75" s="371">
        <v>4872.5600000000004</v>
      </c>
      <c r="D75" s="375">
        <v>6038.7300000000005</v>
      </c>
      <c r="E75" s="19">
        <v>1434.08</v>
      </c>
      <c r="F75" s="369">
        <v>4177.21</v>
      </c>
      <c r="G75" s="377">
        <v>5611.29</v>
      </c>
      <c r="H75" s="345">
        <f t="shared" si="64"/>
        <v>3.9631204854284792E-2</v>
      </c>
      <c r="I75" s="323">
        <f t="shared" si="65"/>
        <v>1.5374318959187352E-2</v>
      </c>
      <c r="J75" s="399">
        <f t="shared" si="66"/>
        <v>1.7435135595061296E-2</v>
      </c>
      <c r="K75" s="323">
        <f t="shared" si="67"/>
        <v>4.8816337923651275E-2</v>
      </c>
      <c r="L75" s="323">
        <f t="shared" si="68"/>
        <v>1.2619033845072821E-2</v>
      </c>
      <c r="M75" s="399">
        <f t="shared" si="69"/>
        <v>1.5569547970930202E-2</v>
      </c>
      <c r="N75" s="394">
        <f t="shared" si="70"/>
        <v>0.2297349443048613</v>
      </c>
      <c r="O75" s="395">
        <f t="shared" si="70"/>
        <v>-0.14270732428128136</v>
      </c>
      <c r="P75" s="386">
        <f t="shared" si="70"/>
        <v>-7.0783095120994066E-2</v>
      </c>
      <c r="R75" s="401">
        <v>385.44200000000006</v>
      </c>
      <c r="S75" s="369">
        <v>991.51799999999992</v>
      </c>
      <c r="T75" s="374">
        <v>1376.96</v>
      </c>
      <c r="U75" s="19">
        <v>379.91599999999994</v>
      </c>
      <c r="V75" s="119">
        <v>786.42600000000004</v>
      </c>
      <c r="W75" s="375">
        <v>1166.3420000000001</v>
      </c>
      <c r="X75" s="345">
        <f t="shared" si="71"/>
        <v>8.2090729976272134E-2</v>
      </c>
      <c r="Y75" s="323">
        <f t="shared" si="72"/>
        <v>2.5180359462851087E-2</v>
      </c>
      <c r="Z75" s="399">
        <f t="shared" si="73"/>
        <v>3.1243448924065293E-2</v>
      </c>
      <c r="AA75" s="323">
        <f t="shared" si="74"/>
        <v>7.7525681978925495E-2</v>
      </c>
      <c r="AB75" s="323">
        <f t="shared" si="75"/>
        <v>1.9644317223552411E-2</v>
      </c>
      <c r="AC75" s="399">
        <f t="shared" si="76"/>
        <v>2.5956911031846309E-2</v>
      </c>
      <c r="AE75" s="394">
        <f t="shared" si="77"/>
        <v>-1.4336787376570594E-2</v>
      </c>
      <c r="AF75" s="395">
        <f t="shared" si="77"/>
        <v>-0.20684647177358342</v>
      </c>
      <c r="AG75" s="386">
        <f t="shared" si="77"/>
        <v>-0.15295869161050424</v>
      </c>
      <c r="AI75" s="27">
        <f t="shared" si="78"/>
        <v>3.3051956404297838</v>
      </c>
      <c r="AJ75" s="28">
        <f t="shared" si="78"/>
        <v>2.0349015712479677</v>
      </c>
      <c r="AK75" s="402">
        <f t="shared" si="78"/>
        <v>2.280214548423261</v>
      </c>
      <c r="AL75" s="28">
        <f t="shared" si="78"/>
        <v>2.6491966975343075</v>
      </c>
      <c r="AM75" s="28">
        <f t="shared" si="78"/>
        <v>1.8826585208787685</v>
      </c>
      <c r="AN75" s="402">
        <f t="shared" si="78"/>
        <v>2.0785630398714021</v>
      </c>
      <c r="AO75" s="384">
        <f t="shared" si="79"/>
        <v>-0.19847507205660445</v>
      </c>
      <c r="AP75" s="385">
        <f t="shared" si="79"/>
        <v>-7.4815928455857106E-2</v>
      </c>
      <c r="AQ75" s="386">
        <f t="shared" si="79"/>
        <v>-8.843532232144484E-2</v>
      </c>
    </row>
    <row r="76" spans="1:43" ht="19.5" customHeight="1">
      <c r="A76" s="8" t="s">
        <v>186</v>
      </c>
      <c r="B76" s="19">
        <v>1475.92</v>
      </c>
      <c r="C76" s="371">
        <v>14782.970000000001</v>
      </c>
      <c r="D76" s="375">
        <v>16258.890000000001</v>
      </c>
      <c r="E76" s="19">
        <v>1843.4799999999998</v>
      </c>
      <c r="F76" s="369">
        <v>2775.2600000000007</v>
      </c>
      <c r="G76" s="377">
        <v>4618.7400000000007</v>
      </c>
      <c r="H76" s="345">
        <f t="shared" si="64"/>
        <v>5.0157771052707599E-2</v>
      </c>
      <c r="I76" s="323">
        <f t="shared" si="65"/>
        <v>4.6644494053248775E-2</v>
      </c>
      <c r="J76" s="399">
        <f t="shared" si="66"/>
        <v>4.6942975058528229E-2</v>
      </c>
      <c r="K76" s="323">
        <f t="shared" si="67"/>
        <v>6.275238664195347E-2</v>
      </c>
      <c r="L76" s="323">
        <f t="shared" si="68"/>
        <v>8.3838494758168257E-3</v>
      </c>
      <c r="M76" s="399">
        <f t="shared" si="69"/>
        <v>1.2815536889958313E-2</v>
      </c>
      <c r="N76" s="394">
        <f t="shared" si="70"/>
        <v>0.24903788823242431</v>
      </c>
      <c r="O76" s="395">
        <f t="shared" si="70"/>
        <v>-0.81226641195916649</v>
      </c>
      <c r="P76" s="386">
        <f t="shared" si="70"/>
        <v>-0.71592525689023057</v>
      </c>
      <c r="R76" s="401">
        <v>303.79399999999998</v>
      </c>
      <c r="S76" s="369">
        <v>3089.0309999999995</v>
      </c>
      <c r="T76" s="374">
        <v>3392.8249999999994</v>
      </c>
      <c r="U76" s="19">
        <v>381.572</v>
      </c>
      <c r="V76" s="119">
        <v>605.995</v>
      </c>
      <c r="W76" s="375">
        <v>987.56700000000001</v>
      </c>
      <c r="X76" s="345">
        <f t="shared" si="71"/>
        <v>6.4701488738673027E-2</v>
      </c>
      <c r="Y76" s="323">
        <f t="shared" si="72"/>
        <v>7.8448309533352245E-2</v>
      </c>
      <c r="Z76" s="399">
        <f t="shared" si="73"/>
        <v>7.6983757404566436E-2</v>
      </c>
      <c r="AA76" s="323">
        <f t="shared" si="74"/>
        <v>7.786360543926174E-2</v>
      </c>
      <c r="AB76" s="323">
        <f t="shared" si="75"/>
        <v>1.5137289479094845E-2</v>
      </c>
      <c r="AC76" s="399">
        <f t="shared" si="76"/>
        <v>2.1978278032504499E-2</v>
      </c>
      <c r="AE76" s="394">
        <f t="shared" si="77"/>
        <v>0.25602217291980756</v>
      </c>
      <c r="AF76" s="395">
        <f t="shared" si="77"/>
        <v>-0.80382359387134672</v>
      </c>
      <c r="AG76" s="386">
        <f t="shared" si="77"/>
        <v>-0.70892486349870676</v>
      </c>
      <c r="AI76" s="27">
        <f t="shared" si="78"/>
        <v>2.0583364952029917</v>
      </c>
      <c r="AJ76" s="28">
        <f t="shared" si="78"/>
        <v>2.0895875456691035</v>
      </c>
      <c r="AK76" s="402">
        <f t="shared" si="78"/>
        <v>2.0867506945431078</v>
      </c>
      <c r="AL76" s="28">
        <f t="shared" si="78"/>
        <v>2.06984616052249</v>
      </c>
      <c r="AM76" s="28">
        <f t="shared" si="78"/>
        <v>2.1835611798534185</v>
      </c>
      <c r="AN76" s="402">
        <f t="shared" si="78"/>
        <v>2.1381740474674911</v>
      </c>
      <c r="AO76" s="384">
        <f t="shared" si="79"/>
        <v>5.5917316465611709E-3</v>
      </c>
      <c r="AP76" s="385">
        <f t="shared" si="79"/>
        <v>4.497233646854637E-2</v>
      </c>
      <c r="AQ76" s="386">
        <f t="shared" si="79"/>
        <v>2.4642787017565778E-2</v>
      </c>
    </row>
    <row r="77" spans="1:43" ht="19.5" customHeight="1">
      <c r="A77" s="8" t="s">
        <v>219</v>
      </c>
      <c r="B77" s="19">
        <v>1958.88</v>
      </c>
      <c r="C77" s="371">
        <v>13885.230000000003</v>
      </c>
      <c r="D77" s="375">
        <v>15844.110000000004</v>
      </c>
      <c r="E77" s="19">
        <v>2516.98</v>
      </c>
      <c r="F77" s="369">
        <v>14202.510000000002</v>
      </c>
      <c r="G77" s="377">
        <v>16719.490000000002</v>
      </c>
      <c r="H77" s="345">
        <f t="shared" si="64"/>
        <v>6.657071830433077E-2</v>
      </c>
      <c r="I77" s="323">
        <f t="shared" si="65"/>
        <v>4.3811867856255654E-2</v>
      </c>
      <c r="J77" s="399">
        <f t="shared" si="66"/>
        <v>4.5745414388963693E-2</v>
      </c>
      <c r="K77" s="323">
        <f t="shared" si="67"/>
        <v>8.5678446270132616E-2</v>
      </c>
      <c r="L77" s="323">
        <f t="shared" si="68"/>
        <v>4.2904702989551687E-2</v>
      </c>
      <c r="M77" s="399">
        <f t="shared" si="69"/>
        <v>4.6391275732405174E-2</v>
      </c>
      <c r="N77" s="394">
        <f t="shared" si="70"/>
        <v>0.28490770236053248</v>
      </c>
      <c r="O77" s="395">
        <f t="shared" si="70"/>
        <v>2.2850179651327258E-2</v>
      </c>
      <c r="P77" s="386">
        <f t="shared" si="70"/>
        <v>5.52495533040352E-2</v>
      </c>
      <c r="R77" s="401">
        <v>149.98199999999997</v>
      </c>
      <c r="S77" s="369">
        <v>578.18499999999995</v>
      </c>
      <c r="T77" s="374">
        <v>728.16699999999992</v>
      </c>
      <c r="U77" s="19">
        <v>180.55699999999999</v>
      </c>
      <c r="V77" s="119">
        <v>784.72800000000007</v>
      </c>
      <c r="W77" s="375">
        <v>965.28500000000008</v>
      </c>
      <c r="X77" s="345">
        <f t="shared" si="71"/>
        <v>3.1942891182853039E-2</v>
      </c>
      <c r="Y77" s="323">
        <f t="shared" si="72"/>
        <v>1.468345116884268E-2</v>
      </c>
      <c r="Z77" s="399">
        <f t="shared" si="73"/>
        <v>1.6522229020951844E-2</v>
      </c>
      <c r="AA77" s="323">
        <f t="shared" si="74"/>
        <v>3.6844472359860735E-2</v>
      </c>
      <c r="AB77" s="323">
        <f t="shared" si="75"/>
        <v>1.960190248822373E-2</v>
      </c>
      <c r="AC77" s="399">
        <f t="shared" si="76"/>
        <v>2.1482392699033185E-2</v>
      </c>
      <c r="AE77" s="394">
        <f t="shared" si="77"/>
        <v>0.20385779626888575</v>
      </c>
      <c r="AF77" s="395">
        <f t="shared" si="77"/>
        <v>0.35722649325043049</v>
      </c>
      <c r="AG77" s="386">
        <f t="shared" si="77"/>
        <v>0.32563683880208827</v>
      </c>
      <c r="AI77" s="27">
        <f t="shared" ref="AI77" si="92">(R77/B77)*10</f>
        <v>0.76565180102915931</v>
      </c>
      <c r="AJ77" s="28">
        <f t="shared" ref="AJ77" si="93">(S77/C77)*10</f>
        <v>0.41640289717923273</v>
      </c>
      <c r="AK77" s="402">
        <f t="shared" ref="AK77" si="94">(T77/D77)*10</f>
        <v>0.45958214124996588</v>
      </c>
      <c r="AL77" s="28">
        <f t="shared" ref="AL77" si="95">(U77/E77)*10</f>
        <v>0.71735571995009895</v>
      </c>
      <c r="AM77" s="28">
        <f t="shared" ref="AM77" si="96">(V77/F77)*10</f>
        <v>0.55252768700743737</v>
      </c>
      <c r="AN77" s="402">
        <f t="shared" ref="AN77" si="97">(W77/G77)*10</f>
        <v>0.57734117488033432</v>
      </c>
      <c r="AO77" s="384">
        <f t="shared" ref="AO77" si="98">(AL77-AI77)/AI77</f>
        <v>-6.307838760927964E-2</v>
      </c>
      <c r="AP77" s="385">
        <f t="shared" ref="AP77" si="99">(AM77-AJ77)/AJ77</f>
        <v>0.32690644265525443</v>
      </c>
      <c r="AQ77" s="386">
        <f t="shared" ref="AQ77" si="100">(AN77-AK77)/AK77</f>
        <v>0.25623065620019275</v>
      </c>
    </row>
    <row r="78" spans="1:43" ht="19.5" customHeight="1">
      <c r="A78" s="8" t="s">
        <v>227</v>
      </c>
      <c r="B78" s="19">
        <v>40.229999999999997</v>
      </c>
      <c r="C78" s="371">
        <v>297.48</v>
      </c>
      <c r="D78" s="375">
        <v>337.71000000000004</v>
      </c>
      <c r="E78" s="19">
        <v>36.049999999999997</v>
      </c>
      <c r="F78" s="369">
        <v>1923.68</v>
      </c>
      <c r="G78" s="377">
        <v>1959.73</v>
      </c>
      <c r="H78" s="345">
        <f t="shared" si="64"/>
        <v>1.3671792031075035E-3</v>
      </c>
      <c r="I78" s="323">
        <f t="shared" si="65"/>
        <v>9.386343942361004E-4</v>
      </c>
      <c r="J78" s="399">
        <f t="shared" si="66"/>
        <v>9.7504270629886604E-4</v>
      </c>
      <c r="K78" s="323">
        <f t="shared" si="67"/>
        <v>1.2271484032603678E-3</v>
      </c>
      <c r="L78" s="323">
        <f t="shared" si="68"/>
        <v>5.8112910356648778E-3</v>
      </c>
      <c r="M78" s="399">
        <f t="shared" si="69"/>
        <v>5.4376284677981439E-3</v>
      </c>
      <c r="N78" s="394">
        <f t="shared" ref="N78:N84" si="101">(E78-B78)/B78</f>
        <v>-0.10390256027839921</v>
      </c>
      <c r="O78" s="395">
        <f t="shared" ref="O78:O84" si="102">(F78-C78)/C78</f>
        <v>5.4665859889740487</v>
      </c>
      <c r="P78" s="386">
        <f t="shared" ref="P78:P84" si="103">(G78-D78)/D78</f>
        <v>4.8029966539338478</v>
      </c>
      <c r="R78" s="401">
        <v>6.2229999999999999</v>
      </c>
      <c r="S78" s="369">
        <v>59.723999999999997</v>
      </c>
      <c r="T78" s="374">
        <v>65.947000000000003</v>
      </c>
      <c r="U78" s="19">
        <v>5.5100000000000007</v>
      </c>
      <c r="V78" s="119">
        <v>771.54199999999992</v>
      </c>
      <c r="W78" s="375">
        <v>777.05199999999991</v>
      </c>
      <c r="X78" s="345">
        <f t="shared" si="71"/>
        <v>1.3253631224473237E-3</v>
      </c>
      <c r="Y78" s="323">
        <f t="shared" si="72"/>
        <v>1.5167367496700195E-3</v>
      </c>
      <c r="Z78" s="399">
        <f t="shared" si="73"/>
        <v>1.4963482789589631E-3</v>
      </c>
      <c r="AA78" s="323">
        <f t="shared" si="74"/>
        <v>1.1243709338482181E-3</v>
      </c>
      <c r="AB78" s="323">
        <f t="shared" si="75"/>
        <v>1.9272526339787942E-2</v>
      </c>
      <c r="AC78" s="399">
        <f t="shared" si="76"/>
        <v>1.7293272154409456E-2</v>
      </c>
      <c r="AE78" s="394">
        <f t="shared" si="77"/>
        <v>-0.11457496384380511</v>
      </c>
      <c r="AF78" s="395">
        <f t="shared" si="77"/>
        <v>11.91845824124305</v>
      </c>
      <c r="AG78" s="386">
        <f t="shared" si="77"/>
        <v>10.782977239298223</v>
      </c>
      <c r="AI78" s="27">
        <f t="shared" ref="AI78:AI80" si="104">(R78/B78)*10</f>
        <v>1.5468555804126274</v>
      </c>
      <c r="AJ78" s="28">
        <f t="shared" ref="AJ78:AJ80" si="105">(S78/C78)*10</f>
        <v>2.0076643807987087</v>
      </c>
      <c r="AK78" s="402">
        <f t="shared" ref="AK78:AK80" si="106">(T78/D78)*10</f>
        <v>1.9527701282165169</v>
      </c>
      <c r="AL78" s="28">
        <f t="shared" ref="AL78:AL80" si="107">(U78/E78)*10</f>
        <v>1.5284327323162277</v>
      </c>
      <c r="AM78" s="28">
        <f t="shared" ref="AM78:AM80" si="108">(V78/F78)*10</f>
        <v>4.0107606254678529</v>
      </c>
      <c r="AN78" s="402">
        <f t="shared" ref="AN78:AN80" si="109">(W78/G78)*10</f>
        <v>3.9650972327820666</v>
      </c>
      <c r="AO78" s="384">
        <f t="shared" ref="AO78:AO80" si="110">(AL78-AI78)/AI78</f>
        <v>-1.1909869498925927E-2</v>
      </c>
      <c r="AP78" s="385">
        <f t="shared" ref="AP78:AP80" si="111">(AM78-AJ78)/AJ78</f>
        <v>0.99772465150387979</v>
      </c>
      <c r="AQ78" s="386">
        <f t="shared" ref="AQ78:AQ80" si="112">(AN78-AK78)/AK78</f>
        <v>1.0304987133346961</v>
      </c>
    </row>
    <row r="79" spans="1:43" ht="19.5" customHeight="1">
      <c r="A79" s="8" t="s">
        <v>223</v>
      </c>
      <c r="B79" s="19">
        <v>220.31</v>
      </c>
      <c r="C79" s="371">
        <v>1712.0299999999997</v>
      </c>
      <c r="D79" s="375">
        <v>1932.3399999999997</v>
      </c>
      <c r="E79" s="19">
        <v>533.75</v>
      </c>
      <c r="F79" s="369">
        <v>3101.73</v>
      </c>
      <c r="G79" s="377">
        <v>3635.48</v>
      </c>
      <c r="H79" s="345">
        <f t="shared" si="64"/>
        <v>7.4870308286506121E-3</v>
      </c>
      <c r="I79" s="323">
        <f t="shared" si="65"/>
        <v>5.4019438011430375E-3</v>
      </c>
      <c r="J79" s="399">
        <f t="shared" si="66"/>
        <v>5.5790886354847363E-3</v>
      </c>
      <c r="K79" s="323">
        <f t="shared" si="67"/>
        <v>1.8168944805553991E-2</v>
      </c>
      <c r="L79" s="323">
        <f t="shared" si="68"/>
        <v>9.3700905265183508E-3</v>
      </c>
      <c r="M79" s="399">
        <f t="shared" si="69"/>
        <v>1.0087302609089414E-2</v>
      </c>
      <c r="N79" s="394">
        <f t="shared" si="101"/>
        <v>1.4227225273478281</v>
      </c>
      <c r="O79" s="395">
        <f t="shared" si="102"/>
        <v>0.81172643002751144</v>
      </c>
      <c r="P79" s="386">
        <f t="shared" si="103"/>
        <v>0.88138733349203591</v>
      </c>
      <c r="R79" s="401">
        <v>35.674999999999997</v>
      </c>
      <c r="S79" s="369">
        <v>338.02199999999993</v>
      </c>
      <c r="T79" s="374">
        <v>373.69699999999995</v>
      </c>
      <c r="U79" s="19">
        <v>70.186000000000007</v>
      </c>
      <c r="V79" s="119">
        <v>644.03600000000006</v>
      </c>
      <c r="W79" s="375">
        <v>714.22200000000009</v>
      </c>
      <c r="X79" s="345">
        <f t="shared" si="71"/>
        <v>7.5979960458473841E-3</v>
      </c>
      <c r="Y79" s="323">
        <f t="shared" si="72"/>
        <v>8.5843277341932766E-3</v>
      </c>
      <c r="Z79" s="399">
        <f t="shared" si="73"/>
        <v>8.4792464069954297E-3</v>
      </c>
      <c r="AA79" s="323">
        <f t="shared" si="74"/>
        <v>1.4322159412535576E-2</v>
      </c>
      <c r="AB79" s="323">
        <f t="shared" si="75"/>
        <v>1.6087524430000787E-2</v>
      </c>
      <c r="AC79" s="399">
        <f t="shared" si="76"/>
        <v>1.5894992130084773E-2</v>
      </c>
      <c r="AE79" s="394">
        <f t="shared" si="77"/>
        <v>0.96737210932025264</v>
      </c>
      <c r="AF79" s="395">
        <f t="shared" ref="AF79:AF80" si="113">(V79-S79)/S79</f>
        <v>0.90530793853654545</v>
      </c>
      <c r="AG79" s="386">
        <f t="shared" ref="AG79:AG80" si="114">(W79-T79)/T79</f>
        <v>0.91123289724027812</v>
      </c>
      <c r="AI79" s="27">
        <f t="shared" si="104"/>
        <v>1.6193091552811945</v>
      </c>
      <c r="AJ79" s="28">
        <f t="shared" si="105"/>
        <v>1.9743929720857696</v>
      </c>
      <c r="AK79" s="402">
        <f t="shared" si="106"/>
        <v>1.9339091464235072</v>
      </c>
      <c r="AL79" s="28">
        <f t="shared" si="107"/>
        <v>1.3149601873536301</v>
      </c>
      <c r="AM79" s="28">
        <f t="shared" si="108"/>
        <v>2.0763767316948929</v>
      </c>
      <c r="AN79" s="402">
        <f t="shared" si="109"/>
        <v>1.9645878948584508</v>
      </c>
      <c r="AO79" s="384">
        <f t="shared" si="110"/>
        <v>-0.18794988401996277</v>
      </c>
      <c r="AP79" s="385">
        <f t="shared" si="111"/>
        <v>5.1653222560545581E-2</v>
      </c>
      <c r="AQ79" s="386">
        <f t="shared" si="112"/>
        <v>1.5863593432855719E-2</v>
      </c>
    </row>
    <row r="80" spans="1:43" ht="19.5" customHeight="1">
      <c r="A80" s="8" t="s">
        <v>194</v>
      </c>
      <c r="B80" s="19">
        <v>567.03</v>
      </c>
      <c r="C80" s="371">
        <v>712.41</v>
      </c>
      <c r="D80" s="375">
        <v>1279.44</v>
      </c>
      <c r="E80" s="19">
        <v>1191.2999999999997</v>
      </c>
      <c r="F80" s="369">
        <v>1177.43</v>
      </c>
      <c r="G80" s="377">
        <v>2368.7299999999996</v>
      </c>
      <c r="H80" s="345">
        <f t="shared" si="64"/>
        <v>1.9269988156551024E-2</v>
      </c>
      <c r="I80" s="323">
        <f t="shared" si="65"/>
        <v>2.2478570955954693E-3</v>
      </c>
      <c r="J80" s="399">
        <f t="shared" si="66"/>
        <v>3.6940233932872021E-3</v>
      </c>
      <c r="K80" s="323">
        <f t="shared" si="67"/>
        <v>4.0552063600667848E-2</v>
      </c>
      <c r="L80" s="323">
        <f t="shared" si="68"/>
        <v>3.5569265179878655E-3</v>
      </c>
      <c r="M80" s="399">
        <f t="shared" si="69"/>
        <v>6.5724735961216569E-3</v>
      </c>
      <c r="N80" s="394">
        <f t="shared" si="101"/>
        <v>1.1009470398391616</v>
      </c>
      <c r="O80" s="395">
        <f t="shared" si="102"/>
        <v>0.65274210075658701</v>
      </c>
      <c r="P80" s="386">
        <f t="shared" si="103"/>
        <v>0.85138029137747717</v>
      </c>
      <c r="R80" s="401">
        <v>112.07700000000001</v>
      </c>
      <c r="S80" s="369">
        <v>189.63600000000002</v>
      </c>
      <c r="T80" s="374">
        <v>301.71300000000002</v>
      </c>
      <c r="U80" s="19">
        <v>248.22200000000001</v>
      </c>
      <c r="V80" s="119">
        <v>336.91500000000002</v>
      </c>
      <c r="W80" s="375">
        <v>585.13700000000006</v>
      </c>
      <c r="X80" s="345">
        <f t="shared" si="71"/>
        <v>2.3869953828463561E-2</v>
      </c>
      <c r="Y80" s="323">
        <f t="shared" si="72"/>
        <v>4.8159515481284556E-3</v>
      </c>
      <c r="Z80" s="399">
        <f t="shared" si="73"/>
        <v>6.8459176048879505E-3</v>
      </c>
      <c r="AA80" s="323">
        <f t="shared" si="74"/>
        <v>5.0652196359650153E-2</v>
      </c>
      <c r="AB80" s="323">
        <f t="shared" si="75"/>
        <v>8.4158778287762113E-3</v>
      </c>
      <c r="AC80" s="399">
        <f t="shared" si="76"/>
        <v>1.3022208795054498E-2</v>
      </c>
      <c r="AE80" s="394">
        <f t="shared" si="77"/>
        <v>1.2147452198042414</v>
      </c>
      <c r="AF80" s="395">
        <f t="shared" si="113"/>
        <v>0.77664051129532352</v>
      </c>
      <c r="AG80" s="386">
        <f t="shared" si="114"/>
        <v>0.93938279093045385</v>
      </c>
      <c r="AI80" s="27">
        <f t="shared" si="104"/>
        <v>1.9765620866620817</v>
      </c>
      <c r="AJ80" s="28">
        <f t="shared" si="105"/>
        <v>2.6618941339958733</v>
      </c>
      <c r="AK80" s="402">
        <f t="shared" si="106"/>
        <v>2.3581645094728945</v>
      </c>
      <c r="AL80" s="28">
        <f t="shared" si="107"/>
        <v>2.0836229329304126</v>
      </c>
      <c r="AM80" s="28">
        <f t="shared" si="108"/>
        <v>2.8614439924241779</v>
      </c>
      <c r="AN80" s="402">
        <f t="shared" si="109"/>
        <v>2.4702562132450727</v>
      </c>
      <c r="AO80" s="384">
        <f t="shared" si="110"/>
        <v>5.4165182561570761E-2</v>
      </c>
      <c r="AP80" s="385">
        <f t="shared" si="111"/>
        <v>7.4965362401078123E-2</v>
      </c>
      <c r="AQ80" s="386">
        <f t="shared" si="112"/>
        <v>4.7533453803540363E-2</v>
      </c>
    </row>
    <row r="81" spans="1:43" ht="19.5" customHeight="1">
      <c r="A81" s="8" t="s">
        <v>236</v>
      </c>
      <c r="B81" s="19">
        <v>0.97000000000000008</v>
      </c>
      <c r="C81" s="371">
        <v>255.51000000000002</v>
      </c>
      <c r="D81" s="375">
        <v>256.48</v>
      </c>
      <c r="E81" s="19">
        <v>15</v>
      </c>
      <c r="F81" s="369">
        <v>346.29999999999995</v>
      </c>
      <c r="G81" s="377">
        <v>361.29999999999995</v>
      </c>
      <c r="H81" s="345">
        <f t="shared" si="64"/>
        <v>3.296454951564202E-5</v>
      </c>
      <c r="I81" s="323">
        <f t="shared" si="65"/>
        <v>8.0620705281452877E-4</v>
      </c>
      <c r="J81" s="399">
        <f t="shared" si="66"/>
        <v>7.4051391226653981E-4</v>
      </c>
      <c r="K81" s="323">
        <f t="shared" si="67"/>
        <v>5.1060266432470232E-4</v>
      </c>
      <c r="L81" s="323">
        <f t="shared" si="68"/>
        <v>1.0461459731612051E-3</v>
      </c>
      <c r="M81" s="399">
        <f t="shared" si="69"/>
        <v>1.0024927747268599E-3</v>
      </c>
      <c r="N81" s="394">
        <f t="shared" ref="N81:N82" si="115">(E81-B81)/B81</f>
        <v>14.463917525773194</v>
      </c>
      <c r="O81" s="395">
        <f t="shared" ref="O81:O82" si="116">(F81-C81)/C81</f>
        <v>0.35532855856913598</v>
      </c>
      <c r="P81" s="386">
        <f t="shared" ref="P81:P82" si="117">(G81-D81)/D81</f>
        <v>0.4086868371802867</v>
      </c>
      <c r="R81" s="401">
        <v>3.5569999999999995</v>
      </c>
      <c r="S81" s="369">
        <v>191.93300000000005</v>
      </c>
      <c r="T81" s="374">
        <v>195.49000000000004</v>
      </c>
      <c r="U81" s="19">
        <v>5.3749999999999991</v>
      </c>
      <c r="V81" s="119">
        <v>398.51400000000001</v>
      </c>
      <c r="W81" s="375">
        <v>403.88900000000001</v>
      </c>
      <c r="X81" s="345">
        <f t="shared" si="71"/>
        <v>7.5756333384945041E-4</v>
      </c>
      <c r="Y81" s="323">
        <f t="shared" si="72"/>
        <v>4.8742856234414295E-3</v>
      </c>
      <c r="Z81" s="399">
        <f t="shared" si="73"/>
        <v>4.435700260113239E-3</v>
      </c>
      <c r="AA81" s="323">
        <f t="shared" si="74"/>
        <v>1.0968228256686334E-3</v>
      </c>
      <c r="AB81" s="323">
        <f t="shared" si="75"/>
        <v>9.9545735187122047E-3</v>
      </c>
      <c r="AC81" s="399">
        <f t="shared" si="76"/>
        <v>8.9885392446995595E-3</v>
      </c>
      <c r="AE81" s="394">
        <f t="shared" ref="AE81:AE95" si="118">(U81-R81)/R81</f>
        <v>0.51110486364914254</v>
      </c>
      <c r="AF81" s="395">
        <f t="shared" ref="AF81:AF95" si="119">(V81-S81)/S81</f>
        <v>1.0763182985729389</v>
      </c>
      <c r="AG81" s="386">
        <f t="shared" ref="AG81:AG95" si="120">(W81-T81)/T81</f>
        <v>1.0660340682387843</v>
      </c>
      <c r="AI81" s="27">
        <f t="shared" ref="AI81:AI94" si="121">(R81/B81)*10</f>
        <v>36.670103092783492</v>
      </c>
      <c r="AJ81" s="28">
        <f t="shared" ref="AJ81:AJ94" si="122">(S81/C81)*10</f>
        <v>7.5117607921412084</v>
      </c>
      <c r="AK81" s="402">
        <f t="shared" ref="AK81:AK94" si="123">(T81/D81)*10</f>
        <v>7.6220368059887722</v>
      </c>
      <c r="AL81" s="28">
        <f t="shared" ref="AL81:AL94" si="124">(U81/E81)*10</f>
        <v>3.583333333333333</v>
      </c>
      <c r="AM81" s="28">
        <f t="shared" ref="AM81:AM94" si="125">(V81/F81)*10</f>
        <v>11.507767831360095</v>
      </c>
      <c r="AN81" s="402">
        <f t="shared" ref="AN81:AN94" si="126">(W81/G81)*10</f>
        <v>11.178771104345422</v>
      </c>
      <c r="AO81" s="384">
        <f t="shared" ref="AO81:AO94" si="127">(AL81-AI81)/AI81</f>
        <v>-0.90228188548402199</v>
      </c>
      <c r="AP81" s="385">
        <f t="shared" ref="AP81:AP94" si="128">(AM81-AJ81)/AJ81</f>
        <v>0.53196675849948549</v>
      </c>
      <c r="AQ81" s="386">
        <f t="shared" ref="AQ81:AQ94" si="129">(AN81-AK81)/AK81</f>
        <v>0.46663830008824669</v>
      </c>
    </row>
    <row r="82" spans="1:43" ht="19.5" customHeight="1">
      <c r="A82" s="8" t="s">
        <v>225</v>
      </c>
      <c r="B82" s="19">
        <v>1.1300000000000001</v>
      </c>
      <c r="C82" s="371">
        <v>2135.5299999999997</v>
      </c>
      <c r="D82" s="375">
        <v>2136.66</v>
      </c>
      <c r="E82" s="19">
        <v>4.76</v>
      </c>
      <c r="F82" s="369">
        <v>1571.9099999999996</v>
      </c>
      <c r="G82" s="377">
        <v>1576.6699999999996</v>
      </c>
      <c r="H82" s="345">
        <f t="shared" si="64"/>
        <v>3.8402000982139679E-5</v>
      </c>
      <c r="I82" s="323">
        <f t="shared" si="65"/>
        <v>6.7382073010724053E-3</v>
      </c>
      <c r="J82" s="399">
        <f t="shared" si="66"/>
        <v>6.1690052081387423E-3</v>
      </c>
      <c r="K82" s="323">
        <f t="shared" si="67"/>
        <v>1.6203124547903888E-4</v>
      </c>
      <c r="L82" s="323">
        <f t="shared" si="68"/>
        <v>4.7486206083506488E-3</v>
      </c>
      <c r="M82" s="399">
        <f t="shared" si="69"/>
        <v>4.3747586026255132E-3</v>
      </c>
      <c r="N82" s="394">
        <f t="shared" si="115"/>
        <v>3.2123893805309729</v>
      </c>
      <c r="O82" s="395">
        <f t="shared" si="116"/>
        <v>-0.26392511460855161</v>
      </c>
      <c r="P82" s="386">
        <f t="shared" si="117"/>
        <v>-0.26208662117510517</v>
      </c>
      <c r="R82" s="401">
        <v>0.497</v>
      </c>
      <c r="S82" s="369">
        <v>510.2299999999999</v>
      </c>
      <c r="T82" s="374">
        <v>510.72699999999992</v>
      </c>
      <c r="U82" s="19">
        <v>1.1389999999999998</v>
      </c>
      <c r="V82" s="119">
        <v>366.37700000000001</v>
      </c>
      <c r="W82" s="375">
        <v>367.51600000000002</v>
      </c>
      <c r="X82" s="345">
        <f t="shared" si="71"/>
        <v>1.0585014813696287E-4</v>
      </c>
      <c r="Y82" s="323">
        <f t="shared" si="72"/>
        <v>1.2957681866320641E-2</v>
      </c>
      <c r="Z82" s="399">
        <f t="shared" si="73"/>
        <v>1.1588479649838116E-2</v>
      </c>
      <c r="AA82" s="323">
        <f t="shared" si="74"/>
        <v>2.3242440901145552E-4</v>
      </c>
      <c r="AB82" s="323">
        <f t="shared" si="75"/>
        <v>9.1518159514225889E-3</v>
      </c>
      <c r="AC82" s="399">
        <f t="shared" si="76"/>
        <v>8.1790590708214466E-3</v>
      </c>
      <c r="AE82" s="394">
        <f t="shared" si="118"/>
        <v>1.2917505030181082</v>
      </c>
      <c r="AF82" s="395">
        <f t="shared" si="119"/>
        <v>-0.28193755757207517</v>
      </c>
      <c r="AG82" s="386">
        <f t="shared" si="120"/>
        <v>-0.28040616611222813</v>
      </c>
      <c r="AI82" s="27">
        <f t="shared" si="121"/>
        <v>4.3982300884955752</v>
      </c>
      <c r="AJ82" s="28">
        <f t="shared" si="122"/>
        <v>2.3892429513984816</v>
      </c>
      <c r="AK82" s="402">
        <f t="shared" si="123"/>
        <v>2.3903054299701401</v>
      </c>
      <c r="AL82" s="28">
        <f t="shared" si="124"/>
        <v>2.3928571428571423</v>
      </c>
      <c r="AM82" s="28">
        <f t="shared" si="125"/>
        <v>2.3307759350090023</v>
      </c>
      <c r="AN82" s="402">
        <f t="shared" si="126"/>
        <v>2.3309633594854988</v>
      </c>
      <c r="AO82" s="384">
        <f t="shared" si="127"/>
        <v>-0.45594998562805417</v>
      </c>
      <c r="AP82" s="385">
        <f t="shared" si="128"/>
        <v>-2.4470938108348179E-2</v>
      </c>
      <c r="AQ82" s="386">
        <f t="shared" si="129"/>
        <v>-2.4826145537971082E-2</v>
      </c>
    </row>
    <row r="83" spans="1:43" ht="19.5" customHeight="1">
      <c r="A83" s="8" t="s">
        <v>245</v>
      </c>
      <c r="B83" s="19">
        <v>110</v>
      </c>
      <c r="C83" s="371">
        <v>90.04</v>
      </c>
      <c r="D83" s="375">
        <v>200.04000000000002</v>
      </c>
      <c r="E83" s="19">
        <v>0.6</v>
      </c>
      <c r="F83" s="369">
        <v>778.06999999999994</v>
      </c>
      <c r="G83" s="377">
        <v>778.67</v>
      </c>
      <c r="H83" s="345">
        <f t="shared" si="64"/>
        <v>3.7382478832171362E-3</v>
      </c>
      <c r="I83" s="323">
        <f t="shared" si="65"/>
        <v>2.8410192569926879E-4</v>
      </c>
      <c r="J83" s="399">
        <f t="shared" si="66"/>
        <v>5.7755927561524726E-4</v>
      </c>
      <c r="K83" s="323">
        <f t="shared" si="67"/>
        <v>2.0424106572988091E-5</v>
      </c>
      <c r="L83" s="323">
        <f t="shared" si="68"/>
        <v>2.3504903186183624E-3</v>
      </c>
      <c r="M83" s="399">
        <f t="shared" si="69"/>
        <v>2.1605619952852588E-3</v>
      </c>
      <c r="N83" s="394">
        <f t="shared" si="101"/>
        <v>-0.99454545454545462</v>
      </c>
      <c r="O83" s="395">
        <f t="shared" si="102"/>
        <v>7.6413816081741439</v>
      </c>
      <c r="P83" s="386">
        <f t="shared" si="103"/>
        <v>2.8925714857028586</v>
      </c>
      <c r="R83" s="401">
        <v>5.0599999999999996</v>
      </c>
      <c r="S83" s="369">
        <v>4.1479999999999997</v>
      </c>
      <c r="T83" s="374">
        <v>9.2079999999999984</v>
      </c>
      <c r="U83" s="19">
        <v>0.108</v>
      </c>
      <c r="V83" s="119">
        <v>348.32499999999999</v>
      </c>
      <c r="W83" s="375">
        <v>348.43299999999999</v>
      </c>
      <c r="X83" s="345">
        <f t="shared" si="71"/>
        <v>1.0776695162435254E-3</v>
      </c>
      <c r="Y83" s="323">
        <f t="shared" si="72"/>
        <v>1.0534163883248343E-4</v>
      </c>
      <c r="Z83" s="399">
        <f t="shared" si="73"/>
        <v>2.089310348105923E-4</v>
      </c>
      <c r="AA83" s="323">
        <f t="shared" si="74"/>
        <v>2.2038486543667427E-5</v>
      </c>
      <c r="AB83" s="323">
        <f t="shared" si="75"/>
        <v>8.7008908618152157E-3</v>
      </c>
      <c r="AC83" s="399">
        <f t="shared" si="76"/>
        <v>7.7543673995786001E-3</v>
      </c>
      <c r="AE83" s="394">
        <f t="shared" si="118"/>
        <v>-0.97865612648221345</v>
      </c>
      <c r="AF83" s="395">
        <f t="shared" si="119"/>
        <v>82.974204435872707</v>
      </c>
      <c r="AG83" s="386">
        <f t="shared" si="120"/>
        <v>36.840247610773247</v>
      </c>
      <c r="AI83" s="27">
        <f t="shared" si="121"/>
        <v>0.45999999999999996</v>
      </c>
      <c r="AJ83" s="28">
        <f t="shared" si="122"/>
        <v>0.4606841403820523</v>
      </c>
      <c r="AK83" s="402">
        <f t="shared" si="123"/>
        <v>0.46030793841231743</v>
      </c>
      <c r="AL83" s="28">
        <f t="shared" si="124"/>
        <v>1.7999999999999998</v>
      </c>
      <c r="AM83" s="28">
        <f t="shared" si="125"/>
        <v>4.4767822946521525</v>
      </c>
      <c r="AN83" s="402">
        <f t="shared" si="126"/>
        <v>4.4747197143847846</v>
      </c>
      <c r="AO83" s="384">
        <f t="shared" si="127"/>
        <v>2.9130434782608696</v>
      </c>
      <c r="AP83" s="385">
        <f t="shared" si="128"/>
        <v>8.7176826858842791</v>
      </c>
      <c r="AQ83" s="386">
        <f t="shared" si="129"/>
        <v>8.7211439146995282</v>
      </c>
    </row>
    <row r="84" spans="1:43" ht="19.5" customHeight="1">
      <c r="A84" s="8" t="s">
        <v>203</v>
      </c>
      <c r="B84" s="19">
        <v>411.14</v>
      </c>
      <c r="C84" s="371">
        <v>1369.79</v>
      </c>
      <c r="D84" s="375">
        <v>1780.9299999999998</v>
      </c>
      <c r="E84" s="19">
        <v>521.55999999999995</v>
      </c>
      <c r="F84" s="369">
        <v>1008.88</v>
      </c>
      <c r="G84" s="377">
        <v>1530.44</v>
      </c>
      <c r="H84" s="345">
        <f t="shared" si="64"/>
        <v>1.397221122459903E-2</v>
      </c>
      <c r="I84" s="323">
        <f t="shared" si="65"/>
        <v>4.3220788183429741E-3</v>
      </c>
      <c r="J84" s="399">
        <f t="shared" si="66"/>
        <v>5.1419348166439815E-3</v>
      </c>
      <c r="K84" s="323">
        <f t="shared" si="67"/>
        <v>1.7753995040346113E-2</v>
      </c>
      <c r="L84" s="323">
        <f t="shared" si="68"/>
        <v>3.047749781700481E-3</v>
      </c>
      <c r="M84" s="399">
        <f t="shared" si="69"/>
        <v>4.2464850322529082E-3</v>
      </c>
      <c r="N84" s="394">
        <f t="shared" si="101"/>
        <v>0.26857031668044939</v>
      </c>
      <c r="O84" s="395">
        <f t="shared" si="102"/>
        <v>-0.26347834339570297</v>
      </c>
      <c r="P84" s="386">
        <f t="shared" si="103"/>
        <v>-0.14065123278287175</v>
      </c>
      <c r="R84" s="401">
        <v>94.489999999999981</v>
      </c>
      <c r="S84" s="369">
        <v>294.84699999999998</v>
      </c>
      <c r="T84" s="374">
        <v>389.33699999999999</v>
      </c>
      <c r="U84" s="19">
        <v>131.346</v>
      </c>
      <c r="V84" s="119">
        <v>206.91200000000003</v>
      </c>
      <c r="W84" s="375">
        <v>338.25800000000004</v>
      </c>
      <c r="X84" s="345">
        <f t="shared" si="71"/>
        <v>2.0124306835938872E-2</v>
      </c>
      <c r="Y84" s="323">
        <f t="shared" si="72"/>
        <v>7.4878655219000109E-3</v>
      </c>
      <c r="Z84" s="399">
        <f t="shared" si="73"/>
        <v>8.8341205799360965E-3</v>
      </c>
      <c r="AA84" s="323">
        <f t="shared" si="74"/>
        <v>2.6802472718190206E-2</v>
      </c>
      <c r="AB84" s="323">
        <f t="shared" si="75"/>
        <v>5.1685027775781531E-3</v>
      </c>
      <c r="AC84" s="399">
        <f t="shared" si="76"/>
        <v>7.5279230378484776E-3</v>
      </c>
      <c r="AE84" s="394">
        <f t="shared" si="118"/>
        <v>0.39005185733940134</v>
      </c>
      <c r="AF84" s="395">
        <f t="shared" si="119"/>
        <v>-0.29823942587172314</v>
      </c>
      <c r="AG84" s="386">
        <f t="shared" si="120"/>
        <v>-0.13119482607612415</v>
      </c>
      <c r="AI84" s="27">
        <f t="shared" si="121"/>
        <v>2.2982439071848999</v>
      </c>
      <c r="AJ84" s="28">
        <f t="shared" si="122"/>
        <v>2.1524978281342393</v>
      </c>
      <c r="AK84" s="402">
        <f t="shared" si="123"/>
        <v>2.1861443178564013</v>
      </c>
      <c r="AL84" s="28">
        <f t="shared" si="124"/>
        <v>2.5183296265051003</v>
      </c>
      <c r="AM84" s="28">
        <f t="shared" si="125"/>
        <v>2.0509079375148684</v>
      </c>
      <c r="AN84" s="402">
        <f t="shared" si="126"/>
        <v>2.2102009879511773</v>
      </c>
      <c r="AO84" s="384">
        <f t="shared" si="127"/>
        <v>9.5762559679656273E-2</v>
      </c>
      <c r="AP84" s="385">
        <f t="shared" si="128"/>
        <v>-4.7196280196680991E-2</v>
      </c>
      <c r="AQ84" s="386">
        <f t="shared" si="129"/>
        <v>1.1004154619748279E-2</v>
      </c>
    </row>
    <row r="85" spans="1:43" ht="19.5" customHeight="1">
      <c r="A85" s="8" t="s">
        <v>199</v>
      </c>
      <c r="B85" s="19">
        <v>290.06</v>
      </c>
      <c r="C85" s="371">
        <v>1255.49</v>
      </c>
      <c r="D85" s="375">
        <v>1545.55</v>
      </c>
      <c r="E85" s="19">
        <v>270.25</v>
      </c>
      <c r="F85" s="369">
        <v>1011.5899999999999</v>
      </c>
      <c r="G85" s="377">
        <v>1281.8399999999999</v>
      </c>
      <c r="H85" s="345">
        <f t="shared" si="64"/>
        <v>9.8574198273269319E-3</v>
      </c>
      <c r="I85" s="323">
        <f t="shared" si="65"/>
        <v>3.9614296612191799E-3</v>
      </c>
      <c r="J85" s="399">
        <f t="shared" si="66"/>
        <v>4.4623412238909482E-3</v>
      </c>
      <c r="K85" s="323">
        <f t="shared" si="67"/>
        <v>9.1993580022500538E-3</v>
      </c>
      <c r="L85" s="323">
        <f t="shared" si="68"/>
        <v>3.0559364856775728E-3</v>
      </c>
      <c r="M85" s="399">
        <f t="shared" si="69"/>
        <v>3.5566989713697152E-3</v>
      </c>
      <c r="N85" s="394">
        <f t="shared" ref="N85:N96" si="130">(E85-B85)/B85</f>
        <v>-6.8296214576294562E-2</v>
      </c>
      <c r="O85" s="395">
        <f t="shared" ref="O85:O96" si="131">(F85-C85)/C85</f>
        <v>-0.19426678030091843</v>
      </c>
      <c r="P85" s="386">
        <f t="shared" ref="P85:P96" si="132">(G85-D85)/D85</f>
        <v>-0.17062534372876972</v>
      </c>
      <c r="R85" s="401">
        <v>118.49799999999999</v>
      </c>
      <c r="S85" s="369">
        <v>247.71399999999997</v>
      </c>
      <c r="T85" s="374">
        <v>366.21199999999999</v>
      </c>
      <c r="U85" s="19">
        <v>114.20999999999998</v>
      </c>
      <c r="V85" s="119">
        <v>185.80300000000003</v>
      </c>
      <c r="W85" s="375">
        <v>300.01300000000003</v>
      </c>
      <c r="X85" s="345">
        <f t="shared" si="71"/>
        <v>2.5237486627633452E-2</v>
      </c>
      <c r="Y85" s="323">
        <f t="shared" si="72"/>
        <v>6.2908868663813407E-3</v>
      </c>
      <c r="Z85" s="399">
        <f t="shared" si="73"/>
        <v>8.3094105256360379E-3</v>
      </c>
      <c r="AA85" s="323">
        <f t="shared" si="74"/>
        <v>2.3305699519928301E-2</v>
      </c>
      <c r="AB85" s="323">
        <f t="shared" si="75"/>
        <v>4.6412161768401719E-3</v>
      </c>
      <c r="AC85" s="399">
        <f t="shared" si="76"/>
        <v>6.6767815524068474E-3</v>
      </c>
      <c r="AE85" s="394">
        <f t="shared" si="118"/>
        <v>-3.6186264747084432E-2</v>
      </c>
      <c r="AF85" s="395">
        <f t="shared" si="119"/>
        <v>-0.24992935401309554</v>
      </c>
      <c r="AG85" s="386">
        <f t="shared" si="120"/>
        <v>-0.18076687820169726</v>
      </c>
      <c r="AI85" s="27">
        <f t="shared" si="121"/>
        <v>4.0852926980624691</v>
      </c>
      <c r="AJ85" s="28">
        <f t="shared" si="122"/>
        <v>1.973046380297732</v>
      </c>
      <c r="AK85" s="402">
        <f t="shared" si="123"/>
        <v>2.3694607097796903</v>
      </c>
      <c r="AL85" s="28">
        <f t="shared" si="124"/>
        <v>4.2260869565217387</v>
      </c>
      <c r="AM85" s="28">
        <f t="shared" si="125"/>
        <v>1.836742158384326</v>
      </c>
      <c r="AN85" s="402">
        <f t="shared" si="126"/>
        <v>2.3404871122761035</v>
      </c>
      <c r="AO85" s="384">
        <f t="shared" si="127"/>
        <v>3.4463689352306162E-2</v>
      </c>
      <c r="AP85" s="385">
        <f t="shared" si="128"/>
        <v>-6.9083131179530521E-2</v>
      </c>
      <c r="AQ85" s="386">
        <f t="shared" si="129"/>
        <v>-1.2227929074325388E-2</v>
      </c>
    </row>
    <row r="86" spans="1:43" ht="19.5" customHeight="1">
      <c r="A86" s="8" t="s">
        <v>218</v>
      </c>
      <c r="B86" s="19">
        <v>129.07</v>
      </c>
      <c r="C86" s="371">
        <v>1357.4399999999998</v>
      </c>
      <c r="D86" s="375">
        <v>1486.5099999999998</v>
      </c>
      <c r="E86" s="19">
        <v>287.75</v>
      </c>
      <c r="F86" s="369">
        <v>1267.6099999999999</v>
      </c>
      <c r="G86" s="377">
        <v>1555.36</v>
      </c>
      <c r="H86" s="345">
        <f t="shared" si="64"/>
        <v>4.3863241298803248E-3</v>
      </c>
      <c r="I86" s="323">
        <f t="shared" si="65"/>
        <v>4.2831110397736046E-3</v>
      </c>
      <c r="J86" s="399">
        <f t="shared" si="66"/>
        <v>4.2918798180105024E-3</v>
      </c>
      <c r="K86" s="323">
        <f t="shared" si="67"/>
        <v>9.7950611106288731E-3</v>
      </c>
      <c r="L86" s="323">
        <f t="shared" si="68"/>
        <v>3.8293534422144822E-3</v>
      </c>
      <c r="M86" s="399">
        <f t="shared" si="69"/>
        <v>4.3156301192891471E-3</v>
      </c>
      <c r="N86" s="394">
        <f t="shared" si="130"/>
        <v>1.2294103974587434</v>
      </c>
      <c r="O86" s="395">
        <f t="shared" si="131"/>
        <v>-6.6176037246581762E-2</v>
      </c>
      <c r="P86" s="386">
        <f t="shared" si="132"/>
        <v>4.6316540083820593E-2</v>
      </c>
      <c r="R86" s="401">
        <v>16.853999999999999</v>
      </c>
      <c r="S86" s="369">
        <v>267.34800000000001</v>
      </c>
      <c r="T86" s="374">
        <v>284.202</v>
      </c>
      <c r="U86" s="19">
        <v>43.966000000000001</v>
      </c>
      <c r="V86" s="119">
        <v>253.65999999999997</v>
      </c>
      <c r="W86" s="375">
        <v>297.62599999999998</v>
      </c>
      <c r="X86" s="345">
        <f t="shared" si="71"/>
        <v>3.5895339973850545E-3</v>
      </c>
      <c r="Y86" s="323">
        <f t="shared" si="72"/>
        <v>6.7895073429572773E-3</v>
      </c>
      <c r="Z86" s="399">
        <f t="shared" si="73"/>
        <v>6.4485901341485626E-3</v>
      </c>
      <c r="AA86" s="323">
        <f t="shared" si="74"/>
        <v>8.9717046238785396E-3</v>
      </c>
      <c r="AB86" s="323">
        <f t="shared" si="75"/>
        <v>6.3362318983938778E-3</v>
      </c>
      <c r="AC86" s="399">
        <f t="shared" si="76"/>
        <v>6.6236589291685357E-3</v>
      </c>
      <c r="AE86" s="394">
        <f t="shared" si="118"/>
        <v>1.6086388987777385</v>
      </c>
      <c r="AF86" s="395">
        <f t="shared" si="119"/>
        <v>-5.1199186079566875E-2</v>
      </c>
      <c r="AG86" s="386">
        <f t="shared" si="120"/>
        <v>4.7234009612880899E-2</v>
      </c>
      <c r="AI86" s="27">
        <f t="shared" si="121"/>
        <v>1.3058030526071125</v>
      </c>
      <c r="AJ86" s="28">
        <f t="shared" si="122"/>
        <v>1.9695014144271574</v>
      </c>
      <c r="AK86" s="402">
        <f t="shared" si="123"/>
        <v>1.9118741212639003</v>
      </c>
      <c r="AL86" s="28">
        <f t="shared" si="124"/>
        <v>1.5279235447437012</v>
      </c>
      <c r="AM86" s="28">
        <f t="shared" si="125"/>
        <v>2.0010886629168274</v>
      </c>
      <c r="AN86" s="402">
        <f t="shared" si="126"/>
        <v>1.9135505606419092</v>
      </c>
      <c r="AO86" s="384">
        <f t="shared" si="127"/>
        <v>0.17010259831535243</v>
      </c>
      <c r="AP86" s="385">
        <f t="shared" si="128"/>
        <v>1.6038195381980643E-2</v>
      </c>
      <c r="AQ86" s="386">
        <f t="shared" si="129"/>
        <v>8.7685656673914115E-4</v>
      </c>
    </row>
    <row r="87" spans="1:43" ht="19.5" customHeight="1">
      <c r="A87" s="8" t="s">
        <v>224</v>
      </c>
      <c r="B87" s="19">
        <v>449.02000000000004</v>
      </c>
      <c r="C87" s="371">
        <v>2133.66</v>
      </c>
      <c r="D87" s="375">
        <v>2582.6799999999998</v>
      </c>
      <c r="E87" s="19">
        <v>475.40999999999997</v>
      </c>
      <c r="F87" s="369">
        <v>1912.5500000000002</v>
      </c>
      <c r="G87" s="377">
        <v>2387.96</v>
      </c>
      <c r="H87" s="345">
        <f t="shared" si="64"/>
        <v>1.5259527859292351E-2</v>
      </c>
      <c r="I87" s="323">
        <f t="shared" si="65"/>
        <v>6.7323069167870035E-3</v>
      </c>
      <c r="J87" s="399">
        <f t="shared" si="66"/>
        <v>7.4567625972104907E-3</v>
      </c>
      <c r="K87" s="323">
        <f t="shared" si="67"/>
        <v>1.6183040843107115E-2</v>
      </c>
      <c r="L87" s="323">
        <f t="shared" si="68"/>
        <v>5.7776681518032433E-3</v>
      </c>
      <c r="M87" s="399">
        <f t="shared" si="69"/>
        <v>6.6258307399301207E-3</v>
      </c>
      <c r="N87" s="394">
        <f t="shared" si="130"/>
        <v>5.8772437753329312E-2</v>
      </c>
      <c r="O87" s="395">
        <f t="shared" si="131"/>
        <v>-0.1036294442413504</v>
      </c>
      <c r="P87" s="386">
        <f t="shared" si="132"/>
        <v>-7.5394551396224002E-2</v>
      </c>
      <c r="R87" s="401">
        <v>48.46</v>
      </c>
      <c r="S87" s="369">
        <v>266.072</v>
      </c>
      <c r="T87" s="374">
        <v>314.53199999999998</v>
      </c>
      <c r="U87" s="19">
        <v>51.837000000000003</v>
      </c>
      <c r="V87" s="119">
        <v>245.4</v>
      </c>
      <c r="W87" s="375">
        <v>297.23700000000002</v>
      </c>
      <c r="X87" s="345">
        <f t="shared" si="71"/>
        <v>1.0320921888767045E-2</v>
      </c>
      <c r="Y87" s="323">
        <f t="shared" si="72"/>
        <v>6.7571023450907746E-3</v>
      </c>
      <c r="Z87" s="399">
        <f t="shared" si="73"/>
        <v>7.1367828237451376E-3</v>
      </c>
      <c r="AA87" s="323">
        <f t="shared" si="74"/>
        <v>1.0577861360778597E-2</v>
      </c>
      <c r="AB87" s="323">
        <f t="shared" si="75"/>
        <v>6.1299034450282182E-3</v>
      </c>
      <c r="AC87" s="399">
        <f t="shared" si="76"/>
        <v>6.6150017442335963E-3</v>
      </c>
      <c r="AE87" s="394">
        <f t="shared" si="118"/>
        <v>6.9686339248865095E-2</v>
      </c>
      <c r="AF87" s="395">
        <f t="shared" si="119"/>
        <v>-7.7693255960792559E-2</v>
      </c>
      <c r="AG87" s="386">
        <f t="shared" si="120"/>
        <v>-5.4986456068062899E-2</v>
      </c>
      <c r="AI87" s="27">
        <f t="shared" si="121"/>
        <v>1.079239232105474</v>
      </c>
      <c r="AJ87" s="28">
        <f t="shared" si="122"/>
        <v>1.2470215498251831</v>
      </c>
      <c r="AK87" s="402">
        <f t="shared" si="123"/>
        <v>1.217851224309632</v>
      </c>
      <c r="AL87" s="28">
        <f t="shared" si="124"/>
        <v>1.0903641067709977</v>
      </c>
      <c r="AM87" s="28">
        <f t="shared" si="125"/>
        <v>1.2831037097069355</v>
      </c>
      <c r="AN87" s="402">
        <f t="shared" si="126"/>
        <v>1.2447319050570362</v>
      </c>
      <c r="AO87" s="384">
        <f t="shared" si="127"/>
        <v>1.0308071032425613E-2</v>
      </c>
      <c r="AP87" s="385">
        <f t="shared" si="128"/>
        <v>2.8934672289192373E-2</v>
      </c>
      <c r="AQ87" s="386">
        <f t="shared" si="129"/>
        <v>2.2072220490349462E-2</v>
      </c>
    </row>
    <row r="88" spans="1:43" ht="19.5" customHeight="1">
      <c r="A88" s="8" t="s">
        <v>226</v>
      </c>
      <c r="B88" s="19">
        <v>2.0100000000000002</v>
      </c>
      <c r="C88" s="371">
        <v>40.449999999999996</v>
      </c>
      <c r="D88" s="375">
        <v>42.459999999999994</v>
      </c>
      <c r="E88" s="19">
        <v>6.93</v>
      </c>
      <c r="F88" s="369">
        <v>46.89</v>
      </c>
      <c r="G88" s="377">
        <v>53.82</v>
      </c>
      <c r="H88" s="345">
        <f t="shared" si="64"/>
        <v>6.8307984047876776E-5</v>
      </c>
      <c r="I88" s="323">
        <f t="shared" si="65"/>
        <v>1.2763130713611085E-4</v>
      </c>
      <c r="J88" s="399">
        <f t="shared" si="66"/>
        <v>1.2259131594992697E-4</v>
      </c>
      <c r="K88" s="323">
        <f t="shared" si="67"/>
        <v>2.3589843091801246E-4</v>
      </c>
      <c r="L88" s="323">
        <f t="shared" si="68"/>
        <v>1.4165112527152443E-4</v>
      </c>
      <c r="M88" s="399">
        <f t="shared" si="69"/>
        <v>1.49333410284527E-4</v>
      </c>
      <c r="N88" s="394">
        <f t="shared" si="130"/>
        <v>2.4477611940298503</v>
      </c>
      <c r="O88" s="395">
        <f t="shared" si="131"/>
        <v>0.15920889987639075</v>
      </c>
      <c r="P88" s="386">
        <f t="shared" si="132"/>
        <v>0.26754592557701384</v>
      </c>
      <c r="R88" s="401">
        <v>4.0999999999999996</v>
      </c>
      <c r="S88" s="369">
        <v>257.15300000000002</v>
      </c>
      <c r="T88" s="374">
        <v>261.25300000000004</v>
      </c>
      <c r="U88" s="19">
        <v>12.593999999999999</v>
      </c>
      <c r="V88" s="119">
        <v>239.35899999999998</v>
      </c>
      <c r="W88" s="375">
        <v>251.95299999999997</v>
      </c>
      <c r="X88" s="345">
        <f t="shared" si="71"/>
        <v>8.732104775886272E-4</v>
      </c>
      <c r="Y88" s="323">
        <f t="shared" si="72"/>
        <v>6.5305975049878536E-3</v>
      </c>
      <c r="Z88" s="399">
        <f t="shared" si="73"/>
        <v>5.9278735488023119E-3</v>
      </c>
      <c r="AA88" s="323">
        <f t="shared" si="74"/>
        <v>2.5699324030643293E-3</v>
      </c>
      <c r="AB88" s="323">
        <f t="shared" si="75"/>
        <v>5.9790039066768908E-3</v>
      </c>
      <c r="AC88" s="399">
        <f t="shared" si="76"/>
        <v>5.6072074959203832E-3</v>
      </c>
      <c r="AE88" s="394">
        <f t="shared" si="118"/>
        <v>2.0717073170731708</v>
      </c>
      <c r="AF88" s="395">
        <f t="shared" si="119"/>
        <v>-6.9196159484820469E-2</v>
      </c>
      <c r="AG88" s="386">
        <f t="shared" si="120"/>
        <v>-3.5597677347246032E-2</v>
      </c>
      <c r="AI88" s="27">
        <f t="shared" si="121"/>
        <v>20.398009950248749</v>
      </c>
      <c r="AJ88" s="28">
        <f t="shared" si="122"/>
        <v>63.573053152039563</v>
      </c>
      <c r="AK88" s="402">
        <f t="shared" si="123"/>
        <v>61.529203956665121</v>
      </c>
      <c r="AL88" s="28">
        <f t="shared" si="124"/>
        <v>18.173160173160174</v>
      </c>
      <c r="AM88" s="28">
        <f t="shared" si="125"/>
        <v>51.046918319471104</v>
      </c>
      <c r="AN88" s="402">
        <f t="shared" si="126"/>
        <v>46.81400966183574</v>
      </c>
      <c r="AO88" s="384">
        <f t="shared" si="127"/>
        <v>-0.10907190370604972</v>
      </c>
      <c r="AP88" s="385">
        <f t="shared" si="128"/>
        <v>-0.19703528793262926</v>
      </c>
      <c r="AQ88" s="386">
        <f t="shared" si="129"/>
        <v>-0.23915788517584688</v>
      </c>
    </row>
    <row r="89" spans="1:43" ht="19.5" customHeight="1">
      <c r="A89" s="8" t="s">
        <v>206</v>
      </c>
      <c r="B89" s="19">
        <v>1919.71</v>
      </c>
      <c r="C89" s="371">
        <v>1195.44</v>
      </c>
      <c r="D89" s="375">
        <v>3115.15</v>
      </c>
      <c r="E89" s="19">
        <v>488.24</v>
      </c>
      <c r="F89" s="369">
        <v>664.82999999999993</v>
      </c>
      <c r="G89" s="377">
        <v>1153.07</v>
      </c>
      <c r="H89" s="345">
        <f t="shared" si="64"/>
        <v>6.523956221718881E-2</v>
      </c>
      <c r="I89" s="323">
        <f t="shared" si="65"/>
        <v>3.7719547540863382E-3</v>
      </c>
      <c r="J89" s="399">
        <f t="shared" si="66"/>
        <v>8.9941200631515564E-3</v>
      </c>
      <c r="K89" s="323">
        <f t="shared" si="67"/>
        <v>1.6619776321992845E-2</v>
      </c>
      <c r="L89" s="323">
        <f t="shared" si="68"/>
        <v>2.0084008874870457E-3</v>
      </c>
      <c r="M89" s="399">
        <f t="shared" si="69"/>
        <v>3.1994031103080552E-3</v>
      </c>
      <c r="N89" s="394">
        <f t="shared" si="130"/>
        <v>-0.74566991889399958</v>
      </c>
      <c r="O89" s="395">
        <f t="shared" si="131"/>
        <v>-0.4438616743625779</v>
      </c>
      <c r="P89" s="386">
        <f t="shared" si="132"/>
        <v>-0.6298508900052967</v>
      </c>
      <c r="R89" s="401">
        <v>272.65899999999999</v>
      </c>
      <c r="S89" s="369">
        <v>187.57399999999998</v>
      </c>
      <c r="T89" s="374">
        <v>460.23299999999995</v>
      </c>
      <c r="U89" s="19">
        <v>85.656999999999996</v>
      </c>
      <c r="V89" s="119">
        <v>120.51300000000001</v>
      </c>
      <c r="W89" s="375">
        <v>206.17000000000002</v>
      </c>
      <c r="X89" s="345">
        <f t="shared" si="71"/>
        <v>5.8070413563131106E-2</v>
      </c>
      <c r="Y89" s="323">
        <f t="shared" si="72"/>
        <v>4.7635854779084497E-3</v>
      </c>
      <c r="Z89" s="399">
        <f t="shared" si="73"/>
        <v>1.04427624830564E-2</v>
      </c>
      <c r="AA89" s="323">
        <f t="shared" si="74"/>
        <v>1.7479172609915935E-2</v>
      </c>
      <c r="AB89" s="323">
        <f t="shared" si="75"/>
        <v>3.0103221429123293E-3</v>
      </c>
      <c r="AC89" s="399">
        <f t="shared" si="76"/>
        <v>4.5883080155183931E-3</v>
      </c>
      <c r="AE89" s="394">
        <f t="shared" si="118"/>
        <v>-0.68584569003773954</v>
      </c>
      <c r="AF89" s="395">
        <f t="shared" si="119"/>
        <v>-0.35751756640046056</v>
      </c>
      <c r="AG89" s="386">
        <f t="shared" si="120"/>
        <v>-0.55203125373452133</v>
      </c>
      <c r="AI89" s="27">
        <f t="shared" si="121"/>
        <v>1.420313484849274</v>
      </c>
      <c r="AJ89" s="28">
        <f t="shared" si="122"/>
        <v>1.5690791675031783</v>
      </c>
      <c r="AK89" s="402">
        <f t="shared" si="123"/>
        <v>1.4774023722774183</v>
      </c>
      <c r="AL89" s="28">
        <f t="shared" si="124"/>
        <v>1.7544035720137634</v>
      </c>
      <c r="AM89" s="28">
        <f t="shared" si="125"/>
        <v>1.8126889580795094</v>
      </c>
      <c r="AN89" s="402">
        <f t="shared" si="126"/>
        <v>1.7880094009904</v>
      </c>
      <c r="AO89" s="384">
        <f t="shared" si="127"/>
        <v>0.23522278055393073</v>
      </c>
      <c r="AP89" s="385">
        <f t="shared" si="128"/>
        <v>0.1552565323800576</v>
      </c>
      <c r="AQ89" s="386">
        <f t="shared" si="129"/>
        <v>0.21023861511348485</v>
      </c>
    </row>
    <row r="90" spans="1:43" ht="19.5" customHeight="1">
      <c r="A90" s="8" t="s">
        <v>231</v>
      </c>
      <c r="B90" s="19"/>
      <c r="C90" s="371">
        <v>578.75</v>
      </c>
      <c r="D90" s="375">
        <v>578.75</v>
      </c>
      <c r="E90" s="19">
        <v>26.1</v>
      </c>
      <c r="F90" s="369">
        <v>1251.73</v>
      </c>
      <c r="G90" s="377">
        <v>1277.83</v>
      </c>
      <c r="H90" s="345">
        <f t="shared" si="64"/>
        <v>0</v>
      </c>
      <c r="I90" s="323">
        <f t="shared" si="65"/>
        <v>1.8261216070463329E-3</v>
      </c>
      <c r="J90" s="399">
        <f t="shared" si="66"/>
        <v>1.6709779582199777E-3</v>
      </c>
      <c r="K90" s="323">
        <f t="shared" si="67"/>
        <v>8.8844863592498207E-4</v>
      </c>
      <c r="L90" s="323">
        <f t="shared" si="68"/>
        <v>3.781381169463111E-3</v>
      </c>
      <c r="M90" s="399">
        <f t="shared" si="69"/>
        <v>3.5455724946837071E-3</v>
      </c>
      <c r="N90" s="394"/>
      <c r="O90" s="395">
        <f t="shared" ref="O90:O94" si="133">(F90-C90)/C90</f>
        <v>1.1628164146868252</v>
      </c>
      <c r="P90" s="386">
        <f t="shared" ref="P90:P94" si="134">(G90-D90)/D90</f>
        <v>1.2079136069114469</v>
      </c>
      <c r="R90" s="401"/>
      <c r="S90" s="369">
        <v>108.086</v>
      </c>
      <c r="T90" s="374">
        <v>108.086</v>
      </c>
      <c r="U90" s="19">
        <v>4.5960000000000001</v>
      </c>
      <c r="V90" s="119">
        <v>183.60500000000002</v>
      </c>
      <c r="W90" s="375">
        <v>188.20100000000002</v>
      </c>
      <c r="X90" s="345">
        <f t="shared" si="71"/>
        <v>0</v>
      </c>
      <c r="Y90" s="323">
        <f t="shared" si="72"/>
        <v>2.7449268020365973E-3</v>
      </c>
      <c r="Z90" s="399">
        <f t="shared" si="73"/>
        <v>2.4524891212573505E-3</v>
      </c>
      <c r="AA90" s="323">
        <f t="shared" si="74"/>
        <v>9.3786003846940279E-4</v>
      </c>
      <c r="AB90" s="323">
        <f t="shared" si="75"/>
        <v>4.586311825690326E-3</v>
      </c>
      <c r="AC90" s="399">
        <f t="shared" si="76"/>
        <v>4.1884083854517003E-3</v>
      </c>
      <c r="AE90" s="394"/>
      <c r="AF90" s="395">
        <f t="shared" si="119"/>
        <v>0.69869363284791763</v>
      </c>
      <c r="AG90" s="386">
        <f t="shared" si="120"/>
        <v>0.74121532853468552</v>
      </c>
      <c r="AI90" s="27"/>
      <c r="AJ90" s="28">
        <f t="shared" si="122"/>
        <v>1.8675766738660906</v>
      </c>
      <c r="AK90" s="402">
        <f t="shared" si="123"/>
        <v>1.8675766738660906</v>
      </c>
      <c r="AL90" s="28">
        <f t="shared" si="124"/>
        <v>1.7609195402298849</v>
      </c>
      <c r="AM90" s="28">
        <f t="shared" si="125"/>
        <v>1.4668099350498911</v>
      </c>
      <c r="AN90" s="402">
        <f t="shared" si="126"/>
        <v>1.4728171979058249</v>
      </c>
      <c r="AO90" s="384"/>
      <c r="AP90" s="385">
        <f t="shared" si="128"/>
        <v>-0.21459185286704613</v>
      </c>
      <c r="AQ90" s="386">
        <f t="shared" si="129"/>
        <v>-0.21137524444609274</v>
      </c>
    </row>
    <row r="91" spans="1:43" ht="19.5" customHeight="1">
      <c r="A91" s="8" t="s">
        <v>246</v>
      </c>
      <c r="B91" s="19">
        <v>60.86</v>
      </c>
      <c r="C91" s="371">
        <v>535.65</v>
      </c>
      <c r="D91" s="375">
        <v>596.51</v>
      </c>
      <c r="E91" s="19">
        <v>25.38</v>
      </c>
      <c r="F91" s="369">
        <v>868.19</v>
      </c>
      <c r="G91" s="377">
        <v>893.57</v>
      </c>
      <c r="H91" s="345">
        <f t="shared" si="64"/>
        <v>2.0682706015690447E-3</v>
      </c>
      <c r="I91" s="323">
        <f t="shared" si="65"/>
        <v>1.6901287927678066E-3</v>
      </c>
      <c r="J91" s="399">
        <f t="shared" si="66"/>
        <v>1.7222549664929569E-3</v>
      </c>
      <c r="K91" s="323">
        <f t="shared" si="67"/>
        <v>8.6393970803739627E-4</v>
      </c>
      <c r="L91" s="323">
        <f t="shared" si="68"/>
        <v>2.6227359874063725E-3</v>
      </c>
      <c r="M91" s="399">
        <f t="shared" si="69"/>
        <v>2.479373010552672E-3</v>
      </c>
      <c r="N91" s="394">
        <f t="shared" si="130"/>
        <v>-0.58297732500821564</v>
      </c>
      <c r="O91" s="395">
        <f t="shared" si="133"/>
        <v>0.62081583123308148</v>
      </c>
      <c r="P91" s="386">
        <f t="shared" si="134"/>
        <v>0.49799668069269598</v>
      </c>
      <c r="R91" s="401">
        <v>8.2259999999999991</v>
      </c>
      <c r="S91" s="369">
        <v>97.174999999999983</v>
      </c>
      <c r="T91" s="374">
        <v>105.40099999999998</v>
      </c>
      <c r="U91" s="19">
        <v>4.1349999999999998</v>
      </c>
      <c r="V91" s="119">
        <v>173.13799999999998</v>
      </c>
      <c r="W91" s="375">
        <v>177.27299999999997</v>
      </c>
      <c r="X91" s="345">
        <f t="shared" si="71"/>
        <v>1.7519583874741579E-3</v>
      </c>
      <c r="Y91" s="323">
        <f t="shared" si="72"/>
        <v>2.4678335953583841E-3</v>
      </c>
      <c r="Z91" s="399">
        <f t="shared" si="73"/>
        <v>2.3915660295472673E-3</v>
      </c>
      <c r="AA91" s="323">
        <f t="shared" si="74"/>
        <v>8.4378835053763716E-4</v>
      </c>
      <c r="AB91" s="323">
        <f t="shared" si="75"/>
        <v>4.3248542080900386E-3</v>
      </c>
      <c r="AC91" s="399">
        <f t="shared" si="76"/>
        <v>3.9452060282048401E-3</v>
      </c>
      <c r="AE91" s="394">
        <f t="shared" si="118"/>
        <v>-0.4973255531242402</v>
      </c>
      <c r="AF91" s="395">
        <f t="shared" si="119"/>
        <v>0.78171340365320308</v>
      </c>
      <c r="AG91" s="386">
        <f t="shared" si="120"/>
        <v>0.68189106365214747</v>
      </c>
      <c r="AI91" s="27">
        <f t="shared" si="121"/>
        <v>1.3516266841932303</v>
      </c>
      <c r="AJ91" s="28">
        <f t="shared" si="122"/>
        <v>1.8141510314571079</v>
      </c>
      <c r="AK91" s="402">
        <f t="shared" si="123"/>
        <v>1.7669611573988697</v>
      </c>
      <c r="AL91" s="28">
        <f t="shared" si="124"/>
        <v>1.6292356185973205</v>
      </c>
      <c r="AM91" s="28">
        <f t="shared" si="125"/>
        <v>1.9942408919706511</v>
      </c>
      <c r="AN91" s="402">
        <f t="shared" si="126"/>
        <v>1.9838736752576738</v>
      </c>
      <c r="AO91" s="384">
        <f t="shared" si="127"/>
        <v>0.20538876425763347</v>
      </c>
      <c r="AP91" s="385">
        <f t="shared" si="128"/>
        <v>9.9269497076490312E-2</v>
      </c>
      <c r="AQ91" s="386">
        <f t="shared" si="129"/>
        <v>0.12276020723518299</v>
      </c>
    </row>
    <row r="92" spans="1:43" ht="19.5" customHeight="1">
      <c r="A92" s="8" t="s">
        <v>198</v>
      </c>
      <c r="B92" s="19">
        <v>2.95</v>
      </c>
      <c r="C92" s="371">
        <v>92.36999999999999</v>
      </c>
      <c r="D92" s="375">
        <v>95.32</v>
      </c>
      <c r="E92" s="19">
        <v>2.5099999999999998</v>
      </c>
      <c r="F92" s="369">
        <v>91.649999999999991</v>
      </c>
      <c r="G92" s="377">
        <v>94.16</v>
      </c>
      <c r="H92" s="345">
        <f t="shared" si="64"/>
        <v>1.0025301141355047E-4</v>
      </c>
      <c r="I92" s="323">
        <f t="shared" si="65"/>
        <v>2.9145374141316589E-4</v>
      </c>
      <c r="J92" s="399">
        <f t="shared" si="66"/>
        <v>2.7520970881646348E-4</v>
      </c>
      <c r="K92" s="323">
        <f t="shared" si="67"/>
        <v>8.5440845830333517E-5</v>
      </c>
      <c r="L92" s="323">
        <f t="shared" si="68"/>
        <v>2.7686768247249332E-4</v>
      </c>
      <c r="M92" s="399">
        <f t="shared" si="69"/>
        <v>2.6126410093628877E-4</v>
      </c>
      <c r="N92" s="394">
        <f t="shared" ref="N92:N94" si="135">(E92-B92)/B92</f>
        <v>-0.14915254237288147</v>
      </c>
      <c r="O92" s="395">
        <f t="shared" si="133"/>
        <v>-7.7947385514777409E-3</v>
      </c>
      <c r="P92" s="386">
        <f t="shared" si="134"/>
        <v>-1.2169534200587459E-2</v>
      </c>
      <c r="R92" s="401">
        <v>5.3199999999999994</v>
      </c>
      <c r="S92" s="369">
        <v>146.774</v>
      </c>
      <c r="T92" s="374">
        <v>152.09399999999999</v>
      </c>
      <c r="U92" s="19">
        <v>4.3440000000000003</v>
      </c>
      <c r="V92" s="119">
        <v>145.34400000000002</v>
      </c>
      <c r="W92" s="375">
        <v>149.68800000000002</v>
      </c>
      <c r="X92" s="345">
        <f t="shared" si="71"/>
        <v>1.1330438392125601E-3</v>
      </c>
      <c r="Y92" s="323">
        <f t="shared" si="72"/>
        <v>3.7274382107036945E-3</v>
      </c>
      <c r="Z92" s="399">
        <f t="shared" si="73"/>
        <v>3.4510378810254376E-3</v>
      </c>
      <c r="AA92" s="323">
        <f t="shared" si="74"/>
        <v>8.8643690320084549E-4</v>
      </c>
      <c r="AB92" s="323">
        <f t="shared" si="75"/>
        <v>3.6305814438230702E-3</v>
      </c>
      <c r="AC92" s="399">
        <f t="shared" si="76"/>
        <v>3.331302566944353E-3</v>
      </c>
      <c r="AE92" s="394">
        <f t="shared" si="118"/>
        <v>-0.18345864661654121</v>
      </c>
      <c r="AF92" s="395">
        <f t="shared" si="119"/>
        <v>-9.7428699905976433E-3</v>
      </c>
      <c r="AG92" s="386">
        <f t="shared" si="120"/>
        <v>-1.5819164464081277E-2</v>
      </c>
      <c r="AI92" s="27">
        <f t="shared" si="121"/>
        <v>18.033898305084744</v>
      </c>
      <c r="AJ92" s="28">
        <f t="shared" si="122"/>
        <v>15.88979105770272</v>
      </c>
      <c r="AK92" s="402">
        <f t="shared" si="123"/>
        <v>15.956147712966848</v>
      </c>
      <c r="AL92" s="28">
        <f t="shared" si="124"/>
        <v>17.306772908366536</v>
      </c>
      <c r="AM92" s="28">
        <f t="shared" si="125"/>
        <v>15.858592471358433</v>
      </c>
      <c r="AN92" s="402">
        <f t="shared" si="126"/>
        <v>15.897196261682245</v>
      </c>
      <c r="AO92" s="384">
        <f t="shared" si="127"/>
        <v>-4.031992331426152E-2</v>
      </c>
      <c r="AP92" s="385">
        <f t="shared" si="128"/>
        <v>-1.9634359086907528E-3</v>
      </c>
      <c r="AQ92" s="386">
        <f t="shared" si="129"/>
        <v>-3.6945917238341802E-3</v>
      </c>
    </row>
    <row r="93" spans="1:43" ht="19.5" customHeight="1">
      <c r="A93" s="8" t="s">
        <v>230</v>
      </c>
      <c r="B93" s="19"/>
      <c r="C93" s="371">
        <v>30.419999999999998</v>
      </c>
      <c r="D93" s="375">
        <v>30.419999999999998</v>
      </c>
      <c r="E93" s="19">
        <v>55.529999999999994</v>
      </c>
      <c r="F93" s="369">
        <v>393.51</v>
      </c>
      <c r="G93" s="377">
        <v>449.03999999999996</v>
      </c>
      <c r="H93" s="345">
        <f t="shared" si="64"/>
        <v>0</v>
      </c>
      <c r="I93" s="323">
        <f t="shared" si="65"/>
        <v>9.598379142349795E-5</v>
      </c>
      <c r="J93" s="399">
        <f t="shared" si="66"/>
        <v>8.7829199981082884E-5</v>
      </c>
      <c r="K93" s="323">
        <f t="shared" si="67"/>
        <v>1.8902510633300479E-3</v>
      </c>
      <c r="L93" s="323">
        <f t="shared" si="68"/>
        <v>1.1887637941053013E-3</v>
      </c>
      <c r="M93" s="399">
        <f t="shared" si="69"/>
        <v>1.2459434142356744E-3</v>
      </c>
      <c r="N93" s="394"/>
      <c r="O93" s="395">
        <f t="shared" si="133"/>
        <v>11.935897435897436</v>
      </c>
      <c r="P93" s="386">
        <f t="shared" si="134"/>
        <v>13.761341222879684</v>
      </c>
      <c r="R93" s="401"/>
      <c r="S93" s="369">
        <v>6.1839999999999993</v>
      </c>
      <c r="T93" s="374">
        <v>6.1839999999999993</v>
      </c>
      <c r="U93" s="19">
        <v>16.068999999999999</v>
      </c>
      <c r="V93" s="119">
        <v>125.083</v>
      </c>
      <c r="W93" s="375">
        <v>141.15199999999999</v>
      </c>
      <c r="X93" s="345">
        <f t="shared" si="71"/>
        <v>0</v>
      </c>
      <c r="Y93" s="323">
        <f t="shared" si="72"/>
        <v>1.5704741912730895E-4</v>
      </c>
      <c r="Z93" s="399">
        <f t="shared" si="73"/>
        <v>1.4031597733152725E-4</v>
      </c>
      <c r="AA93" s="323">
        <f t="shared" si="74"/>
        <v>3.2790411136128877E-3</v>
      </c>
      <c r="AB93" s="323">
        <f t="shared" si="75"/>
        <v>3.1244772315177855E-3</v>
      </c>
      <c r="AC93" s="399">
        <f t="shared" si="76"/>
        <v>3.1413341078064322E-3</v>
      </c>
      <c r="AE93" s="394"/>
      <c r="AF93" s="395">
        <f t="shared" si="119"/>
        <v>19.226875808538164</v>
      </c>
      <c r="AG93" s="386">
        <f t="shared" si="120"/>
        <v>21.825355756791723</v>
      </c>
      <c r="AI93" s="27"/>
      <c r="AJ93" s="28">
        <f t="shared" si="122"/>
        <v>2.0328731097961867</v>
      </c>
      <c r="AK93" s="402">
        <f t="shared" si="123"/>
        <v>2.0328731097961867</v>
      </c>
      <c r="AL93" s="28">
        <f t="shared" si="124"/>
        <v>2.8937511255177384</v>
      </c>
      <c r="AM93" s="28">
        <f t="shared" si="125"/>
        <v>3.1786485730985237</v>
      </c>
      <c r="AN93" s="402">
        <f t="shared" si="126"/>
        <v>3.143417067521824</v>
      </c>
      <c r="AO93" s="384"/>
      <c r="AP93" s="385">
        <f t="shared" si="128"/>
        <v>0.56362369976806415</v>
      </c>
      <c r="AQ93" s="386">
        <f t="shared" si="129"/>
        <v>0.5462928071477019</v>
      </c>
    </row>
    <row r="94" spans="1:43" ht="19.5" customHeight="1">
      <c r="A94" s="8" t="s">
        <v>247</v>
      </c>
      <c r="B94" s="19">
        <v>0.23</v>
      </c>
      <c r="C94" s="371">
        <v>5.86</v>
      </c>
      <c r="D94" s="375">
        <v>6.0900000000000007</v>
      </c>
      <c r="E94" s="19">
        <v>19.259999999999998</v>
      </c>
      <c r="F94" s="369">
        <v>333.58000000000004</v>
      </c>
      <c r="G94" s="377">
        <v>352.84000000000003</v>
      </c>
      <c r="H94" s="345">
        <f t="shared" si="64"/>
        <v>7.8163364830903762E-6</v>
      </c>
      <c r="I94" s="323">
        <f t="shared" si="65"/>
        <v>1.8489974284736952E-5</v>
      </c>
      <c r="J94" s="399">
        <f t="shared" si="66"/>
        <v>1.7583163309822314E-5</v>
      </c>
      <c r="K94" s="323">
        <f t="shared" si="67"/>
        <v>6.5561382099291773E-4</v>
      </c>
      <c r="L94" s="323">
        <f t="shared" si="68"/>
        <v>1.0077198201764795E-3</v>
      </c>
      <c r="M94" s="399">
        <f t="shared" si="69"/>
        <v>9.7901896107009494E-4</v>
      </c>
      <c r="N94" s="394">
        <f t="shared" si="135"/>
        <v>82.739130434782595</v>
      </c>
      <c r="O94" s="395">
        <f t="shared" si="133"/>
        <v>55.924914675767923</v>
      </c>
      <c r="P94" s="386">
        <f t="shared" si="134"/>
        <v>56.937602627257803</v>
      </c>
      <c r="R94" s="401">
        <v>4.3999999999999997E-2</v>
      </c>
      <c r="S94" s="369">
        <v>1.444</v>
      </c>
      <c r="T94" s="374">
        <v>1.488</v>
      </c>
      <c r="U94" s="19">
        <v>7.9550000000000001</v>
      </c>
      <c r="V94" s="119">
        <v>132.31700000000001</v>
      </c>
      <c r="W94" s="375">
        <v>140.27200000000002</v>
      </c>
      <c r="X94" s="345">
        <f t="shared" si="71"/>
        <v>9.3710392716828284E-6</v>
      </c>
      <c r="Y94" s="323">
        <f t="shared" si="72"/>
        <v>3.6671486613815352E-5</v>
      </c>
      <c r="Z94" s="399">
        <f t="shared" si="73"/>
        <v>3.3762964791285992E-5</v>
      </c>
      <c r="AA94" s="323">
        <f t="shared" si="74"/>
        <v>1.6232977819895778E-3</v>
      </c>
      <c r="AB94" s="323">
        <f t="shared" si="75"/>
        <v>3.3051769932184137E-3</v>
      </c>
      <c r="AC94" s="399">
        <f t="shared" si="76"/>
        <v>3.1217497305757193E-3</v>
      </c>
      <c r="AE94" s="394">
        <f t="shared" si="118"/>
        <v>179.79545454545456</v>
      </c>
      <c r="AF94" s="395">
        <f t="shared" si="119"/>
        <v>90.632271468144054</v>
      </c>
      <c r="AG94" s="386">
        <f t="shared" si="120"/>
        <v>93.268817204301087</v>
      </c>
      <c r="AI94" s="27">
        <f t="shared" si="121"/>
        <v>1.9130434782608694</v>
      </c>
      <c r="AJ94" s="28">
        <f t="shared" si="122"/>
        <v>2.4641638225255971</v>
      </c>
      <c r="AK94" s="402">
        <f t="shared" si="123"/>
        <v>2.443349753694581</v>
      </c>
      <c r="AL94" s="28">
        <f t="shared" si="124"/>
        <v>4.1303219106957432</v>
      </c>
      <c r="AM94" s="28">
        <f t="shared" si="125"/>
        <v>3.9665747346963243</v>
      </c>
      <c r="AN94" s="402">
        <f t="shared" si="126"/>
        <v>3.9755129803877116</v>
      </c>
      <c r="AO94" s="384">
        <f t="shared" si="127"/>
        <v>1.1590319078636842</v>
      </c>
      <c r="AP94" s="385">
        <f t="shared" si="128"/>
        <v>0.60970415133798217</v>
      </c>
      <c r="AQ94" s="386">
        <f t="shared" si="129"/>
        <v>0.62707486898932574</v>
      </c>
    </row>
    <row r="95" spans="1:43" ht="19.5" customHeight="1">
      <c r="A95" s="8" t="s">
        <v>220</v>
      </c>
      <c r="B95" s="19">
        <v>55.83</v>
      </c>
      <c r="C95" s="371">
        <v>116.82000000000001</v>
      </c>
      <c r="D95" s="375">
        <v>172.65</v>
      </c>
      <c r="E95" s="19">
        <v>105.33000000000001</v>
      </c>
      <c r="F95" s="369">
        <v>213.44</v>
      </c>
      <c r="G95" s="377">
        <v>318.77</v>
      </c>
      <c r="H95" s="345">
        <f t="shared" si="64"/>
        <v>1.8973307210910246E-3</v>
      </c>
      <c r="I95" s="323">
        <f t="shared" si="65"/>
        <v>3.6860047712337387E-4</v>
      </c>
      <c r="J95" s="399">
        <f t="shared" si="66"/>
        <v>4.9847834900506119E-4</v>
      </c>
      <c r="K95" s="323">
        <f t="shared" si="67"/>
        <v>3.5854519088880602E-3</v>
      </c>
      <c r="L95" s="323">
        <f t="shared" si="68"/>
        <v>6.4478601360533534E-4</v>
      </c>
      <c r="M95" s="399">
        <f t="shared" si="69"/>
        <v>8.8448552947600651E-4</v>
      </c>
      <c r="N95" s="394">
        <f t="shared" si="130"/>
        <v>0.88662009672219266</v>
      </c>
      <c r="O95" s="395">
        <f t="shared" si="131"/>
        <v>0.82708440335558964</v>
      </c>
      <c r="P95" s="386">
        <f t="shared" si="132"/>
        <v>0.8463365189690123</v>
      </c>
      <c r="R95" s="401">
        <v>19.878</v>
      </c>
      <c r="S95" s="369">
        <v>48.396000000000001</v>
      </c>
      <c r="T95" s="374">
        <v>68.274000000000001</v>
      </c>
      <c r="U95" s="19">
        <v>39.685000000000002</v>
      </c>
      <c r="V95" s="119">
        <v>89.774000000000015</v>
      </c>
      <c r="W95" s="375">
        <v>129.459</v>
      </c>
      <c r="X95" s="345">
        <f t="shared" si="71"/>
        <v>4.2335799691479836E-3</v>
      </c>
      <c r="Y95" s="323">
        <f t="shared" si="72"/>
        <v>1.2290535084225817E-3</v>
      </c>
      <c r="Z95" s="399">
        <f t="shared" si="73"/>
        <v>1.5491482917743681E-3</v>
      </c>
      <c r="AA95" s="323">
        <f t="shared" si="74"/>
        <v>8.0981235044948335E-3</v>
      </c>
      <c r="AB95" s="323">
        <f t="shared" si="75"/>
        <v>2.2424855414586932E-3</v>
      </c>
      <c r="AC95" s="399">
        <f t="shared" si="76"/>
        <v>2.8811066953533279E-3</v>
      </c>
      <c r="AE95" s="394">
        <f t="shared" si="118"/>
        <v>0.99642821209377208</v>
      </c>
      <c r="AF95" s="395">
        <f t="shared" si="119"/>
        <v>0.85498801553847459</v>
      </c>
      <c r="AG95" s="386">
        <f t="shared" si="120"/>
        <v>0.89616838034976709</v>
      </c>
      <c r="AI95" s="27">
        <f t="shared" ref="AI95:AI96" si="136">(R95/B95)*10</f>
        <v>3.5604513702310587</v>
      </c>
      <c r="AJ95" s="28">
        <f t="shared" ref="AJ95:AJ96" si="137">(S95/C95)*10</f>
        <v>4.1427837699024135</v>
      </c>
      <c r="AK95" s="402">
        <f t="shared" ref="AK95:AK96" si="138">(T95/D95)*10</f>
        <v>3.9544743701129454</v>
      </c>
      <c r="AL95" s="28">
        <f t="shared" ref="AL95:AL96" si="139">(U95/E95)*10</f>
        <v>3.7676825215987848</v>
      </c>
      <c r="AM95" s="28">
        <f t="shared" ref="AM95:AM96" si="140">(V95/F95)*10</f>
        <v>4.2060532233883059</v>
      </c>
      <c r="AN95" s="402">
        <f t="shared" ref="AN95:AN96" si="141">(W95/G95)*10</f>
        <v>4.0612040028860932</v>
      </c>
      <c r="AO95" s="384">
        <f t="shared" ref="AO95:AO96" si="142">(AL95-AI95)/AI95</f>
        <v>5.8203617973941774E-2</v>
      </c>
      <c r="AP95" s="385">
        <f t="shared" ref="AP95:AP96" si="143">(AM95-AJ95)/AJ95</f>
        <v>1.5272207530006514E-2</v>
      </c>
      <c r="AQ95" s="386">
        <f t="shared" ref="AQ95:AQ96" si="144">(AN95-AK95)/AK95</f>
        <v>2.6989587688261936E-2</v>
      </c>
    </row>
    <row r="96" spans="1:43" ht="19.5" customHeight="1" thickBot="1">
      <c r="A96" s="8" t="s">
        <v>17</v>
      </c>
      <c r="B96" s="19">
        <f t="shared" ref="B96:G96" si="145">B97-SUM(B69:B95)</f>
        <v>2919.0999999999985</v>
      </c>
      <c r="C96" s="371">
        <f t="shared" si="145"/>
        <v>13340.780000000203</v>
      </c>
      <c r="D96" s="376">
        <f t="shared" si="145"/>
        <v>16259.880000000179</v>
      </c>
      <c r="E96" s="21">
        <f t="shared" si="145"/>
        <v>2253.890000000014</v>
      </c>
      <c r="F96" s="119">
        <f t="shared" si="145"/>
        <v>9333.0599999998813</v>
      </c>
      <c r="G96" s="375">
        <f t="shared" si="145"/>
        <v>11586.950000000128</v>
      </c>
      <c r="H96" s="345">
        <f t="shared" si="64"/>
        <v>9.9202903599083056E-2</v>
      </c>
      <c r="I96" s="323">
        <f t="shared" si="65"/>
        <v>4.2093972549204224E-2</v>
      </c>
      <c r="J96" s="399">
        <f t="shared" si="66"/>
        <v>4.6945833405273689E-2</v>
      </c>
      <c r="K96" s="323">
        <f t="shared" si="67"/>
        <v>7.6722815939654035E-2</v>
      </c>
      <c r="L96" s="323">
        <f t="shared" si="68"/>
        <v>2.8194464730787735E-2</v>
      </c>
      <c r="M96" s="399">
        <f t="shared" si="69"/>
        <v>3.215010699175621E-2</v>
      </c>
      <c r="N96" s="394">
        <f t="shared" si="130"/>
        <v>-0.22788188140179674</v>
      </c>
      <c r="O96" s="395">
        <f t="shared" si="131"/>
        <v>-0.30041122033346329</v>
      </c>
      <c r="P96" s="386">
        <f t="shared" si="132"/>
        <v>-0.28739018984149944</v>
      </c>
      <c r="R96" s="19">
        <f t="shared" ref="R96:W96" si="146">R97-SUM(R69:R95)</f>
        <v>460.19300000000112</v>
      </c>
      <c r="S96" s="119">
        <f t="shared" si="146"/>
        <v>2665.9570000000094</v>
      </c>
      <c r="T96" s="375">
        <f t="shared" si="146"/>
        <v>3126.1500000000233</v>
      </c>
      <c r="U96" s="119">
        <f t="shared" si="146"/>
        <v>399.66799999999603</v>
      </c>
      <c r="V96" s="123">
        <f t="shared" si="146"/>
        <v>2077.8960000000006</v>
      </c>
      <c r="W96" s="376">
        <f t="shared" si="146"/>
        <v>2477.5639999999912</v>
      </c>
      <c r="X96" s="345">
        <f t="shared" si="71"/>
        <v>9.8011060808035164E-2</v>
      </c>
      <c r="Y96" s="323">
        <f t="shared" si="72"/>
        <v>6.7704021079298946E-2</v>
      </c>
      <c r="Z96" s="399">
        <f t="shared" si="73"/>
        <v>7.0932857783789979E-2</v>
      </c>
      <c r="AA96" s="323">
        <f t="shared" si="74"/>
        <v>8.1556276295688762E-2</v>
      </c>
      <c r="AB96" s="323">
        <f t="shared" si="75"/>
        <v>5.190424551267464E-2</v>
      </c>
      <c r="AC96" s="399">
        <f t="shared" si="76"/>
        <v>5.5138122715039872E-2</v>
      </c>
      <c r="AE96" s="396">
        <f t="shared" si="77"/>
        <v>-0.13152090535928393</v>
      </c>
      <c r="AF96" s="397">
        <f t="shared" si="77"/>
        <v>-0.22058157727225408</v>
      </c>
      <c r="AG96" s="388">
        <f t="shared" si="77"/>
        <v>-0.20747117060922451</v>
      </c>
      <c r="AI96" s="27">
        <f t="shared" si="136"/>
        <v>1.5764893289027486</v>
      </c>
      <c r="AJ96" s="28">
        <f t="shared" si="137"/>
        <v>1.9983516705919511</v>
      </c>
      <c r="AK96" s="402">
        <f t="shared" si="138"/>
        <v>1.9226156650602519</v>
      </c>
      <c r="AL96" s="28">
        <f t="shared" si="139"/>
        <v>1.7732364933514662</v>
      </c>
      <c r="AM96" s="28">
        <f t="shared" si="140"/>
        <v>2.2263823440543904</v>
      </c>
      <c r="AN96" s="402">
        <f t="shared" si="141"/>
        <v>2.1382365506021546</v>
      </c>
      <c r="AO96" s="384">
        <f t="shared" si="142"/>
        <v>0.12480082220769323</v>
      </c>
      <c r="AP96" s="385">
        <f t="shared" si="143"/>
        <v>0.11410938165597857</v>
      </c>
      <c r="AQ96" s="386">
        <f t="shared" si="144"/>
        <v>0.1121497600692572</v>
      </c>
    </row>
    <row r="97" spans="1:43" ht="25.5" customHeight="1" thickBot="1">
      <c r="A97" s="12" t="s">
        <v>18</v>
      </c>
      <c r="B97" s="17">
        <v>29425.55</v>
      </c>
      <c r="C97" s="372">
        <v>316928.51000000013</v>
      </c>
      <c r="D97" s="18">
        <v>346354.06000000023</v>
      </c>
      <c r="E97" s="17">
        <v>29377.050000000007</v>
      </c>
      <c r="F97" s="373">
        <v>331024.55</v>
      </c>
      <c r="G97" s="378">
        <v>360401.60000000009</v>
      </c>
      <c r="H97" s="334">
        <f t="shared" ref="H97:M97" si="147">SUM(H69:H96)</f>
        <v>0.99999999999999967</v>
      </c>
      <c r="I97" s="338">
        <f t="shared" si="147"/>
        <v>1.0000000000000007</v>
      </c>
      <c r="J97" s="335">
        <f t="shared" si="147"/>
        <v>1</v>
      </c>
      <c r="K97" s="338">
        <f t="shared" si="147"/>
        <v>1.0000000000000002</v>
      </c>
      <c r="L97" s="338">
        <f t="shared" si="147"/>
        <v>0.99999999999999989</v>
      </c>
      <c r="M97" s="335">
        <f t="shared" si="147"/>
        <v>1.0000000000000002</v>
      </c>
      <c r="N97" s="389">
        <f t="shared" si="70"/>
        <v>-1.6482274757818537E-3</v>
      </c>
      <c r="O97" s="390">
        <f t="shared" si="70"/>
        <v>4.4477033637648621E-2</v>
      </c>
      <c r="P97" s="391">
        <f t="shared" si="70"/>
        <v>4.0558323468187017E-2</v>
      </c>
      <c r="R97" s="17">
        <v>4695.3169999999991</v>
      </c>
      <c r="S97" s="372">
        <v>39376.642000000014</v>
      </c>
      <c r="T97" s="18">
        <v>44071.95900000001</v>
      </c>
      <c r="U97" s="17">
        <v>4900.5179999999991</v>
      </c>
      <c r="V97" s="373">
        <v>40033.256999999998</v>
      </c>
      <c r="W97" s="378">
        <v>44933.775000000009</v>
      </c>
      <c r="X97" s="334">
        <f t="shared" ref="X97:AC97" si="148">SUM(X69:X96)</f>
        <v>1.0000000000000004</v>
      </c>
      <c r="Y97" s="338">
        <f t="shared" si="148"/>
        <v>0.99999999999999978</v>
      </c>
      <c r="Z97" s="335">
        <f t="shared" si="148"/>
        <v>1.0000000000000002</v>
      </c>
      <c r="AA97" s="338">
        <f t="shared" si="148"/>
        <v>0.99999999999999944</v>
      </c>
      <c r="AB97" s="338">
        <f t="shared" si="148"/>
        <v>1</v>
      </c>
      <c r="AC97" s="335">
        <f t="shared" si="148"/>
        <v>0.99999999999999933</v>
      </c>
      <c r="AE97" s="389">
        <f t="shared" si="77"/>
        <v>4.3703332490649741E-2</v>
      </c>
      <c r="AF97" s="390">
        <f t="shared" si="77"/>
        <v>1.6675241123912575E-2</v>
      </c>
      <c r="AG97" s="391">
        <f t="shared" si="77"/>
        <v>1.9554746817585275E-2</v>
      </c>
      <c r="AI97" s="403">
        <f t="shared" si="78"/>
        <v>1.5956598942075848</v>
      </c>
      <c r="AJ97" s="404">
        <f t="shared" si="78"/>
        <v>1.2424455597257564</v>
      </c>
      <c r="AK97" s="405">
        <f t="shared" si="78"/>
        <v>1.2724539449602521</v>
      </c>
      <c r="AL97" s="404">
        <f t="shared" si="78"/>
        <v>1.6681450315807742</v>
      </c>
      <c r="AM97" s="404">
        <f t="shared" si="78"/>
        <v>1.2093742594016064</v>
      </c>
      <c r="AN97" s="405">
        <f t="shared" si="78"/>
        <v>1.2467695759397293</v>
      </c>
      <c r="AO97" s="389">
        <f t="shared" ref="AO97:AQ97" si="149">(AL97-AI97)/AI97</f>
        <v>4.5426433061530318E-2</v>
      </c>
      <c r="AP97" s="390">
        <f t="shared" si="149"/>
        <v>-2.6617906970064633E-2</v>
      </c>
      <c r="AQ97" s="391">
        <f t="shared" si="149"/>
        <v>-2.0184910520533735E-2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66" t="s">
        <v>16</v>
      </c>
      <c r="B3" s="449"/>
      <c r="C3" s="449"/>
      <c r="D3" s="485" t="s">
        <v>1</v>
      </c>
      <c r="E3" s="478"/>
      <c r="F3" s="485" t="s">
        <v>101</v>
      </c>
      <c r="G3" s="478"/>
      <c r="H3" s="130" t="s">
        <v>0</v>
      </c>
      <c r="J3" s="479" t="s">
        <v>19</v>
      </c>
      <c r="K3" s="478"/>
      <c r="L3" s="488" t="s">
        <v>101</v>
      </c>
      <c r="M3" s="489"/>
      <c r="N3" s="130" t="s">
        <v>0</v>
      </c>
      <c r="P3" s="477" t="s">
        <v>22</v>
      </c>
      <c r="Q3" s="478"/>
      <c r="R3" s="130" t="s">
        <v>0</v>
      </c>
    </row>
    <row r="4" spans="1:18">
      <c r="A4" s="484"/>
      <c r="B4" s="450"/>
      <c r="C4" s="450"/>
      <c r="D4" s="486" t="s">
        <v>174</v>
      </c>
      <c r="E4" s="480"/>
      <c r="F4" s="486" t="str">
        <f>D4</f>
        <v>jan-jun</v>
      </c>
      <c r="G4" s="480"/>
      <c r="H4" s="131" t="s">
        <v>155</v>
      </c>
      <c r="J4" s="475" t="str">
        <f>D4</f>
        <v>jan-jun</v>
      </c>
      <c r="K4" s="480"/>
      <c r="L4" s="481" t="str">
        <f>D4</f>
        <v>jan-jun</v>
      </c>
      <c r="M4" s="482"/>
      <c r="N4" s="131" t="str">
        <f>H4</f>
        <v>2026/2025</v>
      </c>
      <c r="P4" s="475" t="str">
        <f>D4</f>
        <v>jan-jun</v>
      </c>
      <c r="Q4" s="476"/>
      <c r="R4" s="131" t="str">
        <f>N4</f>
        <v>2026/2025</v>
      </c>
    </row>
    <row r="5" spans="1:18" ht="19.5" customHeight="1" thickBot="1">
      <c r="A5" s="467"/>
      <c r="B5" s="490"/>
      <c r="C5" s="490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1341.7099999999987</v>
      </c>
      <c r="E6" s="147">
        <v>1035.0599999999995</v>
      </c>
      <c r="F6" s="248">
        <f>D6/D8</f>
        <v>0.19242137629665088</v>
      </c>
      <c r="G6" s="256">
        <f>E6/E8</f>
        <v>0.13146173161261801</v>
      </c>
      <c r="H6" s="165">
        <f>(E6-D6)/D6</f>
        <v>-0.22855162441958357</v>
      </c>
      <c r="I6" s="1"/>
      <c r="J6" s="19">
        <v>505.30199999999991</v>
      </c>
      <c r="K6" s="147">
        <v>386.51499999999993</v>
      </c>
      <c r="L6" s="247">
        <f>J6/J8</f>
        <v>0.11149789648676001</v>
      </c>
      <c r="M6" s="246">
        <f>K6/K8</f>
        <v>7.7946416489554637E-2</v>
      </c>
      <c r="N6" s="165">
        <f>(K6-J6)/J6</f>
        <v>-0.23508119896616281</v>
      </c>
      <c r="P6" s="27">
        <f t="shared" ref="P6:Q8" si="0">(J6/D6)*10</f>
        <v>3.7661044488004149</v>
      </c>
      <c r="Q6" s="152">
        <f t="shared" si="0"/>
        <v>3.734227967460825</v>
      </c>
      <c r="R6" s="165">
        <f>(Q6-P6)/P6</f>
        <v>-8.4640460117199681E-3</v>
      </c>
    </row>
    <row r="7" spans="1:18" ht="24" customHeight="1" thickBot="1">
      <c r="A7" s="161" t="s">
        <v>21</v>
      </c>
      <c r="B7" s="1"/>
      <c r="C7" s="1"/>
      <c r="D7" s="117">
        <v>5631.060000000004</v>
      </c>
      <c r="E7" s="140">
        <v>6838.4100000000008</v>
      </c>
      <c r="F7" s="248">
        <f>D7/D8</f>
        <v>0.80757862370334921</v>
      </c>
      <c r="G7" s="228">
        <f>E7/E8</f>
        <v>0.86853826838738202</v>
      </c>
      <c r="H7" s="55">
        <f t="shared" ref="H7:H8" si="1">(E7-D7)/D7</f>
        <v>0.21440901002653068</v>
      </c>
      <c r="J7" s="19">
        <v>4026.6399999999981</v>
      </c>
      <c r="K7" s="140">
        <v>4572.2120000000014</v>
      </c>
      <c r="L7" s="247">
        <f>J7/J8</f>
        <v>0.88850210351323999</v>
      </c>
      <c r="M7" s="215">
        <f>K7/K8</f>
        <v>0.92205358351044531</v>
      </c>
      <c r="N7" s="102">
        <f t="shared" ref="N7:N8" si="2">(K7-J7)/J7</f>
        <v>0.13549063238829484</v>
      </c>
      <c r="P7" s="27">
        <f t="shared" si="0"/>
        <v>7.1507673510848671</v>
      </c>
      <c r="Q7" s="152">
        <f t="shared" si="0"/>
        <v>6.6860746869520851</v>
      </c>
      <c r="R7" s="102">
        <f t="shared" ref="R7:R8" si="3">(Q7-P7)/P7</f>
        <v>-6.4985006687748259E-2</v>
      </c>
    </row>
    <row r="8" spans="1:18" ht="26.25" customHeight="1" thickBot="1">
      <c r="A8" s="12" t="s">
        <v>12</v>
      </c>
      <c r="B8" s="162"/>
      <c r="C8" s="162"/>
      <c r="D8" s="163">
        <v>6972.7700000000023</v>
      </c>
      <c r="E8" s="145">
        <v>7873.47</v>
      </c>
      <c r="F8" s="257">
        <f>SUM(F6:F7)</f>
        <v>1</v>
      </c>
      <c r="G8" s="258">
        <f>SUM(G6:G7)</f>
        <v>1</v>
      </c>
      <c r="H8" s="164">
        <f t="shared" si="1"/>
        <v>0.12917391510117179</v>
      </c>
      <c r="I8" s="1"/>
      <c r="J8" s="17">
        <v>4531.9419999999982</v>
      </c>
      <c r="K8" s="145">
        <v>4958.7270000000017</v>
      </c>
      <c r="L8" s="243">
        <f>SUM(L6:L7)</f>
        <v>1</v>
      </c>
      <c r="M8" s="244">
        <f>SUM(M6:M7)</f>
        <v>1</v>
      </c>
      <c r="N8" s="164">
        <f t="shared" si="2"/>
        <v>9.4172652695026476E-2</v>
      </c>
      <c r="O8" s="1"/>
      <c r="P8" s="29">
        <f t="shared" si="0"/>
        <v>6.4994858571270768</v>
      </c>
      <c r="Q8" s="146">
        <f t="shared" si="0"/>
        <v>6.2980198057527383</v>
      </c>
      <c r="R8" s="164">
        <f t="shared" si="3"/>
        <v>-3.0997228981338401E-2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5"/>
  <sheetViews>
    <sheetView showGridLines="0" topLeftCell="A46" zoomScaleNormal="100" workbookViewId="0">
      <selection activeCell="H84" sqref="H84:I84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169</v>
      </c>
    </row>
    <row r="3" spans="1:16" ht="8.25" customHeight="1" thickBot="1"/>
    <row r="4" spans="1:16">
      <c r="A4" s="491" t="s">
        <v>3</v>
      </c>
      <c r="B4" s="485" t="s">
        <v>1</v>
      </c>
      <c r="C4" s="478"/>
      <c r="D4" s="485" t="s">
        <v>101</v>
      </c>
      <c r="E4" s="478"/>
      <c r="F4" s="130" t="s">
        <v>0</v>
      </c>
      <c r="H4" s="494" t="s">
        <v>19</v>
      </c>
      <c r="I4" s="495"/>
      <c r="J4" s="485" t="s">
        <v>13</v>
      </c>
      <c r="K4" s="483"/>
      <c r="L4" s="130" t="s">
        <v>0</v>
      </c>
      <c r="N4" s="477" t="s">
        <v>22</v>
      </c>
      <c r="O4" s="478"/>
      <c r="P4" s="130" t="s">
        <v>0</v>
      </c>
    </row>
    <row r="5" spans="1:16">
      <c r="A5" s="492"/>
      <c r="B5" s="486" t="s">
        <v>174</v>
      </c>
      <c r="C5" s="480"/>
      <c r="D5" s="486" t="str">
        <f>B5</f>
        <v>jan-jun</v>
      </c>
      <c r="E5" s="480"/>
      <c r="F5" s="131" t="s">
        <v>155</v>
      </c>
      <c r="H5" s="475" t="str">
        <f>B5</f>
        <v>jan-jun</v>
      </c>
      <c r="I5" s="480"/>
      <c r="J5" s="486" t="str">
        <f>B5</f>
        <v>jan-jun</v>
      </c>
      <c r="K5" s="476"/>
      <c r="L5" s="131" t="str">
        <f>F5</f>
        <v>2026/2025</v>
      </c>
      <c r="N5" s="475" t="str">
        <f>B5</f>
        <v>jan-jun</v>
      </c>
      <c r="O5" s="476"/>
      <c r="P5" s="131" t="str">
        <f>L5</f>
        <v>2026/2025</v>
      </c>
    </row>
    <row r="6" spans="1:16" ht="19.5" customHeight="1" thickBot="1">
      <c r="A6" s="493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187</v>
      </c>
      <c r="B7" s="39">
        <v>989.45999999999981</v>
      </c>
      <c r="C7" s="147">
        <v>1103.7900000000002</v>
      </c>
      <c r="D7" s="247">
        <f>B7/$B$33</f>
        <v>0.1419034329255088</v>
      </c>
      <c r="E7" s="246">
        <f>C7/$C$33</f>
        <v>0.14019104664144272</v>
      </c>
      <c r="F7" s="52">
        <f>(C7-B7)/B7</f>
        <v>0.11554787459826613</v>
      </c>
      <c r="H7" s="39">
        <v>962.26499999999999</v>
      </c>
      <c r="I7" s="147">
        <v>1184.0929999999998</v>
      </c>
      <c r="J7" s="247">
        <f>H7/$H$33</f>
        <v>0.21232950465826783</v>
      </c>
      <c r="K7" s="246">
        <f>I7/$I$33</f>
        <v>0.23878971356963191</v>
      </c>
      <c r="L7" s="52">
        <f>(I7-H7)/H7</f>
        <v>0.23052693384878373</v>
      </c>
      <c r="N7" s="27">
        <f t="shared" ref="N7:N33" si="0">(H7/B7)*10</f>
        <v>9.7251531138196619</v>
      </c>
      <c r="O7" s="151">
        <f t="shared" ref="O7:O33" si="1">(I7/C7)*10</f>
        <v>10.727520633453825</v>
      </c>
      <c r="P7" s="61">
        <f>(O7-N7)/N7</f>
        <v>0.10306958748132983</v>
      </c>
    </row>
    <row r="8" spans="1:16" ht="20.100000000000001" customHeight="1">
      <c r="A8" s="8" t="s">
        <v>194</v>
      </c>
      <c r="B8" s="19">
        <v>969.99999999999977</v>
      </c>
      <c r="C8" s="140">
        <v>1836.7</v>
      </c>
      <c r="D8" s="247">
        <f t="shared" ref="D8:D32" si="2">B8/$B$33</f>
        <v>0.1391125764939902</v>
      </c>
      <c r="E8" s="215">
        <f t="shared" ref="E8:E32" si="3">C8/$C$33</f>
        <v>0.23327706843361309</v>
      </c>
      <c r="F8" s="52">
        <f t="shared" ref="F8:F33" si="4">(C8-B8)/B8</f>
        <v>0.89350515463917579</v>
      </c>
      <c r="H8" s="19">
        <v>673.63700000000006</v>
      </c>
      <c r="I8" s="140">
        <v>995.6</v>
      </c>
      <c r="J8" s="247">
        <f t="shared" ref="J8:J32" si="5">H8/$H$33</f>
        <v>0.14864201704258345</v>
      </c>
      <c r="K8" s="215">
        <f t="shared" ref="K8:K32" si="6">I8/$I$33</f>
        <v>0.20077733660272087</v>
      </c>
      <c r="L8" s="52">
        <f t="shared" ref="L8:L18" si="7">(I8-H8)/H8</f>
        <v>0.47794732177715882</v>
      </c>
      <c r="N8" s="27">
        <f t="shared" si="0"/>
        <v>6.9447113402061875</v>
      </c>
      <c r="O8" s="152">
        <f t="shared" si="1"/>
        <v>5.4205912778352481</v>
      </c>
      <c r="P8" s="52">
        <f t="shared" ref="P8:P64" si="8">(O8-N8)/N8</f>
        <v>-0.21946485429093279</v>
      </c>
    </row>
    <row r="9" spans="1:16" ht="20.100000000000001" customHeight="1">
      <c r="A9" s="8" t="s">
        <v>184</v>
      </c>
      <c r="B9" s="19">
        <v>738.82</v>
      </c>
      <c r="C9" s="140">
        <v>604.90999999999985</v>
      </c>
      <c r="D9" s="247">
        <f t="shared" si="2"/>
        <v>0.10595789047968027</v>
      </c>
      <c r="E9" s="215">
        <f t="shared" si="3"/>
        <v>7.6828895010713161E-2</v>
      </c>
      <c r="F9" s="52">
        <f t="shared" si="4"/>
        <v>-0.18124847730164342</v>
      </c>
      <c r="H9" s="19">
        <v>442.55999999999995</v>
      </c>
      <c r="I9" s="140">
        <v>359.51699999999988</v>
      </c>
      <c r="J9" s="247">
        <f t="shared" si="5"/>
        <v>9.7653500419908237E-2</v>
      </c>
      <c r="K9" s="215">
        <f t="shared" si="6"/>
        <v>7.2501873968863373E-2</v>
      </c>
      <c r="L9" s="52">
        <f t="shared" si="7"/>
        <v>-0.18764235357917586</v>
      </c>
      <c r="N9" s="27">
        <f t="shared" ref="N9:N15" si="9">(H9/B9)*10</f>
        <v>5.9900923093581646</v>
      </c>
      <c r="O9" s="152">
        <f t="shared" ref="O9:O15" si="10">(I9/C9)*10</f>
        <v>5.943313881403844</v>
      </c>
      <c r="P9" s="52">
        <f t="shared" ref="P9:P15" si="11">(O9-N9)/N9</f>
        <v>-7.8093000138311592E-3</v>
      </c>
    </row>
    <row r="10" spans="1:16" ht="20.100000000000001" customHeight="1">
      <c r="A10" s="8" t="s">
        <v>198</v>
      </c>
      <c r="B10" s="19">
        <v>66.22</v>
      </c>
      <c r="C10" s="140">
        <v>55.480000000000004</v>
      </c>
      <c r="D10" s="247">
        <f t="shared" si="2"/>
        <v>9.4969431086928159E-3</v>
      </c>
      <c r="E10" s="215">
        <f t="shared" si="3"/>
        <v>7.0464483893378643E-3</v>
      </c>
      <c r="F10" s="52">
        <f t="shared" si="4"/>
        <v>-0.16218665055874351</v>
      </c>
      <c r="H10" s="19">
        <v>347.64</v>
      </c>
      <c r="I10" s="140">
        <v>313.34499999999997</v>
      </c>
      <c r="J10" s="247">
        <f t="shared" si="5"/>
        <v>7.6708836962167626E-2</v>
      </c>
      <c r="K10" s="215">
        <f t="shared" si="6"/>
        <v>6.3190613236018045E-2</v>
      </c>
      <c r="L10" s="52">
        <f t="shared" si="7"/>
        <v>-9.8650903233229822E-2</v>
      </c>
      <c r="N10" s="27">
        <f t="shared" si="9"/>
        <v>52.497734823316222</v>
      </c>
      <c r="O10" s="152">
        <f t="shared" si="10"/>
        <v>56.478911319394371</v>
      </c>
      <c r="P10" s="52">
        <f t="shared" si="11"/>
        <v>7.5835205261274588E-2</v>
      </c>
    </row>
    <row r="11" spans="1:16" ht="20.100000000000001" customHeight="1">
      <c r="A11" s="8" t="s">
        <v>185</v>
      </c>
      <c r="B11" s="19">
        <v>350.44999999999993</v>
      </c>
      <c r="C11" s="140">
        <v>188.96999999999997</v>
      </c>
      <c r="D11" s="247">
        <f t="shared" si="2"/>
        <v>5.025979632197821E-2</v>
      </c>
      <c r="E11" s="215">
        <f t="shared" si="3"/>
        <v>2.4000853499156018E-2</v>
      </c>
      <c r="F11" s="52">
        <f t="shared" si="4"/>
        <v>-0.46077899843058923</v>
      </c>
      <c r="H11" s="19">
        <v>442.47399999999999</v>
      </c>
      <c r="I11" s="140">
        <v>300.62200000000007</v>
      </c>
      <c r="J11" s="247">
        <f t="shared" si="5"/>
        <v>9.7634524007588763E-2</v>
      </c>
      <c r="K11" s="215">
        <f t="shared" si="6"/>
        <v>6.062483375269502E-2</v>
      </c>
      <c r="L11" s="52">
        <f t="shared" si="7"/>
        <v>-0.32058832835375622</v>
      </c>
      <c r="N11" s="27">
        <f t="shared" si="9"/>
        <v>12.625881010129836</v>
      </c>
      <c r="O11" s="152">
        <f t="shared" si="10"/>
        <v>15.908451076890518</v>
      </c>
      <c r="P11" s="52">
        <f t="shared" si="11"/>
        <v>0.25998740714624607</v>
      </c>
    </row>
    <row r="12" spans="1:16" ht="20.100000000000001" customHeight="1">
      <c r="A12" s="8" t="s">
        <v>186</v>
      </c>
      <c r="B12" s="19">
        <v>210.21999999999997</v>
      </c>
      <c r="C12" s="140">
        <v>559.92999999999995</v>
      </c>
      <c r="D12" s="247">
        <f t="shared" si="2"/>
        <v>3.0148707041821259E-2</v>
      </c>
      <c r="E12" s="215">
        <f t="shared" si="3"/>
        <v>7.1116039052666724E-2</v>
      </c>
      <c r="F12" s="52">
        <f t="shared" si="4"/>
        <v>1.6635429549995244</v>
      </c>
      <c r="H12" s="19">
        <v>121.404</v>
      </c>
      <c r="I12" s="140">
        <v>227.97299999999996</v>
      </c>
      <c r="J12" s="247">
        <f t="shared" si="5"/>
        <v>2.6788515828313767E-2</v>
      </c>
      <c r="K12" s="215">
        <f t="shared" si="6"/>
        <v>4.5974097787597507E-2</v>
      </c>
      <c r="L12" s="52">
        <f t="shared" si="7"/>
        <v>0.87780468518335442</v>
      </c>
      <c r="N12" s="27">
        <f t="shared" si="9"/>
        <v>5.7750927599657507</v>
      </c>
      <c r="O12" s="152">
        <f t="shared" si="10"/>
        <v>4.0714553604914894</v>
      </c>
      <c r="P12" s="52">
        <f t="shared" si="11"/>
        <v>-0.29499740874887087</v>
      </c>
    </row>
    <row r="13" spans="1:16" ht="20.100000000000001" customHeight="1">
      <c r="A13" s="8" t="s">
        <v>203</v>
      </c>
      <c r="B13" s="19">
        <v>254.73999999999995</v>
      </c>
      <c r="C13" s="140">
        <v>371.00999999999993</v>
      </c>
      <c r="D13" s="247">
        <f t="shared" si="2"/>
        <v>3.6533544057813463E-2</v>
      </c>
      <c r="E13" s="215">
        <f t="shared" si="3"/>
        <v>4.7121535993659702E-2</v>
      </c>
      <c r="F13" s="52">
        <f t="shared" si="4"/>
        <v>0.45642616000628095</v>
      </c>
      <c r="H13" s="19">
        <v>120.212</v>
      </c>
      <c r="I13" s="140">
        <v>177.51699999999997</v>
      </c>
      <c r="J13" s="247">
        <f t="shared" si="5"/>
        <v>2.6525493927327393E-2</v>
      </c>
      <c r="K13" s="215">
        <f t="shared" si="6"/>
        <v>3.5798905646550014E-2</v>
      </c>
      <c r="L13" s="52">
        <f t="shared" si="7"/>
        <v>0.47669949755432039</v>
      </c>
      <c r="N13" s="27">
        <f t="shared" si="9"/>
        <v>4.7190076156080716</v>
      </c>
      <c r="O13" s="152">
        <f t="shared" si="10"/>
        <v>4.7846958303010698</v>
      </c>
      <c r="P13" s="52">
        <f t="shared" si="11"/>
        <v>1.3919921314755905E-2</v>
      </c>
    </row>
    <row r="14" spans="1:16" ht="20.100000000000001" customHeight="1">
      <c r="A14" s="8" t="s">
        <v>189</v>
      </c>
      <c r="B14" s="19">
        <v>436.44</v>
      </c>
      <c r="C14" s="140">
        <v>386.08000000000004</v>
      </c>
      <c r="D14" s="247">
        <f t="shared" si="2"/>
        <v>6.259205452065679E-2</v>
      </c>
      <c r="E14" s="215">
        <f t="shared" si="3"/>
        <v>4.9035558654570349E-2</v>
      </c>
      <c r="F14" s="52">
        <f t="shared" si="4"/>
        <v>-0.11538814040876171</v>
      </c>
      <c r="H14" s="19">
        <v>189.95900000000006</v>
      </c>
      <c r="I14" s="140">
        <v>168.44099999999997</v>
      </c>
      <c r="J14" s="247">
        <f t="shared" si="5"/>
        <v>4.1915584974388458E-2</v>
      </c>
      <c r="K14" s="215">
        <f t="shared" si="6"/>
        <v>3.3968597182301025E-2</v>
      </c>
      <c r="L14" s="52">
        <f t="shared" si="7"/>
        <v>-0.11327707557946756</v>
      </c>
      <c r="N14" s="27">
        <f t="shared" si="9"/>
        <v>4.3524654018880042</v>
      </c>
      <c r="O14" s="152">
        <f t="shared" si="10"/>
        <v>4.3628522585992533</v>
      </c>
      <c r="P14" s="52">
        <f t="shared" si="11"/>
        <v>2.3864306208484665E-3</v>
      </c>
    </row>
    <row r="15" spans="1:16" ht="20.100000000000001" customHeight="1">
      <c r="A15" s="8" t="s">
        <v>193</v>
      </c>
      <c r="B15" s="19">
        <v>180.22</v>
      </c>
      <c r="C15" s="140">
        <v>166.27999999999997</v>
      </c>
      <c r="D15" s="247">
        <f t="shared" si="2"/>
        <v>2.5846256222419501E-2</v>
      </c>
      <c r="E15" s="215">
        <f t="shared" si="3"/>
        <v>2.1119023759536767E-2</v>
      </c>
      <c r="F15" s="52">
        <f t="shared" si="4"/>
        <v>-7.7349905670846889E-2</v>
      </c>
      <c r="H15" s="19">
        <v>122.723</v>
      </c>
      <c r="I15" s="140">
        <v>133.55700000000002</v>
      </c>
      <c r="J15" s="247">
        <f t="shared" si="5"/>
        <v>2.7079561035864966E-2</v>
      </c>
      <c r="K15" s="215">
        <f t="shared" si="6"/>
        <v>2.6933727144083562E-2</v>
      </c>
      <c r="L15" s="52">
        <f t="shared" si="7"/>
        <v>8.8280110492735819E-2</v>
      </c>
      <c r="N15" s="27">
        <f t="shared" si="9"/>
        <v>6.8096215736322279</v>
      </c>
      <c r="O15" s="152">
        <f t="shared" si="10"/>
        <v>8.0320543661294224</v>
      </c>
      <c r="P15" s="52">
        <f t="shared" si="11"/>
        <v>0.1795155250962284</v>
      </c>
    </row>
    <row r="16" spans="1:16" ht="20.100000000000001" customHeight="1">
      <c r="A16" s="8" t="s">
        <v>223</v>
      </c>
      <c r="B16" s="19">
        <v>62.39</v>
      </c>
      <c r="C16" s="140">
        <v>355.65000000000003</v>
      </c>
      <c r="D16" s="247">
        <f t="shared" si="2"/>
        <v>8.9476635540825262E-3</v>
      </c>
      <c r="E16" s="215">
        <f t="shared" si="3"/>
        <v>4.5170680779884849E-2</v>
      </c>
      <c r="F16" s="52">
        <f t="shared" si="4"/>
        <v>4.7004327616605233</v>
      </c>
      <c r="H16" s="19">
        <v>19.61</v>
      </c>
      <c r="I16" s="140">
        <v>131.94499999999999</v>
      </c>
      <c r="J16" s="247">
        <f t="shared" si="5"/>
        <v>4.3270633207574127E-3</v>
      </c>
      <c r="K16" s="215">
        <f t="shared" si="6"/>
        <v>2.6608643710371638E-2</v>
      </c>
      <c r="L16" s="52">
        <f t="shared" si="7"/>
        <v>5.7284548699643034</v>
      </c>
      <c r="N16" s="27">
        <f t="shared" ref="N16:N18" si="12">(H16/B16)*10</f>
        <v>3.1431319121654111</v>
      </c>
      <c r="O16" s="152">
        <f t="shared" ref="O16:O18" si="13">(I16/C16)*10</f>
        <v>3.7099676648390267</v>
      </c>
      <c r="P16" s="52">
        <f t="shared" ref="P16:P18" si="14">(O16-N16)/N16</f>
        <v>0.18034106379044815</v>
      </c>
    </row>
    <row r="17" spans="1:16" ht="20.100000000000001" customHeight="1">
      <c r="A17" s="8" t="s">
        <v>199</v>
      </c>
      <c r="B17" s="19">
        <v>278.14</v>
      </c>
      <c r="C17" s="140">
        <v>168.66</v>
      </c>
      <c r="D17" s="247">
        <f t="shared" si="2"/>
        <v>3.9889455696946845E-2</v>
      </c>
      <c r="E17" s="215">
        <f t="shared" si="3"/>
        <v>2.1421304710629491E-2</v>
      </c>
      <c r="F17" s="52">
        <f t="shared" si="4"/>
        <v>-0.39361472639677858</v>
      </c>
      <c r="H17" s="19">
        <v>161.73599999999999</v>
      </c>
      <c r="I17" s="140">
        <v>117.76899999999998</v>
      </c>
      <c r="J17" s="247">
        <f t="shared" si="5"/>
        <v>3.5688011894238703E-2</v>
      </c>
      <c r="K17" s="215">
        <f t="shared" si="6"/>
        <v>2.3749845474453423E-2</v>
      </c>
      <c r="L17" s="52">
        <f t="shared" si="7"/>
        <v>-0.27184423999604301</v>
      </c>
      <c r="N17" s="27">
        <f t="shared" si="12"/>
        <v>5.8149133529877037</v>
      </c>
      <c r="O17" s="152">
        <f t="shared" si="13"/>
        <v>6.9826277718486889</v>
      </c>
      <c r="P17" s="52">
        <f t="shared" si="14"/>
        <v>0.20081372635776476</v>
      </c>
    </row>
    <row r="18" spans="1:16" ht="20.100000000000001" customHeight="1">
      <c r="A18" s="8" t="s">
        <v>183</v>
      </c>
      <c r="B18" s="19">
        <v>283.77999999999997</v>
      </c>
      <c r="C18" s="140">
        <v>232.09000000000006</v>
      </c>
      <c r="D18" s="247">
        <f t="shared" si="2"/>
        <v>4.0698316450994372E-2</v>
      </c>
      <c r="E18" s="215">
        <f t="shared" si="3"/>
        <v>2.9477473083659431E-2</v>
      </c>
      <c r="F18" s="52">
        <f t="shared" si="4"/>
        <v>-0.18214814292761969</v>
      </c>
      <c r="H18" s="19">
        <v>89.422999999999988</v>
      </c>
      <c r="I18" s="140">
        <v>82.003</v>
      </c>
      <c r="J18" s="247">
        <f t="shared" si="5"/>
        <v>1.9731717660993884E-2</v>
      </c>
      <c r="K18" s="215">
        <f t="shared" si="6"/>
        <v>1.6537107205135515E-2</v>
      </c>
      <c r="L18" s="52">
        <f t="shared" si="7"/>
        <v>-8.2976415463583073E-2</v>
      </c>
      <c r="N18" s="27">
        <f t="shared" si="12"/>
        <v>3.1511382056522659</v>
      </c>
      <c r="O18" s="152">
        <f t="shared" si="13"/>
        <v>3.5332414149683307</v>
      </c>
      <c r="P18" s="52">
        <f t="shared" si="14"/>
        <v>0.12125879107132713</v>
      </c>
    </row>
    <row r="19" spans="1:16" ht="20.100000000000001" customHeight="1">
      <c r="A19" s="8" t="s">
        <v>190</v>
      </c>
      <c r="B19" s="19">
        <v>278.36999999999995</v>
      </c>
      <c r="C19" s="140">
        <v>168.71000000000006</v>
      </c>
      <c r="D19" s="247">
        <f t="shared" si="2"/>
        <v>3.9922441153228919E-2</v>
      </c>
      <c r="E19" s="215">
        <f t="shared" si="3"/>
        <v>2.1427655150778505E-2</v>
      </c>
      <c r="F19" s="52">
        <f t="shared" si="4"/>
        <v>-0.39393612817473111</v>
      </c>
      <c r="H19" s="19">
        <v>85.340999999999994</v>
      </c>
      <c r="I19" s="140">
        <v>58.761999999999986</v>
      </c>
      <c r="J19" s="247">
        <f t="shared" si="5"/>
        <v>1.8831000043689872E-2</v>
      </c>
      <c r="K19" s="215">
        <f t="shared" si="6"/>
        <v>1.185021881624054E-2</v>
      </c>
      <c r="L19" s="52">
        <f t="shared" ref="L19:L29" si="15">(I19-H19)/H19</f>
        <v>-0.31144467489249023</v>
      </c>
      <c r="N19" s="27">
        <f t="shared" ref="N19" si="16">(H19/B19)*10</f>
        <v>3.065739842655459</v>
      </c>
      <c r="O19" s="152">
        <f t="shared" ref="O19" si="17">(I19/C19)*10</f>
        <v>3.4830181969059311</v>
      </c>
      <c r="P19" s="52">
        <f t="shared" ref="P19" si="18">(O19-N19)/N19</f>
        <v>0.13611016448448449</v>
      </c>
    </row>
    <row r="20" spans="1:16" ht="20.100000000000001" customHeight="1">
      <c r="A20" s="8" t="s">
        <v>219</v>
      </c>
      <c r="B20" s="19">
        <v>168.07999999999998</v>
      </c>
      <c r="C20" s="140">
        <v>184.29999999999995</v>
      </c>
      <c r="D20" s="247">
        <f t="shared" si="2"/>
        <v>2.410519779083492E-2</v>
      </c>
      <c r="E20" s="215">
        <f t="shared" si="3"/>
        <v>2.3407722389238789E-2</v>
      </c>
      <c r="F20" s="52">
        <f t="shared" si="4"/>
        <v>9.6501665873393455E-2</v>
      </c>
      <c r="H20" s="19">
        <v>38.953999999999994</v>
      </c>
      <c r="I20" s="140">
        <v>48.514999999999986</v>
      </c>
      <c r="J20" s="247">
        <f t="shared" si="5"/>
        <v>8.5954321568987371E-3</v>
      </c>
      <c r="K20" s="215">
        <f t="shared" si="6"/>
        <v>9.7837610338298506E-3</v>
      </c>
      <c r="L20" s="52">
        <f t="shared" si="15"/>
        <v>0.245443343430713</v>
      </c>
      <c r="N20" s="27">
        <f t="shared" ref="N20" si="19">(H20/B20)*10</f>
        <v>2.3175868633983816</v>
      </c>
      <c r="O20" s="152">
        <f t="shared" ref="O20" si="20">(I20/C20)*10</f>
        <v>2.6323928377645145</v>
      </c>
      <c r="P20" s="52">
        <f t="shared" ref="P20" si="21">(O20-N20)/N20</f>
        <v>0.13583351689546547</v>
      </c>
    </row>
    <row r="21" spans="1:16" ht="20.100000000000001" customHeight="1">
      <c r="A21" s="8" t="s">
        <v>196</v>
      </c>
      <c r="B21" s="19">
        <v>315.25</v>
      </c>
      <c r="C21" s="140">
        <v>250.40999999999997</v>
      </c>
      <c r="D21" s="247">
        <f t="shared" si="2"/>
        <v>4.5211587360546819E-2</v>
      </c>
      <c r="E21" s="215">
        <f t="shared" si="3"/>
        <v>3.1804274354255486E-2</v>
      </c>
      <c r="F21" s="52">
        <f t="shared" si="4"/>
        <v>-0.20567803330689938</v>
      </c>
      <c r="H21" s="19">
        <v>79.202999999999989</v>
      </c>
      <c r="I21" s="140">
        <v>46.842999999999996</v>
      </c>
      <c r="J21" s="247">
        <f t="shared" si="5"/>
        <v>1.7476613778375796E-2</v>
      </c>
      <c r="K21" s="215">
        <f t="shared" si="6"/>
        <v>9.446577720451238E-3</v>
      </c>
      <c r="L21" s="52">
        <f t="shared" si="15"/>
        <v>-0.40857038243500876</v>
      </c>
      <c r="N21" s="27">
        <f t="shared" ref="N21:N29" si="22">(H21/B21)*10</f>
        <v>2.5123869944488497</v>
      </c>
      <c r="O21" s="152">
        <f t="shared" ref="O21:O31" si="23">(I21/C21)*10</f>
        <v>1.8706521305059702</v>
      </c>
      <c r="P21" s="52">
        <f t="shared" ref="P21:P29" si="24">(O21-N21)/N21</f>
        <v>-0.25542834975694456</v>
      </c>
    </row>
    <row r="22" spans="1:16" ht="20.100000000000001" customHeight="1">
      <c r="A22" s="8" t="s">
        <v>248</v>
      </c>
      <c r="B22" s="19">
        <v>9.3500000000000014</v>
      </c>
      <c r="C22" s="140">
        <v>10.93</v>
      </c>
      <c r="D22" s="247">
        <f t="shared" si="2"/>
        <v>1.3409305053802153E-3</v>
      </c>
      <c r="E22" s="215">
        <f t="shared" si="3"/>
        <v>1.3882062165728704E-3</v>
      </c>
      <c r="F22" s="52">
        <f t="shared" si="4"/>
        <v>0.16898395721925114</v>
      </c>
      <c r="H22" s="19">
        <v>41.544000000000004</v>
      </c>
      <c r="I22" s="140">
        <v>43.98</v>
      </c>
      <c r="J22" s="247">
        <f t="shared" si="5"/>
        <v>9.1669310860553795E-3</v>
      </c>
      <c r="K22" s="215">
        <f t="shared" si="6"/>
        <v>8.8692117956886939E-3</v>
      </c>
      <c r="L22" s="52">
        <f t="shared" si="15"/>
        <v>5.8636626227613918E-2</v>
      </c>
      <c r="N22" s="27">
        <f t="shared" si="22"/>
        <v>44.432085561497331</v>
      </c>
      <c r="O22" s="152">
        <f t="shared" si="23"/>
        <v>40.237877401646841</v>
      </c>
      <c r="P22" s="52">
        <f t="shared" si="24"/>
        <v>-9.4395932733010973E-2</v>
      </c>
    </row>
    <row r="23" spans="1:16" ht="20.100000000000001" customHeight="1">
      <c r="A23" s="8" t="s">
        <v>226</v>
      </c>
      <c r="B23" s="19"/>
      <c r="C23" s="140">
        <v>1.19</v>
      </c>
      <c r="D23" s="247">
        <f t="shared" si="2"/>
        <v>0</v>
      </c>
      <c r="E23" s="215">
        <f t="shared" si="3"/>
        <v>1.511404755463601E-4</v>
      </c>
      <c r="F23" s="52"/>
      <c r="H23" s="19"/>
      <c r="I23" s="140">
        <v>39.045000000000002</v>
      </c>
      <c r="J23" s="247">
        <f t="shared" si="5"/>
        <v>0</v>
      </c>
      <c r="K23" s="215">
        <f t="shared" si="6"/>
        <v>7.8739966931028887E-3</v>
      </c>
      <c r="L23" s="52"/>
      <c r="N23" s="27"/>
      <c r="O23" s="152">
        <f t="shared" si="23"/>
        <v>328.10924369747903</v>
      </c>
      <c r="P23" s="52"/>
    </row>
    <row r="24" spans="1:16" ht="20.100000000000001" customHeight="1">
      <c r="A24" s="8" t="s">
        <v>201</v>
      </c>
      <c r="B24" s="19">
        <v>80.460000000000008</v>
      </c>
      <c r="C24" s="140">
        <v>66.990000000000009</v>
      </c>
      <c r="D24" s="247">
        <f t="shared" si="2"/>
        <v>1.1539173097635519E-2</v>
      </c>
      <c r="E24" s="215">
        <f t="shared" si="3"/>
        <v>8.5083197116392131E-3</v>
      </c>
      <c r="F24" s="52">
        <f t="shared" si="4"/>
        <v>-0.16741237882177476</v>
      </c>
      <c r="H24" s="19">
        <v>43.642999999999986</v>
      </c>
      <c r="I24" s="140">
        <v>38.020000000000003</v>
      </c>
      <c r="J24" s="247">
        <f t="shared" si="5"/>
        <v>9.6300879402251762E-3</v>
      </c>
      <c r="K24" s="215">
        <f t="shared" si="6"/>
        <v>7.6672904154634867E-3</v>
      </c>
      <c r="L24" s="52">
        <f t="shared" si="15"/>
        <v>-0.12884082212496814</v>
      </c>
      <c r="N24" s="27">
        <f t="shared" si="22"/>
        <v>5.4241859308973384</v>
      </c>
      <c r="O24" s="152">
        <f t="shared" si="23"/>
        <v>5.67547395133602</v>
      </c>
      <c r="P24" s="52">
        <f t="shared" si="24"/>
        <v>4.6327324254740343E-2</v>
      </c>
    </row>
    <row r="25" spans="1:16" ht="20.100000000000001" customHeight="1">
      <c r="A25" s="8" t="s">
        <v>204</v>
      </c>
      <c r="B25" s="19">
        <v>158.24</v>
      </c>
      <c r="C25" s="140">
        <v>104.92</v>
      </c>
      <c r="D25" s="247">
        <f t="shared" si="2"/>
        <v>2.2693993922071148E-2</v>
      </c>
      <c r="E25" s="215">
        <f t="shared" si="3"/>
        <v>1.3325763608675715E-2</v>
      </c>
      <c r="F25" s="52">
        <f t="shared" si="4"/>
        <v>-0.33695652173913049</v>
      </c>
      <c r="H25" s="19">
        <v>57.114000000000011</v>
      </c>
      <c r="I25" s="140">
        <v>31.077000000000002</v>
      </c>
      <c r="J25" s="247">
        <f t="shared" si="5"/>
        <v>1.2602544339711318E-2</v>
      </c>
      <c r="K25" s="215">
        <f t="shared" si="6"/>
        <v>6.2671326733655655E-3</v>
      </c>
      <c r="L25" s="52">
        <f t="shared" si="15"/>
        <v>-0.45587771824771517</v>
      </c>
      <c r="N25" s="27">
        <f t="shared" si="22"/>
        <v>3.6093276036400406</v>
      </c>
      <c r="O25" s="152">
        <f t="shared" si="23"/>
        <v>2.9619710255432712</v>
      </c>
      <c r="P25" s="52">
        <f t="shared" si="24"/>
        <v>-0.17935655866868505</v>
      </c>
    </row>
    <row r="26" spans="1:16" ht="20.100000000000001" customHeight="1">
      <c r="A26" s="8" t="s">
        <v>249</v>
      </c>
      <c r="B26" s="19">
        <v>96.64</v>
      </c>
      <c r="C26" s="140">
        <v>73.02</v>
      </c>
      <c r="D26" s="247">
        <f t="shared" si="2"/>
        <v>1.3859628239566201E-2</v>
      </c>
      <c r="E26" s="215">
        <f t="shared" si="3"/>
        <v>9.2741827936094236E-3</v>
      </c>
      <c r="F26" s="52">
        <f t="shared" si="4"/>
        <v>-0.24441225165562919</v>
      </c>
      <c r="H26" s="19">
        <v>25.96</v>
      </c>
      <c r="I26" s="140">
        <v>25.337000000000003</v>
      </c>
      <c r="J26" s="247">
        <f t="shared" si="5"/>
        <v>5.7282286489985946E-3</v>
      </c>
      <c r="K26" s="215">
        <f t="shared" si="6"/>
        <v>5.1095775185849126E-3</v>
      </c>
      <c r="L26" s="52">
        <f t="shared" si="15"/>
        <v>-2.3998459167950598E-2</v>
      </c>
      <c r="N26" s="27">
        <f t="shared" si="22"/>
        <v>2.6862582781456954</v>
      </c>
      <c r="O26" s="152">
        <f t="shared" si="23"/>
        <v>3.469871268145714</v>
      </c>
      <c r="P26" s="52">
        <f t="shared" si="24"/>
        <v>0.29171170783359707</v>
      </c>
    </row>
    <row r="27" spans="1:16" ht="20.100000000000001" customHeight="1">
      <c r="A27" s="8" t="s">
        <v>221</v>
      </c>
      <c r="B27" s="19">
        <v>24.130000000000003</v>
      </c>
      <c r="C27" s="140">
        <v>77.72999999999999</v>
      </c>
      <c r="D27" s="247">
        <f t="shared" si="2"/>
        <v>3.460604609072149E-3</v>
      </c>
      <c r="E27" s="215">
        <f t="shared" si="3"/>
        <v>9.8723942556458565E-3</v>
      </c>
      <c r="F27" s="52">
        <f t="shared" si="4"/>
        <v>2.2213012847078319</v>
      </c>
      <c r="H27" s="19">
        <v>12.581999999999999</v>
      </c>
      <c r="I27" s="140">
        <v>24.753</v>
      </c>
      <c r="J27" s="247">
        <f t="shared" si="5"/>
        <v>2.7762932535323696E-3</v>
      </c>
      <c r="K27" s="215">
        <f t="shared" si="6"/>
        <v>4.9918053564957307E-3</v>
      </c>
      <c r="L27" s="52">
        <f t="shared" si="15"/>
        <v>0.96733428707677649</v>
      </c>
      <c r="N27" s="27">
        <f t="shared" si="22"/>
        <v>5.2142561127227509</v>
      </c>
      <c r="O27" s="152">
        <f t="shared" si="23"/>
        <v>3.1844847549208803</v>
      </c>
      <c r="P27" s="52">
        <f t="shared" si="24"/>
        <v>-0.38927342921442654</v>
      </c>
    </row>
    <row r="28" spans="1:16" ht="20.100000000000001" customHeight="1">
      <c r="A28" s="8" t="s">
        <v>205</v>
      </c>
      <c r="B28" s="19">
        <v>119.59</v>
      </c>
      <c r="C28" s="140">
        <v>70.180000000000021</v>
      </c>
      <c r="D28" s="247">
        <f t="shared" si="2"/>
        <v>1.7151003116408547E-2</v>
      </c>
      <c r="E28" s="215">
        <f t="shared" si="3"/>
        <v>8.9134777931458437E-3</v>
      </c>
      <c r="F28" s="52">
        <f t="shared" si="4"/>
        <v>-0.41316163558825975</v>
      </c>
      <c r="H28" s="19">
        <v>35.352000000000004</v>
      </c>
      <c r="I28" s="140">
        <v>22.895999999999997</v>
      </c>
      <c r="J28" s="247">
        <f t="shared" si="5"/>
        <v>7.8006293990523249E-3</v>
      </c>
      <c r="K28" s="215">
        <f t="shared" si="6"/>
        <v>4.6173140808114669E-3</v>
      </c>
      <c r="L28" s="52">
        <f t="shared" si="15"/>
        <v>-0.35234215885947062</v>
      </c>
      <c r="N28" s="27">
        <f t="shared" si="22"/>
        <v>2.9561000083619033</v>
      </c>
      <c r="O28" s="152">
        <f t="shared" si="23"/>
        <v>3.2624679395839258</v>
      </c>
      <c r="P28" s="52">
        <f t="shared" si="24"/>
        <v>0.10363923086343534</v>
      </c>
    </row>
    <row r="29" spans="1:16" ht="20.100000000000001" customHeight="1">
      <c r="A29" s="8" t="s">
        <v>195</v>
      </c>
      <c r="B29" s="19">
        <v>43.15</v>
      </c>
      <c r="C29" s="140">
        <v>28.56</v>
      </c>
      <c r="D29" s="247">
        <f t="shared" si="2"/>
        <v>6.1883584285728635E-3</v>
      </c>
      <c r="E29" s="215">
        <f t="shared" si="3"/>
        <v>3.6273714131126421E-3</v>
      </c>
      <c r="F29" s="52">
        <f t="shared" si="4"/>
        <v>-0.33812282734646582</v>
      </c>
      <c r="H29" s="19">
        <v>42.332000000000008</v>
      </c>
      <c r="I29" s="140">
        <v>22.567999999999998</v>
      </c>
      <c r="J29" s="247">
        <f t="shared" si="5"/>
        <v>9.3408079803316089E-3</v>
      </c>
      <c r="K29" s="215">
        <f t="shared" si="6"/>
        <v>4.5511680719668582E-3</v>
      </c>
      <c r="L29" s="52">
        <f t="shared" si="15"/>
        <v>-0.46688084664083923</v>
      </c>
      <c r="N29" s="27">
        <f t="shared" si="22"/>
        <v>9.8104287369640808</v>
      </c>
      <c r="O29" s="152">
        <f t="shared" si="23"/>
        <v>7.901960784313725</v>
      </c>
      <c r="P29" s="52">
        <f t="shared" si="24"/>
        <v>-0.19453461248432116</v>
      </c>
    </row>
    <row r="30" spans="1:16" ht="20.100000000000001" customHeight="1">
      <c r="A30" s="8" t="s">
        <v>250</v>
      </c>
      <c r="B30" s="19"/>
      <c r="C30" s="140">
        <v>57.38</v>
      </c>
      <c r="D30" s="247">
        <f t="shared" si="2"/>
        <v>0</v>
      </c>
      <c r="E30" s="215">
        <f t="shared" si="3"/>
        <v>7.2877651150001195E-3</v>
      </c>
      <c r="F30" s="52"/>
      <c r="H30" s="19"/>
      <c r="I30" s="140">
        <v>19.507999999999999</v>
      </c>
      <c r="J30" s="247">
        <f t="shared" si="5"/>
        <v>0</v>
      </c>
      <c r="K30" s="215">
        <f t="shared" si="6"/>
        <v>3.934074208965326E-3</v>
      </c>
      <c r="L30" s="52"/>
      <c r="N30" s="27"/>
      <c r="O30" s="152">
        <f t="shared" si="23"/>
        <v>3.399790867898222</v>
      </c>
      <c r="P30" s="52"/>
    </row>
    <row r="31" spans="1:16" ht="20.100000000000001" customHeight="1">
      <c r="A31" s="8" t="s">
        <v>251</v>
      </c>
      <c r="B31" s="19"/>
      <c r="C31" s="140">
        <v>45</v>
      </c>
      <c r="D31" s="247">
        <f t="shared" si="2"/>
        <v>0</v>
      </c>
      <c r="E31" s="215">
        <f t="shared" si="3"/>
        <v>5.7153961341060537E-3</v>
      </c>
      <c r="F31" s="52"/>
      <c r="H31" s="19"/>
      <c r="I31" s="140">
        <v>19.242999999999999</v>
      </c>
      <c r="J31" s="247">
        <f t="shared" si="5"/>
        <v>0</v>
      </c>
      <c r="K31" s="215">
        <f t="shared" si="6"/>
        <v>3.8806330737707487E-3</v>
      </c>
      <c r="L31" s="52"/>
      <c r="N31" s="27"/>
      <c r="O31" s="152">
        <f t="shared" si="23"/>
        <v>4.2762222222222217</v>
      </c>
      <c r="P31" s="52"/>
    </row>
    <row r="32" spans="1:16" ht="20.100000000000001" customHeight="1" thickBot="1">
      <c r="A32" s="8" t="s">
        <v>17</v>
      </c>
      <c r="B32" s="19">
        <f>B33-SUM(B7:B31)</f>
        <v>858.6299999999992</v>
      </c>
      <c r="C32" s="140">
        <f>C33-SUM(C7:C31)</f>
        <v>704.60000000000127</v>
      </c>
      <c r="D32" s="247">
        <f t="shared" si="2"/>
        <v>0.12314044490209763</v>
      </c>
      <c r="E32" s="215">
        <f t="shared" si="3"/>
        <v>8.9490402579802952E-2</v>
      </c>
      <c r="F32" s="52">
        <f t="shared" si="4"/>
        <v>-0.17939042428053767</v>
      </c>
      <c r="H32" s="19">
        <f>H33-SUM(H7:H31)</f>
        <v>376.27400000000216</v>
      </c>
      <c r="I32" s="140">
        <f>I33-SUM(I7:I31)</f>
        <v>325.79799999999977</v>
      </c>
      <c r="J32" s="247">
        <f t="shared" si="5"/>
        <v>8.3027099640728408E-2</v>
      </c>
      <c r="K32" s="215">
        <f t="shared" si="6"/>
        <v>6.5701943260840903E-2</v>
      </c>
      <c r="L32" s="52">
        <f t="shared" ref="L32:L33" si="25">(I32-H32)/H32</f>
        <v>-0.13414692484732429</v>
      </c>
      <c r="N32" s="27">
        <f t="shared" ref="N32" si="26">(H32/B32)*10</f>
        <v>4.382260112038975</v>
      </c>
      <c r="O32" s="152">
        <f t="shared" ref="O32" si="27">(I32/C32)*10</f>
        <v>4.6238717002554521</v>
      </c>
      <c r="P32" s="52">
        <f t="shared" ref="P32" si="28">(O32-N32)/N32</f>
        <v>5.5134013508855877E-2</v>
      </c>
    </row>
    <row r="33" spans="1:16" ht="26.25" customHeight="1" thickBot="1">
      <c r="A33" s="12" t="s">
        <v>18</v>
      </c>
      <c r="B33" s="17">
        <v>6972.7699999999986</v>
      </c>
      <c r="C33" s="145">
        <v>7873.4700000000012</v>
      </c>
      <c r="D33" s="243">
        <f>SUM(D7:D32)</f>
        <v>1</v>
      </c>
      <c r="E33" s="244">
        <f>SUM(E7:E32)</f>
        <v>1.0000000000000002</v>
      </c>
      <c r="F33" s="57">
        <f t="shared" si="4"/>
        <v>0.12917391510117252</v>
      </c>
      <c r="G33" s="1"/>
      <c r="H33" s="17">
        <v>4531.9420000000018</v>
      </c>
      <c r="I33" s="145">
        <v>4958.726999999999</v>
      </c>
      <c r="J33" s="243">
        <f>SUM(J7:J32)</f>
        <v>1</v>
      </c>
      <c r="K33" s="244">
        <f>SUM(K7:K32)</f>
        <v>0.99999999999999978</v>
      </c>
      <c r="L33" s="57">
        <f t="shared" si="25"/>
        <v>9.4172652695024991E-2</v>
      </c>
      <c r="N33" s="29">
        <f t="shared" si="0"/>
        <v>6.4994858571270857</v>
      </c>
      <c r="O33" s="146">
        <f t="shared" si="1"/>
        <v>6.2980198057527348</v>
      </c>
      <c r="P33" s="57">
        <f t="shared" si="8"/>
        <v>-3.0997228981340271E-2</v>
      </c>
    </row>
    <row r="35" spans="1:16" ht="15.75" thickBot="1"/>
    <row r="36" spans="1:16">
      <c r="A36" s="491" t="s">
        <v>2</v>
      </c>
      <c r="B36" s="485" t="s">
        <v>1</v>
      </c>
      <c r="C36" s="478"/>
      <c r="D36" s="485" t="s">
        <v>101</v>
      </c>
      <c r="E36" s="478"/>
      <c r="F36" s="130" t="s">
        <v>0</v>
      </c>
      <c r="H36" s="494" t="s">
        <v>19</v>
      </c>
      <c r="I36" s="495"/>
      <c r="J36" s="485" t="s">
        <v>101</v>
      </c>
      <c r="K36" s="483"/>
      <c r="L36" s="130" t="s">
        <v>0</v>
      </c>
      <c r="N36" s="477" t="s">
        <v>22</v>
      </c>
      <c r="O36" s="478"/>
      <c r="P36" s="130" t="s">
        <v>0</v>
      </c>
    </row>
    <row r="37" spans="1:16">
      <c r="A37" s="492"/>
      <c r="B37" s="486" t="str">
        <f>B5</f>
        <v>jan-jun</v>
      </c>
      <c r="C37" s="480"/>
      <c r="D37" s="486" t="str">
        <f>B5</f>
        <v>jan-jun</v>
      </c>
      <c r="E37" s="480"/>
      <c r="F37" s="131" t="str">
        <f>F5</f>
        <v>2026/2025</v>
      </c>
      <c r="H37" s="475" t="str">
        <f>B5</f>
        <v>jan-jun</v>
      </c>
      <c r="I37" s="480"/>
      <c r="J37" s="486" t="str">
        <f>B5</f>
        <v>jan-jun</v>
      </c>
      <c r="K37" s="476"/>
      <c r="L37" s="131" t="str">
        <f>F37</f>
        <v>2026/2025</v>
      </c>
      <c r="N37" s="475" t="str">
        <f>B5</f>
        <v>jan-jun</v>
      </c>
      <c r="O37" s="476"/>
      <c r="P37" s="131" t="str">
        <f>P5</f>
        <v>2026/2025</v>
      </c>
    </row>
    <row r="38" spans="1:16" ht="19.5" customHeight="1" thickBot="1">
      <c r="A38" s="493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183</v>
      </c>
      <c r="B39" s="39">
        <v>283.77999999999997</v>
      </c>
      <c r="C39" s="147">
        <v>232.09000000000006</v>
      </c>
      <c r="D39" s="247">
        <f t="shared" ref="D39:D55" si="29">B39/$B$56</f>
        <v>0.21150621222171703</v>
      </c>
      <c r="E39" s="246">
        <f t="shared" ref="E39:E55" si="30">C39/$C$56</f>
        <v>0.22422854713736404</v>
      </c>
      <c r="F39" s="52">
        <f>(C39-B39)/B39</f>
        <v>-0.18214814292761969</v>
      </c>
      <c r="H39" s="39">
        <v>89.422999999999988</v>
      </c>
      <c r="I39" s="147">
        <v>82.003</v>
      </c>
      <c r="J39" s="247">
        <f t="shared" ref="J39:J55" si="31">H39/$H$56</f>
        <v>0.17696941630945456</v>
      </c>
      <c r="K39" s="246">
        <f t="shared" ref="K39:K55" si="32">I39/$I$56</f>
        <v>0.21215994204623365</v>
      </c>
      <c r="L39" s="52">
        <f>(I39-H39)/H39</f>
        <v>-8.2976415463583073E-2</v>
      </c>
      <c r="N39" s="27">
        <f t="shared" ref="N39:N56" si="33">(H39/B39)*10</f>
        <v>3.1511382056522659</v>
      </c>
      <c r="O39" s="151">
        <f t="shared" ref="O39:O56" si="34">(I39/C39)*10</f>
        <v>3.5332414149683307</v>
      </c>
      <c r="P39" s="61">
        <f t="shared" si="8"/>
        <v>0.12125879107132713</v>
      </c>
    </row>
    <row r="40" spans="1:16" ht="20.100000000000001" customHeight="1">
      <c r="A40" s="38" t="s">
        <v>190</v>
      </c>
      <c r="B40" s="19">
        <v>278.36999999999995</v>
      </c>
      <c r="C40" s="140">
        <v>168.71000000000006</v>
      </c>
      <c r="D40" s="247">
        <f t="shared" si="29"/>
        <v>0.20747404431658104</v>
      </c>
      <c r="E40" s="215">
        <f t="shared" si="30"/>
        <v>0.16299538191022747</v>
      </c>
      <c r="F40" s="52">
        <f t="shared" ref="F40:F56" si="35">(C40-B40)/B40</f>
        <v>-0.39393612817473111</v>
      </c>
      <c r="H40" s="19">
        <v>85.340999999999994</v>
      </c>
      <c r="I40" s="140">
        <v>58.761999999999986</v>
      </c>
      <c r="J40" s="247">
        <f t="shared" si="31"/>
        <v>0.16889107899830202</v>
      </c>
      <c r="K40" s="215">
        <f t="shared" si="32"/>
        <v>0.15203032223846419</v>
      </c>
      <c r="L40" s="52">
        <f t="shared" ref="L40:L56" si="36">(I40-H40)/H40</f>
        <v>-0.31144467489249023</v>
      </c>
      <c r="N40" s="27">
        <f t="shared" si="33"/>
        <v>3.065739842655459</v>
      </c>
      <c r="O40" s="152">
        <f t="shared" si="34"/>
        <v>3.4830181969059311</v>
      </c>
      <c r="P40" s="52">
        <f t="shared" si="8"/>
        <v>0.13611016448448449</v>
      </c>
    </row>
    <row r="41" spans="1:16" ht="20.100000000000001" customHeight="1">
      <c r="A41" s="38" t="s">
        <v>196</v>
      </c>
      <c r="B41" s="19">
        <v>315.25</v>
      </c>
      <c r="C41" s="140">
        <v>250.40999999999997</v>
      </c>
      <c r="D41" s="247">
        <f t="shared" si="29"/>
        <v>0.23496135528541934</v>
      </c>
      <c r="E41" s="215">
        <f t="shared" si="30"/>
        <v>0.24192800417367102</v>
      </c>
      <c r="F41" s="52">
        <f t="shared" si="35"/>
        <v>-0.20567803330689938</v>
      </c>
      <c r="H41" s="19">
        <v>79.202999999999989</v>
      </c>
      <c r="I41" s="140">
        <v>46.842999999999996</v>
      </c>
      <c r="J41" s="247">
        <f t="shared" si="31"/>
        <v>0.15674388781362433</v>
      </c>
      <c r="K41" s="215">
        <f t="shared" si="32"/>
        <v>0.12119322665355807</v>
      </c>
      <c r="L41" s="52">
        <f t="shared" si="36"/>
        <v>-0.40857038243500876</v>
      </c>
      <c r="N41" s="27">
        <f t="shared" si="33"/>
        <v>2.5123869944488497</v>
      </c>
      <c r="O41" s="152">
        <f t="shared" si="34"/>
        <v>1.8706521305059702</v>
      </c>
      <c r="P41" s="52">
        <f t="shared" si="8"/>
        <v>-0.25542834975694456</v>
      </c>
    </row>
    <row r="42" spans="1:16" ht="20.100000000000001" customHeight="1">
      <c r="A42" s="38" t="s">
        <v>201</v>
      </c>
      <c r="B42" s="19">
        <v>80.460000000000008</v>
      </c>
      <c r="C42" s="140">
        <v>66.990000000000009</v>
      </c>
      <c r="D42" s="247">
        <f t="shared" si="29"/>
        <v>5.9968249472687842E-2</v>
      </c>
      <c r="E42" s="215">
        <f t="shared" si="30"/>
        <v>6.4720885745753867E-2</v>
      </c>
      <c r="F42" s="52">
        <f t="shared" ref="F42:F44" si="37">(C42-B42)/B42</f>
        <v>-0.16741237882177476</v>
      </c>
      <c r="H42" s="19">
        <v>43.642999999999986</v>
      </c>
      <c r="I42" s="140">
        <v>38.020000000000003</v>
      </c>
      <c r="J42" s="247">
        <f t="shared" si="31"/>
        <v>8.6370131129502745E-2</v>
      </c>
      <c r="K42" s="215">
        <f t="shared" si="32"/>
        <v>9.8366169488894359E-2</v>
      </c>
      <c r="L42" s="52">
        <f t="shared" ref="L42:L54" si="38">(I42-H42)/H42</f>
        <v>-0.12884082212496814</v>
      </c>
      <c r="N42" s="27">
        <f t="shared" si="33"/>
        <v>5.4241859308973384</v>
      </c>
      <c r="O42" s="152">
        <f t="shared" si="34"/>
        <v>5.67547395133602</v>
      </c>
      <c r="P42" s="52">
        <f t="shared" ref="P42:P45" si="39">(O42-N42)/N42</f>
        <v>4.6327324254740343E-2</v>
      </c>
    </row>
    <row r="43" spans="1:16" ht="20.100000000000001" customHeight="1">
      <c r="A43" s="38" t="s">
        <v>195</v>
      </c>
      <c r="B43" s="19">
        <v>43.15</v>
      </c>
      <c r="C43" s="140">
        <v>28.56</v>
      </c>
      <c r="D43" s="247">
        <f t="shared" si="29"/>
        <v>3.2160451960557793E-2</v>
      </c>
      <c r="E43" s="215">
        <f t="shared" si="30"/>
        <v>2.7592603327343337E-2</v>
      </c>
      <c r="F43" s="52">
        <f t="shared" si="37"/>
        <v>-0.33812282734646582</v>
      </c>
      <c r="H43" s="19">
        <v>42.332000000000008</v>
      </c>
      <c r="I43" s="140">
        <v>22.567999999999998</v>
      </c>
      <c r="J43" s="247">
        <f t="shared" si="31"/>
        <v>8.3775643080771525E-2</v>
      </c>
      <c r="K43" s="215">
        <f t="shared" si="32"/>
        <v>5.838841959561724E-2</v>
      </c>
      <c r="L43" s="52">
        <f t="shared" si="38"/>
        <v>-0.46688084664083923</v>
      </c>
      <c r="N43" s="27">
        <f t="shared" si="33"/>
        <v>9.8104287369640808</v>
      </c>
      <c r="O43" s="152">
        <f t="shared" si="34"/>
        <v>7.901960784313725</v>
      </c>
      <c r="P43" s="52">
        <f t="shared" si="39"/>
        <v>-0.19453461248432116</v>
      </c>
    </row>
    <row r="44" spans="1:16" ht="20.100000000000001" customHeight="1">
      <c r="A44" s="38" t="s">
        <v>192</v>
      </c>
      <c r="B44" s="19">
        <v>40.260000000000005</v>
      </c>
      <c r="C44" s="140">
        <v>35.440000000000005</v>
      </c>
      <c r="D44" s="247">
        <f t="shared" si="29"/>
        <v>3.0006484262620092E-2</v>
      </c>
      <c r="E44" s="215">
        <f t="shared" si="30"/>
        <v>3.4239560991633333E-2</v>
      </c>
      <c r="F44" s="52">
        <f t="shared" si="37"/>
        <v>-0.1197218082463984</v>
      </c>
      <c r="H44" s="19">
        <v>19.040999999999997</v>
      </c>
      <c r="I44" s="140">
        <v>18.247999999999998</v>
      </c>
      <c r="J44" s="247">
        <f t="shared" si="31"/>
        <v>3.768241566429581E-2</v>
      </c>
      <c r="K44" s="215">
        <f t="shared" si="32"/>
        <v>4.7211621799930138E-2</v>
      </c>
      <c r="L44" s="52">
        <f t="shared" si="38"/>
        <v>-4.164697232288217E-2</v>
      </c>
      <c r="N44" s="27">
        <f t="shared" si="33"/>
        <v>4.7295081967213095</v>
      </c>
      <c r="O44" s="152">
        <f t="shared" si="34"/>
        <v>5.1489841986455964</v>
      </c>
      <c r="P44" s="52">
        <f t="shared" si="39"/>
        <v>8.8693366091443723E-2</v>
      </c>
    </row>
    <row r="45" spans="1:16" ht="20.100000000000001" customHeight="1">
      <c r="A45" s="38" t="s">
        <v>213</v>
      </c>
      <c r="B45" s="19">
        <v>22.98</v>
      </c>
      <c r="C45" s="140">
        <v>36.359999999999985</v>
      </c>
      <c r="D45" s="247">
        <f t="shared" si="29"/>
        <v>1.7127397127546191E-2</v>
      </c>
      <c r="E45" s="215">
        <f t="shared" si="30"/>
        <v>3.5128398353718608E-2</v>
      </c>
      <c r="F45" s="52">
        <f t="shared" ref="F45:F54" si="40">(C45-B45)/B45</f>
        <v>0.58224543080939883</v>
      </c>
      <c r="H45" s="19">
        <v>11.062999999999999</v>
      </c>
      <c r="I45" s="140">
        <v>17.740000000000002</v>
      </c>
      <c r="J45" s="247">
        <f t="shared" si="31"/>
        <v>2.1893837744556721E-2</v>
      </c>
      <c r="K45" s="215">
        <f t="shared" si="32"/>
        <v>4.5897313170252134E-2</v>
      </c>
      <c r="L45" s="52">
        <f t="shared" si="38"/>
        <v>0.60354334267377785</v>
      </c>
      <c r="N45" s="27">
        <f t="shared" si="33"/>
        <v>4.8141862489120966</v>
      </c>
      <c r="O45" s="152">
        <f t="shared" si="34"/>
        <v>4.878987898789882</v>
      </c>
      <c r="P45" s="52">
        <f t="shared" si="39"/>
        <v>1.3460561458840373E-2</v>
      </c>
    </row>
    <row r="46" spans="1:16" ht="20.100000000000001" customHeight="1">
      <c r="A46" s="38" t="s">
        <v>210</v>
      </c>
      <c r="B46" s="19">
        <v>12.26</v>
      </c>
      <c r="C46" s="140">
        <v>20.34</v>
      </c>
      <c r="D46" s="247">
        <f t="shared" si="29"/>
        <v>9.1375930715281248E-3</v>
      </c>
      <c r="E46" s="215">
        <f t="shared" si="30"/>
        <v>1.965103472262477E-2</v>
      </c>
      <c r="F46" s="52">
        <f t="shared" si="40"/>
        <v>0.6590538336052203</v>
      </c>
      <c r="H46" s="19">
        <v>8.7899999999999991</v>
      </c>
      <c r="I46" s="140">
        <v>16.100000000000001</v>
      </c>
      <c r="J46" s="247">
        <f t="shared" si="31"/>
        <v>1.7395537718037927E-2</v>
      </c>
      <c r="K46" s="215">
        <f t="shared" si="32"/>
        <v>4.1654269562630172E-2</v>
      </c>
      <c r="L46" s="52">
        <f t="shared" si="38"/>
        <v>0.83162684869169545</v>
      </c>
      <c r="N46" s="27">
        <f t="shared" ref="N46:N55" si="41">(H46/B46)*10</f>
        <v>7.169657422512234</v>
      </c>
      <c r="O46" s="152">
        <f t="shared" ref="O46:O55" si="42">(I46/C46)*10</f>
        <v>7.9154375614552608</v>
      </c>
      <c r="P46" s="52">
        <f t="shared" ref="P46:P55" si="43">(O46-N46)/N46</f>
        <v>0.10401893633039259</v>
      </c>
    </row>
    <row r="47" spans="1:16" ht="20.100000000000001" customHeight="1">
      <c r="A47" s="38" t="s">
        <v>202</v>
      </c>
      <c r="B47" s="19">
        <v>42.120000000000005</v>
      </c>
      <c r="C47" s="140">
        <v>30.28</v>
      </c>
      <c r="D47" s="247">
        <f t="shared" si="29"/>
        <v>3.1392774891742629E-2</v>
      </c>
      <c r="E47" s="215">
        <f t="shared" si="30"/>
        <v>2.9254342743415838E-2</v>
      </c>
      <c r="F47" s="52">
        <f t="shared" si="40"/>
        <v>-0.2811016144349478</v>
      </c>
      <c r="H47" s="19">
        <v>19.391999999999999</v>
      </c>
      <c r="I47" s="140">
        <v>13.802999999999999</v>
      </c>
      <c r="J47" s="247">
        <f t="shared" si="31"/>
        <v>3.8377049764299377E-2</v>
      </c>
      <c r="K47" s="215">
        <f t="shared" si="32"/>
        <v>3.5711421290247465E-2</v>
      </c>
      <c r="L47" s="52">
        <f t="shared" si="38"/>
        <v>-0.28821163366336638</v>
      </c>
      <c r="N47" s="27">
        <f t="shared" si="41"/>
        <v>4.6039886039886033</v>
      </c>
      <c r="O47" s="152">
        <f t="shared" si="42"/>
        <v>4.5584544253632755</v>
      </c>
      <c r="P47" s="52">
        <f t="shared" si="43"/>
        <v>-9.8901588474567259E-3</v>
      </c>
    </row>
    <row r="48" spans="1:16" ht="20.100000000000001" customHeight="1">
      <c r="A48" s="38" t="s">
        <v>211</v>
      </c>
      <c r="B48" s="19">
        <v>40.319999999999993</v>
      </c>
      <c r="C48" s="140">
        <v>31.249999999999996</v>
      </c>
      <c r="D48" s="247">
        <f t="shared" si="29"/>
        <v>3.0051203315172425E-2</v>
      </c>
      <c r="E48" s="215">
        <f t="shared" si="30"/>
        <v>3.0191486483875322E-2</v>
      </c>
      <c r="F48" s="52">
        <f t="shared" si="40"/>
        <v>-0.22495039682539678</v>
      </c>
      <c r="H48" s="19">
        <v>15.048000000000002</v>
      </c>
      <c r="I48" s="140">
        <v>12.464</v>
      </c>
      <c r="J48" s="247">
        <f t="shared" si="31"/>
        <v>2.9780210646306576E-2</v>
      </c>
      <c r="K48" s="215">
        <f t="shared" si="32"/>
        <v>3.2247131417926858E-2</v>
      </c>
      <c r="L48" s="52">
        <f t="shared" ref="L48:L53" si="44">(I48-H48)/H48</f>
        <v>-0.1717171717171718</v>
      </c>
      <c r="N48" s="27">
        <f t="shared" ref="N48" si="45">(H48/B48)*10</f>
        <v>3.7321428571428585</v>
      </c>
      <c r="O48" s="152">
        <f t="shared" ref="O48" si="46">(I48/C48)*10</f>
        <v>3.9884800000000005</v>
      </c>
      <c r="P48" s="52">
        <f t="shared" ref="P48" si="47">(O48-N48)/N48</f>
        <v>6.8683636363636086E-2</v>
      </c>
    </row>
    <row r="49" spans="1:16" ht="20.100000000000001" customHeight="1">
      <c r="A49" s="38" t="s">
        <v>188</v>
      </c>
      <c r="B49" s="19">
        <v>76.740000000000009</v>
      </c>
      <c r="C49" s="140">
        <v>30.59</v>
      </c>
      <c r="D49" s="247">
        <f t="shared" si="29"/>
        <v>5.7195668214442767E-2</v>
      </c>
      <c r="E49" s="215">
        <f t="shared" si="30"/>
        <v>2.9553842289335878E-2</v>
      </c>
      <c r="F49" s="52">
        <f t="shared" si="40"/>
        <v>-0.60138128746416475</v>
      </c>
      <c r="H49" s="19">
        <v>45.334000000000003</v>
      </c>
      <c r="I49" s="140">
        <v>11.467999999999998</v>
      </c>
      <c r="J49" s="247">
        <f t="shared" si="31"/>
        <v>8.9716644699605413E-2</v>
      </c>
      <c r="K49" s="215">
        <f t="shared" si="32"/>
        <v>2.9670258592810108E-2</v>
      </c>
      <c r="L49" s="52">
        <f t="shared" si="44"/>
        <v>-0.74703313186570797</v>
      </c>
      <c r="N49" s="27">
        <f t="shared" ref="N49:N50" si="48">(H49/B49)*10</f>
        <v>5.9074798019285897</v>
      </c>
      <c r="O49" s="152">
        <f t="shared" ref="O49:O50" si="49">(I49/C49)*10</f>
        <v>3.7489375612945404</v>
      </c>
      <c r="P49" s="52">
        <f t="shared" ref="P49:P50" si="50">(O49-N49)/N49</f>
        <v>-0.36539138736104682</v>
      </c>
    </row>
    <row r="50" spans="1:16" ht="20.100000000000001" customHeight="1">
      <c r="A50" s="38" t="s">
        <v>191</v>
      </c>
      <c r="B50" s="19">
        <v>13.909999999999998</v>
      </c>
      <c r="C50" s="140">
        <v>23.820000000000004</v>
      </c>
      <c r="D50" s="247">
        <f t="shared" si="29"/>
        <v>1.0367367016717472E-2</v>
      </c>
      <c r="E50" s="215">
        <f t="shared" si="30"/>
        <v>2.3013158657469134E-2</v>
      </c>
      <c r="F50" s="52">
        <f t="shared" si="40"/>
        <v>0.71243709561466617</v>
      </c>
      <c r="H50" s="19">
        <v>6.8699999999999992</v>
      </c>
      <c r="I50" s="140">
        <v>10.349</v>
      </c>
      <c r="J50" s="247">
        <f t="shared" si="31"/>
        <v>1.3595829820582543E-2</v>
      </c>
      <c r="K50" s="215">
        <f t="shared" si="32"/>
        <v>2.6775157497121716E-2</v>
      </c>
      <c r="L50" s="52">
        <f t="shared" si="44"/>
        <v>0.50640465793304246</v>
      </c>
      <c r="N50" s="27">
        <f t="shared" si="48"/>
        <v>4.9388928828181164</v>
      </c>
      <c r="O50" s="152">
        <f t="shared" si="49"/>
        <v>4.3446683459277917</v>
      </c>
      <c r="P50" s="52">
        <f t="shared" si="50"/>
        <v>-0.12031533199627972</v>
      </c>
    </row>
    <row r="51" spans="1:16" ht="20.100000000000001" customHeight="1">
      <c r="A51" s="38" t="s">
        <v>197</v>
      </c>
      <c r="B51" s="19">
        <v>43.92</v>
      </c>
      <c r="C51" s="140">
        <v>36.460000000000008</v>
      </c>
      <c r="D51" s="247">
        <f t="shared" si="29"/>
        <v>3.2734346468312824E-2</v>
      </c>
      <c r="E51" s="215">
        <f t="shared" si="30"/>
        <v>3.5225011110467025E-2</v>
      </c>
      <c r="F51" s="52">
        <f t="shared" si="40"/>
        <v>-0.16985428051001808</v>
      </c>
      <c r="H51" s="19">
        <v>11.849000000000002</v>
      </c>
      <c r="I51" s="140">
        <v>10.139999999999999</v>
      </c>
      <c r="J51" s="247">
        <f t="shared" si="31"/>
        <v>2.3449343165077526E-2</v>
      </c>
      <c r="K51" s="215">
        <f t="shared" si="32"/>
        <v>2.6234428159321112E-2</v>
      </c>
      <c r="L51" s="52">
        <f t="shared" si="44"/>
        <v>-0.14423158072411199</v>
      </c>
      <c r="N51" s="27">
        <f t="shared" ref="N51" si="51">(H51/B51)*10</f>
        <v>2.6978597449908932</v>
      </c>
      <c r="O51" s="152">
        <f t="shared" ref="O51" si="52">(I51/C51)*10</f>
        <v>2.7811300054854629</v>
      </c>
      <c r="P51" s="52">
        <f t="shared" ref="P51" si="53">(O51-N51)/N51</f>
        <v>3.0865303746489138E-2</v>
      </c>
    </row>
    <row r="52" spans="1:16" ht="20.100000000000001" customHeight="1">
      <c r="A52" s="38" t="s">
        <v>207</v>
      </c>
      <c r="B52" s="19">
        <v>3.08</v>
      </c>
      <c r="C52" s="140">
        <v>9.0399999999999991</v>
      </c>
      <c r="D52" s="247">
        <f t="shared" si="29"/>
        <v>2.2955780310201161E-3</v>
      </c>
      <c r="E52" s="215">
        <f t="shared" si="30"/>
        <v>8.733793210055454E-3</v>
      </c>
      <c r="F52" s="52">
        <f t="shared" si="40"/>
        <v>1.9350649350649347</v>
      </c>
      <c r="H52" s="19">
        <v>1.9439999999999997</v>
      </c>
      <c r="I52" s="140">
        <v>7.6449999999999996</v>
      </c>
      <c r="J52" s="247">
        <f t="shared" si="31"/>
        <v>3.8472042461735758E-3</v>
      </c>
      <c r="K52" s="215">
        <f t="shared" si="32"/>
        <v>1.977930998796942E-2</v>
      </c>
      <c r="L52" s="52">
        <f t="shared" si="44"/>
        <v>2.9326131687242802</v>
      </c>
      <c r="N52" s="27">
        <f t="shared" ref="N52" si="54">(H52/B52)*10</f>
        <v>6.3116883116883109</v>
      </c>
      <c r="O52" s="152">
        <f t="shared" ref="O52" si="55">(I52/C52)*10</f>
        <v>8.4568584070796469</v>
      </c>
      <c r="P52" s="52">
        <f t="shared" ref="P52" si="56">(O52-N52)/N52</f>
        <v>0.33987262828216647</v>
      </c>
    </row>
    <row r="53" spans="1:16" ht="20.100000000000001" customHeight="1">
      <c r="A53" s="38" t="s">
        <v>212</v>
      </c>
      <c r="B53" s="19">
        <v>7.8399999999999981</v>
      </c>
      <c r="C53" s="140">
        <v>7.5099999999999989</v>
      </c>
      <c r="D53" s="247">
        <f t="shared" si="29"/>
        <v>5.8432895335057489E-3</v>
      </c>
      <c r="E53" s="215">
        <f t="shared" si="30"/>
        <v>7.2556180318049173E-3</v>
      </c>
      <c r="F53" s="52">
        <f t="shared" si="40"/>
        <v>-4.2091836734693786E-2</v>
      </c>
      <c r="H53" s="19">
        <v>4.5950000000000006</v>
      </c>
      <c r="I53" s="140">
        <v>5.9039999999999999</v>
      </c>
      <c r="J53" s="247">
        <f t="shared" si="31"/>
        <v>9.0935717650039022E-3</v>
      </c>
      <c r="K53" s="215">
        <f t="shared" si="32"/>
        <v>1.527495698743904E-2</v>
      </c>
      <c r="L53" s="52">
        <f t="shared" si="44"/>
        <v>0.2848748639825896</v>
      </c>
      <c r="N53" s="27">
        <f t="shared" ref="N53" si="57">(H53/B53)*10</f>
        <v>5.8609693877551035</v>
      </c>
      <c r="O53" s="152">
        <f t="shared" ref="O53" si="58">(I53/C53)*10</f>
        <v>7.8615179760319585</v>
      </c>
      <c r="P53" s="52">
        <f t="shared" ref="P53" si="59">(O53-N53)/N53</f>
        <v>0.34133407904440782</v>
      </c>
    </row>
    <row r="54" spans="1:16" ht="20.100000000000001" customHeight="1">
      <c r="A54" s="38" t="s">
        <v>214</v>
      </c>
      <c r="B54" s="19">
        <v>25.97</v>
      </c>
      <c r="C54" s="140">
        <v>12.15</v>
      </c>
      <c r="D54" s="247">
        <f t="shared" si="29"/>
        <v>1.9355896579737797E-2</v>
      </c>
      <c r="E54" s="215">
        <f t="shared" si="30"/>
        <v>1.1738449944930727E-2</v>
      </c>
      <c r="F54" s="52">
        <f t="shared" si="40"/>
        <v>-0.53215248363496337</v>
      </c>
      <c r="H54" s="19">
        <v>11.457000000000001</v>
      </c>
      <c r="I54" s="140">
        <v>3.7319999999999998</v>
      </c>
      <c r="J54" s="247">
        <f t="shared" si="31"/>
        <v>2.2673569469347048E-2</v>
      </c>
      <c r="K54" s="215">
        <f t="shared" si="32"/>
        <v>9.6555114290519124E-3</v>
      </c>
      <c r="L54" s="52">
        <f t="shared" si="38"/>
        <v>-0.67426027755957063</v>
      </c>
      <c r="N54" s="27">
        <f t="shared" ref="N54" si="60">(H54/B54)*10</f>
        <v>4.4116288024643824</v>
      </c>
      <c r="O54" s="152">
        <f t="shared" ref="O54" si="61">(I54/C54)*10</f>
        <v>3.0716049382716051</v>
      </c>
      <c r="P54" s="52">
        <f t="shared" ref="P54" si="62">(O54-N54)/N54</f>
        <v>-0.30374809944214387</v>
      </c>
    </row>
    <row r="55" spans="1:16" ht="20.100000000000001" customHeight="1" thickBot="1">
      <c r="A55" s="8" t="s">
        <v>17</v>
      </c>
      <c r="B55" s="19">
        <f>B56-SUM(B39:B54)</f>
        <v>11.299999999999955</v>
      </c>
      <c r="C55" s="140">
        <f>C56-SUM(C39:C54)</f>
        <v>15.060000000000059</v>
      </c>
      <c r="D55" s="247">
        <f t="shared" si="29"/>
        <v>8.4220882306906518E-3</v>
      </c>
      <c r="E55" s="215">
        <f t="shared" si="30"/>
        <v>1.4549881166309253E-2</v>
      </c>
      <c r="F55" s="52">
        <f t="shared" ref="F55" si="63">(C55-B55)/B55</f>
        <v>0.33274336283186901</v>
      </c>
      <c r="H55" s="19">
        <f>H56-SUM(H39:H54)</f>
        <v>9.9769999999999186</v>
      </c>
      <c r="I55" s="140">
        <f>I56-SUM(I39:I54)</f>
        <v>10.725999999999999</v>
      </c>
      <c r="J55" s="247">
        <f t="shared" si="31"/>
        <v>1.974462796505836E-2</v>
      </c>
      <c r="K55" s="215">
        <f t="shared" si="32"/>
        <v>2.775054008253237E-2</v>
      </c>
      <c r="L55" s="52">
        <f t="shared" ref="L55" si="64">(I55-H55)/H55</f>
        <v>7.507266713441782E-2</v>
      </c>
      <c r="N55" s="27">
        <f t="shared" si="41"/>
        <v>8.8292035398229718</v>
      </c>
      <c r="O55" s="152">
        <f t="shared" si="42"/>
        <v>7.122177954847249</v>
      </c>
      <c r="P55" s="52">
        <f t="shared" si="43"/>
        <v>-0.19333856981282699</v>
      </c>
    </row>
    <row r="56" spans="1:16" ht="26.25" customHeight="1" thickBot="1">
      <c r="A56" s="12" t="s">
        <v>18</v>
      </c>
      <c r="B56" s="12">
        <v>1341.71</v>
      </c>
      <c r="C56" s="413">
        <v>1035.0600000000002</v>
      </c>
      <c r="D56" s="253">
        <f>SUM(D39:D55)</f>
        <v>1</v>
      </c>
      <c r="E56" s="254">
        <f>SUM(E39:E55)</f>
        <v>1</v>
      </c>
      <c r="F56" s="57">
        <f t="shared" si="35"/>
        <v>-0.22855162441958385</v>
      </c>
      <c r="G56" s="1"/>
      <c r="H56" s="17">
        <v>505.30199999999991</v>
      </c>
      <c r="I56" s="145">
        <v>386.51499999999999</v>
      </c>
      <c r="J56" s="253">
        <f>SUM(J39:J55)</f>
        <v>1</v>
      </c>
      <c r="K56" s="254">
        <f>SUM(K39:K55)</f>
        <v>1</v>
      </c>
      <c r="L56" s="57">
        <f t="shared" si="36"/>
        <v>-0.2350811989661627</v>
      </c>
      <c r="M56" s="1"/>
      <c r="N56" s="29">
        <f t="shared" si="33"/>
        <v>3.766104448800411</v>
      </c>
      <c r="O56" s="146">
        <f t="shared" si="34"/>
        <v>3.7342279674608223</v>
      </c>
      <c r="P56" s="57">
        <f t="shared" si="8"/>
        <v>-8.4640460117196229E-3</v>
      </c>
    </row>
    <row r="58" spans="1:16" ht="15.75" thickBot="1"/>
    <row r="59" spans="1:16">
      <c r="A59" s="491" t="s">
        <v>15</v>
      </c>
      <c r="B59" s="485" t="s">
        <v>1</v>
      </c>
      <c r="C59" s="478"/>
      <c r="D59" s="485" t="s">
        <v>101</v>
      </c>
      <c r="E59" s="478"/>
      <c r="F59" s="130" t="s">
        <v>0</v>
      </c>
      <c r="H59" s="494" t="s">
        <v>19</v>
      </c>
      <c r="I59" s="495"/>
      <c r="J59" s="485" t="s">
        <v>101</v>
      </c>
      <c r="K59" s="483"/>
      <c r="L59" s="130" t="s">
        <v>0</v>
      </c>
      <c r="N59" s="477" t="s">
        <v>22</v>
      </c>
      <c r="O59" s="478"/>
      <c r="P59" s="130" t="s">
        <v>0</v>
      </c>
    </row>
    <row r="60" spans="1:16">
      <c r="A60" s="492"/>
      <c r="B60" s="486" t="str">
        <f>B5</f>
        <v>jan-jun</v>
      </c>
      <c r="C60" s="480"/>
      <c r="D60" s="486" t="str">
        <f>B5</f>
        <v>jan-jun</v>
      </c>
      <c r="E60" s="480"/>
      <c r="F60" s="131" t="str">
        <f>F37</f>
        <v>2026/2025</v>
      </c>
      <c r="H60" s="475" t="str">
        <f>B5</f>
        <v>jan-jun</v>
      </c>
      <c r="I60" s="480"/>
      <c r="J60" s="486" t="str">
        <f>B5</f>
        <v>jan-jun</v>
      </c>
      <c r="K60" s="476"/>
      <c r="L60" s="131" t="str">
        <f>L37</f>
        <v>2026/2025</v>
      </c>
      <c r="N60" s="475" t="str">
        <f>B5</f>
        <v>jan-jun</v>
      </c>
      <c r="O60" s="476"/>
      <c r="P60" s="131" t="str">
        <f>P37</f>
        <v>2026/2025</v>
      </c>
    </row>
    <row r="61" spans="1:16" ht="19.5" customHeight="1" thickBot="1">
      <c r="A61" s="493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187</v>
      </c>
      <c r="B62" s="39">
        <v>989.45999999999981</v>
      </c>
      <c r="C62" s="147">
        <v>1103.7900000000002</v>
      </c>
      <c r="D62" s="247">
        <f t="shared" ref="D62:D83" si="65">B62/$B$84</f>
        <v>0.17571469670008835</v>
      </c>
      <c r="E62" s="246">
        <f t="shared" ref="E62:E83" si="66">C62/$C$84</f>
        <v>0.16141032783936618</v>
      </c>
      <c r="F62" s="52">
        <f t="shared" ref="F62:F83" si="67">(C62-B62)/B62</f>
        <v>0.11554787459826613</v>
      </c>
      <c r="H62" s="19">
        <v>962.26499999999999</v>
      </c>
      <c r="I62" s="147">
        <v>1184.0929999999998</v>
      </c>
      <c r="J62" s="245">
        <f t="shared" ref="J62:J84" si="68">H62/$H$84</f>
        <v>0.23897467864025587</v>
      </c>
      <c r="K62" s="246">
        <f t="shared" ref="K62:K84" si="69">I62/$I$84</f>
        <v>0.258975961744556</v>
      </c>
      <c r="L62" s="52">
        <f t="shared" ref="L62:L71" si="70">(I62-H62)/H62</f>
        <v>0.23052693384878373</v>
      </c>
      <c r="N62" s="40">
        <f t="shared" ref="N62" si="71">(H62/B62)*10</f>
        <v>9.7251531138196619</v>
      </c>
      <c r="O62" s="143">
        <f t="shared" ref="O62" si="72">(I62/C62)*10</f>
        <v>10.727520633453825</v>
      </c>
      <c r="P62" s="52">
        <f t="shared" ref="P62" si="73">(O62-N62)/N62</f>
        <v>0.10306958748132983</v>
      </c>
    </row>
    <row r="63" spans="1:16" ht="20.100000000000001" customHeight="1">
      <c r="A63" s="38" t="s">
        <v>194</v>
      </c>
      <c r="B63" s="19">
        <v>969.99999999999977</v>
      </c>
      <c r="C63" s="140">
        <v>1836.7</v>
      </c>
      <c r="D63" s="247">
        <f t="shared" si="65"/>
        <v>0.17225886422804934</v>
      </c>
      <c r="E63" s="215">
        <f t="shared" si="66"/>
        <v>0.26858582623738558</v>
      </c>
      <c r="F63" s="52">
        <f t="shared" si="67"/>
        <v>0.89350515463917579</v>
      </c>
      <c r="H63" s="19">
        <v>673.63700000000006</v>
      </c>
      <c r="I63" s="140">
        <v>995.6</v>
      </c>
      <c r="J63" s="214">
        <f t="shared" si="68"/>
        <v>0.16729506486797927</v>
      </c>
      <c r="K63" s="215">
        <f t="shared" si="69"/>
        <v>0.2177501830623777</v>
      </c>
      <c r="L63" s="52">
        <f t="shared" si="70"/>
        <v>0.47794732177715882</v>
      </c>
      <c r="N63" s="40">
        <f t="shared" ref="N63:N64" si="74">(H63/B63)*10</f>
        <v>6.9447113402061875</v>
      </c>
      <c r="O63" s="143">
        <f t="shared" ref="O63:O64" si="75">(I63/C63)*10</f>
        <v>5.4205912778352481</v>
      </c>
      <c r="P63" s="52">
        <f t="shared" si="8"/>
        <v>-0.21946485429093279</v>
      </c>
    </row>
    <row r="64" spans="1:16" ht="20.100000000000001" customHeight="1">
      <c r="A64" s="38" t="s">
        <v>184</v>
      </c>
      <c r="B64" s="19">
        <v>738.82</v>
      </c>
      <c r="C64" s="140">
        <v>604.90999999999985</v>
      </c>
      <c r="D64" s="247">
        <f t="shared" si="65"/>
        <v>0.13120442687522418</v>
      </c>
      <c r="E64" s="215">
        <f t="shared" si="66"/>
        <v>8.8457697037761671E-2</v>
      </c>
      <c r="F64" s="52">
        <f t="shared" si="67"/>
        <v>-0.18124847730164342</v>
      </c>
      <c r="H64" s="19">
        <v>442.55999999999995</v>
      </c>
      <c r="I64" s="140">
        <v>359.51699999999988</v>
      </c>
      <c r="J64" s="214">
        <f t="shared" si="68"/>
        <v>0.10990801263584525</v>
      </c>
      <c r="K64" s="215">
        <f t="shared" si="69"/>
        <v>7.8630868384930511E-2</v>
      </c>
      <c r="L64" s="52">
        <f t="shared" si="70"/>
        <v>-0.18764235357917586</v>
      </c>
      <c r="N64" s="40">
        <f t="shared" si="74"/>
        <v>5.9900923093581646</v>
      </c>
      <c r="O64" s="143">
        <f t="shared" si="75"/>
        <v>5.943313881403844</v>
      </c>
      <c r="P64" s="52">
        <f t="shared" si="8"/>
        <v>-7.8093000138311592E-3</v>
      </c>
    </row>
    <row r="65" spans="1:16" ht="20.100000000000001" customHeight="1">
      <c r="A65" s="38" t="s">
        <v>198</v>
      </c>
      <c r="B65" s="19">
        <v>66.22</v>
      </c>
      <c r="C65" s="140">
        <v>55.480000000000004</v>
      </c>
      <c r="D65" s="247">
        <f t="shared" si="65"/>
        <v>1.1759775246578794E-2</v>
      </c>
      <c r="E65" s="215">
        <f t="shared" si="66"/>
        <v>8.1129970270867047E-3</v>
      </c>
      <c r="F65" s="52">
        <f t="shared" si="67"/>
        <v>-0.16218665055874351</v>
      </c>
      <c r="H65" s="19">
        <v>347.64</v>
      </c>
      <c r="I65" s="140">
        <v>313.34499999999997</v>
      </c>
      <c r="J65" s="214">
        <f t="shared" si="68"/>
        <v>8.6335008841118138E-2</v>
      </c>
      <c r="K65" s="215">
        <f t="shared" si="69"/>
        <v>6.8532473997268722E-2</v>
      </c>
      <c r="L65" s="52">
        <f t="shared" si="70"/>
        <v>-9.8650903233229822E-2</v>
      </c>
      <c r="N65" s="40">
        <f t="shared" ref="N65:N67" si="76">(H65/B65)*10</f>
        <v>52.497734823316222</v>
      </c>
      <c r="O65" s="143">
        <f t="shared" ref="O65:O67" si="77">(I65/C65)*10</f>
        <v>56.478911319394371</v>
      </c>
      <c r="P65" s="52">
        <f t="shared" ref="P65:P67" si="78">(O65-N65)/N65</f>
        <v>7.5835205261274588E-2</v>
      </c>
    </row>
    <row r="66" spans="1:16" ht="20.100000000000001" customHeight="1">
      <c r="A66" s="38" t="s">
        <v>185</v>
      </c>
      <c r="B66" s="19">
        <v>350.44999999999993</v>
      </c>
      <c r="C66" s="140">
        <v>188.96999999999997</v>
      </c>
      <c r="D66" s="247">
        <f t="shared" si="65"/>
        <v>6.223517419455659E-2</v>
      </c>
      <c r="E66" s="215">
        <f t="shared" si="66"/>
        <v>2.7633616586311725E-2</v>
      </c>
      <c r="F66" s="52">
        <f>(C65-B65)/B65</f>
        <v>-0.16218665055874351</v>
      </c>
      <c r="H66" s="19">
        <v>442.47399999999999</v>
      </c>
      <c r="I66" s="140">
        <v>300.62200000000007</v>
      </c>
      <c r="J66" s="214">
        <f t="shared" si="68"/>
        <v>0.10988665487850911</v>
      </c>
      <c r="K66" s="215">
        <f t="shared" si="69"/>
        <v>6.5749794628945493E-2</v>
      </c>
      <c r="L66" s="52">
        <f t="shared" si="70"/>
        <v>-0.32058832835375622</v>
      </c>
      <c r="N66" s="40">
        <f t="shared" ref="N66" si="79">(H66/B66)*10</f>
        <v>12.625881010129836</v>
      </c>
      <c r="O66" s="143">
        <f t="shared" ref="O66" si="80">(I66/C66)*10</f>
        <v>15.908451076890518</v>
      </c>
      <c r="P66" s="52">
        <f t="shared" ref="P66" si="81">(O66-N66)/N66</f>
        <v>0.25998740714624607</v>
      </c>
    </row>
    <row r="67" spans="1:16" ht="20.100000000000001" customHeight="1">
      <c r="A67" s="38" t="s">
        <v>186</v>
      </c>
      <c r="B67" s="19">
        <v>210.21999999999997</v>
      </c>
      <c r="C67" s="140">
        <v>559.92999999999995</v>
      </c>
      <c r="D67" s="247">
        <f t="shared" si="65"/>
        <v>3.7332225193835604E-2</v>
      </c>
      <c r="E67" s="215">
        <f t="shared" si="66"/>
        <v>8.1880144653508624E-2</v>
      </c>
      <c r="F67" s="52">
        <f t="shared" si="67"/>
        <v>1.6635429549995244</v>
      </c>
      <c r="H67" s="19">
        <v>121.404</v>
      </c>
      <c r="I67" s="140">
        <v>227.97299999999996</v>
      </c>
      <c r="J67" s="214">
        <f t="shared" si="68"/>
        <v>3.0150199670196488E-2</v>
      </c>
      <c r="K67" s="215">
        <f t="shared" si="69"/>
        <v>4.9860548898432527E-2</v>
      </c>
      <c r="L67" s="52">
        <f t="shared" si="70"/>
        <v>0.87780468518335442</v>
      </c>
      <c r="N67" s="40">
        <f t="shared" si="76"/>
        <v>5.7750927599657507</v>
      </c>
      <c r="O67" s="143">
        <f t="shared" si="77"/>
        <v>4.0714553604914894</v>
      </c>
      <c r="P67" s="52">
        <f t="shared" si="78"/>
        <v>-0.29499740874887087</v>
      </c>
    </row>
    <row r="68" spans="1:16" ht="20.100000000000001" customHeight="1">
      <c r="A68" s="38" t="s">
        <v>203</v>
      </c>
      <c r="B68" s="19">
        <v>254.73999999999995</v>
      </c>
      <c r="C68" s="140">
        <v>371.00999999999993</v>
      </c>
      <c r="D68" s="247">
        <f t="shared" si="65"/>
        <v>4.5238374302529166E-2</v>
      </c>
      <c r="E68" s="215">
        <f t="shared" si="66"/>
        <v>5.4253839708353242E-2</v>
      </c>
      <c r="F68" s="52">
        <f t="shared" si="67"/>
        <v>0.45642616000628095</v>
      </c>
      <c r="H68" s="19">
        <v>120.212</v>
      </c>
      <c r="I68" s="140">
        <v>177.51699999999997</v>
      </c>
      <c r="J68" s="214">
        <f t="shared" si="68"/>
        <v>2.9854171219676949E-2</v>
      </c>
      <c r="K68" s="215">
        <f t="shared" si="69"/>
        <v>3.8825190083049514E-2</v>
      </c>
      <c r="L68" s="52">
        <f t="shared" si="70"/>
        <v>0.47669949755432039</v>
      </c>
      <c r="N68" s="40">
        <f t="shared" ref="N68:N69" si="82">(H68/B68)*10</f>
        <v>4.7190076156080716</v>
      </c>
      <c r="O68" s="143">
        <f t="shared" ref="O68:O69" si="83">(I68/C68)*10</f>
        <v>4.7846958303010698</v>
      </c>
      <c r="P68" s="52">
        <f t="shared" ref="P68:P69" si="84">(O68-N68)/N68</f>
        <v>1.3919921314755905E-2</v>
      </c>
    </row>
    <row r="69" spans="1:16" ht="20.100000000000001" customHeight="1">
      <c r="A69" s="38" t="s">
        <v>189</v>
      </c>
      <c r="B69" s="19">
        <v>436.44</v>
      </c>
      <c r="C69" s="140">
        <v>386.08000000000004</v>
      </c>
      <c r="D69" s="247">
        <f t="shared" si="65"/>
        <v>7.7505833715144204E-2</v>
      </c>
      <c r="E69" s="215">
        <f t="shared" si="66"/>
        <v>5.6457568352877352E-2</v>
      </c>
      <c r="F69" s="52">
        <f t="shared" si="67"/>
        <v>-0.11538814040876171</v>
      </c>
      <c r="H69" s="19">
        <v>189.95900000000006</v>
      </c>
      <c r="I69" s="140">
        <v>168.44099999999997</v>
      </c>
      <c r="J69" s="214">
        <f t="shared" si="68"/>
        <v>4.717556076530309E-2</v>
      </c>
      <c r="K69" s="215">
        <f t="shared" si="69"/>
        <v>3.6840155268390878E-2</v>
      </c>
      <c r="L69" s="52">
        <f t="shared" si="70"/>
        <v>-0.11327707557946756</v>
      </c>
      <c r="N69" s="40">
        <f t="shared" si="82"/>
        <v>4.3524654018880042</v>
      </c>
      <c r="O69" s="143">
        <f t="shared" si="83"/>
        <v>4.3628522585992533</v>
      </c>
      <c r="P69" s="52">
        <f t="shared" si="84"/>
        <v>2.3864306208484665E-3</v>
      </c>
    </row>
    <row r="70" spans="1:16" ht="20.100000000000001" customHeight="1">
      <c r="A70" s="38" t="s">
        <v>193</v>
      </c>
      <c r="B70" s="19">
        <v>180.22</v>
      </c>
      <c r="C70" s="140">
        <v>166.27999999999997</v>
      </c>
      <c r="D70" s="247">
        <f t="shared" si="65"/>
        <v>3.2004631454823775E-2</v>
      </c>
      <c r="E70" s="215">
        <f t="shared" si="66"/>
        <v>2.4315593829559789E-2</v>
      </c>
      <c r="F70" s="52">
        <f t="shared" si="67"/>
        <v>-7.7349905670846889E-2</v>
      </c>
      <c r="H70" s="19">
        <v>122.723</v>
      </c>
      <c r="I70" s="140">
        <v>133.55700000000002</v>
      </c>
      <c r="J70" s="214">
        <f t="shared" si="68"/>
        <v>3.0477768064689166E-2</v>
      </c>
      <c r="K70" s="215">
        <f t="shared" si="69"/>
        <v>2.9210587785518265E-2</v>
      </c>
      <c r="L70" s="52">
        <f t="shared" si="70"/>
        <v>8.8280110492735819E-2</v>
      </c>
      <c r="N70" s="40">
        <f t="shared" ref="N70:N71" si="85">(H70/B70)*10</f>
        <v>6.8096215736322279</v>
      </c>
      <c r="O70" s="143">
        <f t="shared" ref="O70:O71" si="86">(I70/C70)*10</f>
        <v>8.0320543661294224</v>
      </c>
      <c r="P70" s="52">
        <f t="shared" ref="P70:P71" si="87">(O70-N70)/N70</f>
        <v>0.1795155250962284</v>
      </c>
    </row>
    <row r="71" spans="1:16" ht="20.100000000000001" customHeight="1">
      <c r="A71" s="38" t="s">
        <v>223</v>
      </c>
      <c r="B71" s="19">
        <v>62.39</v>
      </c>
      <c r="C71" s="140">
        <v>355.65000000000003</v>
      </c>
      <c r="D71" s="247">
        <f t="shared" si="65"/>
        <v>1.1079619112564949E-2</v>
      </c>
      <c r="E71" s="215">
        <f t="shared" si="66"/>
        <v>5.2007703545122332E-2</v>
      </c>
      <c r="F71" s="52">
        <f t="shared" si="67"/>
        <v>4.7004327616605233</v>
      </c>
      <c r="H71" s="19">
        <v>19.61</v>
      </c>
      <c r="I71" s="140">
        <v>131.94499999999999</v>
      </c>
      <c r="J71" s="214">
        <f t="shared" si="68"/>
        <v>4.8700653646712886E-3</v>
      </c>
      <c r="K71" s="215">
        <f t="shared" si="69"/>
        <v>2.8858023206273026E-2</v>
      </c>
      <c r="L71" s="52">
        <f t="shared" si="70"/>
        <v>5.7284548699643034</v>
      </c>
      <c r="N71" s="40">
        <f t="shared" si="85"/>
        <v>3.1431319121654111</v>
      </c>
      <c r="O71" s="143">
        <f t="shared" si="86"/>
        <v>3.7099676648390267</v>
      </c>
      <c r="P71" s="52">
        <f t="shared" si="87"/>
        <v>0.18034106379044815</v>
      </c>
    </row>
    <row r="72" spans="1:16" ht="20.100000000000001" customHeight="1">
      <c r="A72" s="38" t="s">
        <v>199</v>
      </c>
      <c r="B72" s="19">
        <v>278.14</v>
      </c>
      <c r="C72" s="140">
        <v>168.66</v>
      </c>
      <c r="D72" s="247">
        <f t="shared" si="65"/>
        <v>4.9393897418958409E-2</v>
      </c>
      <c r="E72" s="215">
        <f t="shared" si="66"/>
        <v>2.4663627948602083E-2</v>
      </c>
      <c r="F72" s="52">
        <f t="shared" si="67"/>
        <v>-0.39361472639677858</v>
      </c>
      <c r="H72" s="19">
        <v>161.73599999999999</v>
      </c>
      <c r="I72" s="140">
        <v>117.76899999999998</v>
      </c>
      <c r="J72" s="214">
        <f t="shared" si="68"/>
        <v>4.0166491168815682E-2</v>
      </c>
      <c r="K72" s="215">
        <f t="shared" si="69"/>
        <v>2.5757554549089148E-2</v>
      </c>
      <c r="L72" s="52">
        <f t="shared" ref="L72:L79" si="88">(I72-H72)/H72</f>
        <v>-0.27184423999604301</v>
      </c>
      <c r="N72" s="40">
        <f t="shared" ref="N72" si="89">(H72/B72)*10</f>
        <v>5.8149133529877037</v>
      </c>
      <c r="O72" s="143">
        <f t="shared" ref="O72" si="90">(I72/C72)*10</f>
        <v>6.9826277718486889</v>
      </c>
      <c r="P72" s="52">
        <f t="shared" ref="P72" si="91">(O72-N72)/N72</f>
        <v>0.20081372635776476</v>
      </c>
    </row>
    <row r="73" spans="1:16" ht="20.100000000000001" customHeight="1">
      <c r="A73" s="38" t="s">
        <v>219</v>
      </c>
      <c r="B73" s="19">
        <v>168.07999999999998</v>
      </c>
      <c r="C73" s="140">
        <v>184.29999999999995</v>
      </c>
      <c r="D73" s="247">
        <f t="shared" si="65"/>
        <v>2.9848731855103647E-2</v>
      </c>
      <c r="E73" s="215">
        <f t="shared" si="66"/>
        <v>2.6950709302308567E-2</v>
      </c>
      <c r="F73" s="52">
        <f t="shared" si="67"/>
        <v>9.6501665873393455E-2</v>
      </c>
      <c r="H73" s="19">
        <v>38.953999999999994</v>
      </c>
      <c r="I73" s="140">
        <v>48.514999999999986</v>
      </c>
      <c r="J73" s="214">
        <f t="shared" si="68"/>
        <v>9.6740706892098592E-3</v>
      </c>
      <c r="K73" s="215">
        <f t="shared" si="69"/>
        <v>1.0610837817668995E-2</v>
      </c>
      <c r="L73" s="52">
        <f t="shared" si="88"/>
        <v>0.245443343430713</v>
      </c>
      <c r="N73" s="40">
        <f t="shared" ref="N73:N79" si="92">(H73/B73)*10</f>
        <v>2.3175868633983816</v>
      </c>
      <c r="O73" s="143">
        <f t="shared" ref="O73:O82" si="93">(I73/C73)*10</f>
        <v>2.6323928377645145</v>
      </c>
      <c r="P73" s="52">
        <f t="shared" ref="P73:P79" si="94">(O73-N73)/N73</f>
        <v>0.13583351689546547</v>
      </c>
    </row>
    <row r="74" spans="1:16" ht="20.100000000000001" customHeight="1">
      <c r="A74" s="38" t="s">
        <v>248</v>
      </c>
      <c r="B74" s="19">
        <v>9.3500000000000014</v>
      </c>
      <c r="C74" s="140">
        <v>10.93</v>
      </c>
      <c r="D74" s="247">
        <f t="shared" si="65"/>
        <v>1.6604333819920227E-3</v>
      </c>
      <c r="E74" s="215">
        <f t="shared" si="66"/>
        <v>1.5983247567782567E-3</v>
      </c>
      <c r="F74" s="52">
        <f t="shared" si="67"/>
        <v>0.16898395721925114</v>
      </c>
      <c r="H74" s="19">
        <v>41.544000000000004</v>
      </c>
      <c r="I74" s="140">
        <v>43.98</v>
      </c>
      <c r="J74" s="214">
        <f t="shared" si="68"/>
        <v>1.0317286869449467E-2</v>
      </c>
      <c r="K74" s="215">
        <f t="shared" si="69"/>
        <v>9.6189765478941047E-3</v>
      </c>
      <c r="L74" s="52">
        <f t="shared" si="88"/>
        <v>5.8636626227613918E-2</v>
      </c>
      <c r="N74" s="40">
        <f t="shared" si="92"/>
        <v>44.432085561497331</v>
      </c>
      <c r="O74" s="143">
        <f t="shared" si="93"/>
        <v>40.237877401646841</v>
      </c>
      <c r="P74" s="52">
        <f t="shared" si="94"/>
        <v>-9.4395932733010973E-2</v>
      </c>
    </row>
    <row r="75" spans="1:16" ht="20.100000000000001" customHeight="1">
      <c r="A75" s="38" t="s">
        <v>226</v>
      </c>
      <c r="B75" s="19"/>
      <c r="C75" s="140">
        <v>1.19</v>
      </c>
      <c r="D75" s="247">
        <f t="shared" si="65"/>
        <v>0</v>
      </c>
      <c r="E75" s="215">
        <f t="shared" si="66"/>
        <v>1.7401705952114596E-4</v>
      </c>
      <c r="F75" s="52"/>
      <c r="H75" s="19"/>
      <c r="I75" s="140">
        <v>39.045000000000002</v>
      </c>
      <c r="J75" s="214">
        <f t="shared" si="68"/>
        <v>0</v>
      </c>
      <c r="K75" s="215">
        <f t="shared" si="69"/>
        <v>8.539630270862332E-3</v>
      </c>
      <c r="L75" s="52"/>
      <c r="N75" s="40"/>
      <c r="O75" s="143">
        <f t="shared" si="93"/>
        <v>328.10924369747903</v>
      </c>
      <c r="P75" s="52"/>
    </row>
    <row r="76" spans="1:16" ht="20.100000000000001" customHeight="1">
      <c r="A76" s="38" t="s">
        <v>204</v>
      </c>
      <c r="B76" s="19">
        <v>158.24</v>
      </c>
      <c r="C76" s="140">
        <v>104.92</v>
      </c>
      <c r="D76" s="247">
        <f t="shared" si="65"/>
        <v>2.8101281108707771E-2</v>
      </c>
      <c r="E76" s="215">
        <f t="shared" si="66"/>
        <v>1.534274780248625E-2</v>
      </c>
      <c r="F76" s="52">
        <f t="shared" si="67"/>
        <v>-0.33695652173913049</v>
      </c>
      <c r="H76" s="19">
        <v>57.114000000000011</v>
      </c>
      <c r="I76" s="140">
        <v>31.077000000000002</v>
      </c>
      <c r="J76" s="214">
        <f t="shared" si="68"/>
        <v>1.418403433135319E-2</v>
      </c>
      <c r="K76" s="215">
        <f t="shared" si="69"/>
        <v>6.7969289263052554E-3</v>
      </c>
      <c r="L76" s="52">
        <f t="shared" si="88"/>
        <v>-0.45587771824771517</v>
      </c>
      <c r="N76" s="40">
        <f t="shared" si="92"/>
        <v>3.6093276036400406</v>
      </c>
      <c r="O76" s="143">
        <f t="shared" si="93"/>
        <v>2.9619710255432712</v>
      </c>
      <c r="P76" s="52">
        <f t="shared" si="94"/>
        <v>-0.17935655866868505</v>
      </c>
    </row>
    <row r="77" spans="1:16" ht="20.100000000000001" customHeight="1">
      <c r="A77" s="38" t="s">
        <v>249</v>
      </c>
      <c r="B77" s="19">
        <v>96.64</v>
      </c>
      <c r="C77" s="140">
        <v>73.02</v>
      </c>
      <c r="D77" s="247">
        <f t="shared" si="65"/>
        <v>1.7161955297936796E-2</v>
      </c>
      <c r="E77" s="215">
        <f t="shared" si="66"/>
        <v>1.0677920744734519E-2</v>
      </c>
      <c r="F77" s="52">
        <f t="shared" si="67"/>
        <v>-0.24441225165562919</v>
      </c>
      <c r="H77" s="19">
        <v>25.96</v>
      </c>
      <c r="I77" s="140">
        <v>25.337000000000003</v>
      </c>
      <c r="J77" s="214">
        <f t="shared" si="68"/>
        <v>6.4470625633282338E-3</v>
      </c>
      <c r="K77" s="215">
        <f t="shared" si="69"/>
        <v>5.5415190721690086E-3</v>
      </c>
      <c r="L77" s="52">
        <f t="shared" si="88"/>
        <v>-2.3998459167950598E-2</v>
      </c>
      <c r="N77" s="40">
        <f t="shared" si="92"/>
        <v>2.6862582781456954</v>
      </c>
      <c r="O77" s="143">
        <f t="shared" si="93"/>
        <v>3.469871268145714</v>
      </c>
      <c r="P77" s="52">
        <f t="shared" si="94"/>
        <v>0.29171170783359707</v>
      </c>
    </row>
    <row r="78" spans="1:16" ht="20.100000000000001" customHeight="1">
      <c r="A78" s="38" t="s">
        <v>221</v>
      </c>
      <c r="B78" s="19">
        <v>24.130000000000003</v>
      </c>
      <c r="C78" s="140">
        <v>77.72999999999999</v>
      </c>
      <c r="D78" s="247">
        <f t="shared" si="65"/>
        <v>4.2851612307451877E-3</v>
      </c>
      <c r="E78" s="215">
        <f t="shared" si="66"/>
        <v>1.1366677341662752E-2</v>
      </c>
      <c r="F78" s="52">
        <f t="shared" si="67"/>
        <v>2.2213012847078319</v>
      </c>
      <c r="H78" s="19">
        <v>12.581999999999999</v>
      </c>
      <c r="I78" s="140">
        <v>24.753</v>
      </c>
      <c r="J78" s="214">
        <f t="shared" si="68"/>
        <v>3.124689567480579E-3</v>
      </c>
      <c r="K78" s="215">
        <f t="shared" si="69"/>
        <v>5.413790961573961E-3</v>
      </c>
      <c r="L78" s="52">
        <f t="shared" si="88"/>
        <v>0.96733428707677649</v>
      </c>
      <c r="N78" s="40">
        <f t="shared" si="92"/>
        <v>5.2142561127227509</v>
      </c>
      <c r="O78" s="143">
        <f t="shared" si="93"/>
        <v>3.1844847549208803</v>
      </c>
      <c r="P78" s="52">
        <f t="shared" si="94"/>
        <v>-0.38927342921442654</v>
      </c>
    </row>
    <row r="79" spans="1:16" ht="20.100000000000001" customHeight="1">
      <c r="A79" s="38" t="s">
        <v>205</v>
      </c>
      <c r="B79" s="19">
        <v>119.59</v>
      </c>
      <c r="C79" s="140">
        <v>70.180000000000021</v>
      </c>
      <c r="D79" s="247">
        <f t="shared" si="65"/>
        <v>2.1237564508280852E-2</v>
      </c>
      <c r="E79" s="215">
        <f t="shared" si="66"/>
        <v>1.0262619527053806E-2</v>
      </c>
      <c r="F79" s="52">
        <f t="shared" si="67"/>
        <v>-0.41316163558825975</v>
      </c>
      <c r="H79" s="19">
        <v>35.352000000000004</v>
      </c>
      <c r="I79" s="140">
        <v>22.895999999999997</v>
      </c>
      <c r="J79" s="214">
        <f t="shared" si="68"/>
        <v>8.7795283412472926E-3</v>
      </c>
      <c r="K79" s="215">
        <f t="shared" si="69"/>
        <v>5.0076418153838882E-3</v>
      </c>
      <c r="L79" s="52">
        <f t="shared" si="88"/>
        <v>-0.35234215885947062</v>
      </c>
      <c r="N79" s="40">
        <f t="shared" si="92"/>
        <v>2.9561000083619033</v>
      </c>
      <c r="O79" s="143">
        <f t="shared" si="93"/>
        <v>3.2624679395839258</v>
      </c>
      <c r="P79" s="52">
        <f t="shared" si="94"/>
        <v>0.10363923086343534</v>
      </c>
    </row>
    <row r="80" spans="1:16" ht="20.100000000000001" customHeight="1">
      <c r="A80" s="38" t="s">
        <v>250</v>
      </c>
      <c r="B80" s="19"/>
      <c r="C80" s="140">
        <v>57.38</v>
      </c>
      <c r="D80" s="247">
        <f t="shared" si="65"/>
        <v>0</v>
      </c>
      <c r="E80" s="215">
        <f t="shared" si="66"/>
        <v>8.39083939102803E-3</v>
      </c>
      <c r="F80" s="52"/>
      <c r="H80" s="19"/>
      <c r="I80" s="140">
        <v>19.507999999999999</v>
      </c>
      <c r="J80" s="214">
        <f t="shared" si="68"/>
        <v>0</v>
      </c>
      <c r="K80" s="215">
        <f t="shared" si="69"/>
        <v>4.2666438039181036E-3</v>
      </c>
      <c r="L80" s="52"/>
      <c r="N80" s="40"/>
      <c r="O80" s="143">
        <f t="shared" si="93"/>
        <v>3.399790867898222</v>
      </c>
      <c r="P80" s="52"/>
    </row>
    <row r="81" spans="1:16" ht="20.100000000000001" customHeight="1">
      <c r="A81" s="38" t="s">
        <v>251</v>
      </c>
      <c r="B81" s="19"/>
      <c r="C81" s="140">
        <v>45</v>
      </c>
      <c r="D81" s="247">
        <f t="shared" si="65"/>
        <v>0</v>
      </c>
      <c r="E81" s="215">
        <f t="shared" si="66"/>
        <v>6.580477040715604E-3</v>
      </c>
      <c r="F81" s="52"/>
      <c r="H81" s="19"/>
      <c r="I81" s="140">
        <v>19.242999999999999</v>
      </c>
      <c r="J81" s="214">
        <f t="shared" si="68"/>
        <v>0</v>
      </c>
      <c r="K81" s="215">
        <f t="shared" si="69"/>
        <v>4.20868498661042E-3</v>
      </c>
      <c r="L81" s="52"/>
      <c r="N81" s="40"/>
      <c r="O81" s="143">
        <f t="shared" si="93"/>
        <v>4.2762222222222217</v>
      </c>
      <c r="P81" s="52"/>
    </row>
    <row r="82" spans="1:16" ht="20.100000000000001" customHeight="1">
      <c r="A82" s="38" t="s">
        <v>252</v>
      </c>
      <c r="B82" s="19"/>
      <c r="C82" s="140">
        <v>78.12</v>
      </c>
      <c r="D82" s="247">
        <f t="shared" si="65"/>
        <v>0</v>
      </c>
      <c r="E82" s="215">
        <f t="shared" si="66"/>
        <v>1.1423708142682289E-2</v>
      </c>
      <c r="F82" s="52"/>
      <c r="H82" s="19"/>
      <c r="I82" s="140">
        <v>18.748999999999999</v>
      </c>
      <c r="J82" s="214">
        <f t="shared" si="68"/>
        <v>0</v>
      </c>
      <c r="K82" s="215">
        <f t="shared" si="69"/>
        <v>4.1006410026481711E-3</v>
      </c>
      <c r="L82" s="52"/>
      <c r="N82" s="40"/>
      <c r="O82" s="143">
        <f t="shared" si="93"/>
        <v>2.4000256016385046</v>
      </c>
      <c r="P82" s="52"/>
    </row>
    <row r="83" spans="1:16" ht="20.100000000000001" customHeight="1" thickBot="1">
      <c r="A83" s="8" t="s">
        <v>17</v>
      </c>
      <c r="B83" s="19">
        <f>B84-SUM(B62:B82)</f>
        <v>517.9300000000012</v>
      </c>
      <c r="C83" s="140">
        <f>C84-SUM(C62:C82)</f>
        <v>338.1800000000012</v>
      </c>
      <c r="D83" s="247">
        <f t="shared" si="65"/>
        <v>9.1977354174880233E-2</v>
      </c>
      <c r="E83" s="215">
        <f t="shared" si="66"/>
        <v>4.9453016125093577E-2</v>
      </c>
      <c r="F83" s="52">
        <f t="shared" si="67"/>
        <v>-0.34705462128086728</v>
      </c>
      <c r="H83" s="19">
        <f>H84-SUM(H62:H82)</f>
        <v>210.91400000000067</v>
      </c>
      <c r="I83" s="140">
        <f>I84-SUM(I62:I82)</f>
        <v>168.73000000000047</v>
      </c>
      <c r="J83" s="214">
        <f t="shared" si="68"/>
        <v>5.2379651520871158E-2</v>
      </c>
      <c r="K83" s="215">
        <f t="shared" si="69"/>
        <v>3.6903363186134082E-2</v>
      </c>
      <c r="L83" s="52">
        <f t="shared" ref="L83" si="95">(I83-H83)/H83</f>
        <v>-0.20000568952274417</v>
      </c>
      <c r="N83" s="40">
        <f t="shared" ref="N83" si="96">(H83/B83)*10</f>
        <v>4.0722491456374446</v>
      </c>
      <c r="O83" s="143">
        <f t="shared" ref="O83" si="97">(I83/C83)*10</f>
        <v>4.9893547814773163</v>
      </c>
      <c r="P83" s="52">
        <f t="shared" ref="P83" si="98">(O83-N83)/N83</f>
        <v>0.22520862625076779</v>
      </c>
    </row>
    <row r="84" spans="1:16" ht="26.25" customHeight="1" thickBot="1">
      <c r="A84" s="12" t="s">
        <v>18</v>
      </c>
      <c r="B84" s="17">
        <v>5631.0600000000013</v>
      </c>
      <c r="C84" s="145">
        <v>6838.4100000000008</v>
      </c>
      <c r="D84" s="243">
        <f>SUM(D62:D83)</f>
        <v>1</v>
      </c>
      <c r="E84" s="244">
        <f>SUM(E62:E83)</f>
        <v>1</v>
      </c>
      <c r="F84" s="57">
        <f>(C84-B84)/B84</f>
        <v>0.21440901002653126</v>
      </c>
      <c r="G84" s="1"/>
      <c r="H84" s="17">
        <v>4026.6400000000003</v>
      </c>
      <c r="I84" s="145">
        <v>4572.2119999999995</v>
      </c>
      <c r="J84" s="255">
        <f t="shared" si="68"/>
        <v>1</v>
      </c>
      <c r="K84" s="244">
        <f t="shared" si="69"/>
        <v>1</v>
      </c>
      <c r="L84" s="57">
        <f>(I84-H84)/H84</f>
        <v>0.13549063238829376</v>
      </c>
      <c r="M84" s="1"/>
      <c r="N84" s="37">
        <f t="shared" ref="N84:O84" si="99">(H84/B84)*10</f>
        <v>7.150767351084875</v>
      </c>
      <c r="O84" s="150">
        <f t="shared" si="99"/>
        <v>6.6860746869520824</v>
      </c>
      <c r="P84" s="57">
        <f>(O84-N84)/N84</f>
        <v>-6.4985006687749675E-2</v>
      </c>
    </row>
    <row r="85" spans="1:16">
      <c r="H85" s="412"/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116</v>
      </c>
    </row>
    <row r="2" spans="1:18" ht="15.75" thickBot="1"/>
    <row r="3" spans="1:18">
      <c r="A3" s="466" t="s">
        <v>16</v>
      </c>
      <c r="B3" s="449"/>
      <c r="C3" s="449"/>
      <c r="D3" s="485" t="s">
        <v>1</v>
      </c>
      <c r="E3" s="478"/>
      <c r="F3" s="485" t="s">
        <v>101</v>
      </c>
      <c r="G3" s="478"/>
      <c r="H3" s="130" t="s">
        <v>0</v>
      </c>
      <c r="J3" s="479" t="s">
        <v>19</v>
      </c>
      <c r="K3" s="478"/>
      <c r="L3" s="488" t="s">
        <v>101</v>
      </c>
      <c r="M3" s="489"/>
      <c r="N3" s="130" t="s">
        <v>0</v>
      </c>
      <c r="P3" s="477" t="s">
        <v>22</v>
      </c>
      <c r="Q3" s="478"/>
      <c r="R3" s="130" t="s">
        <v>0</v>
      </c>
    </row>
    <row r="4" spans="1:18">
      <c r="A4" s="484"/>
      <c r="B4" s="450"/>
      <c r="C4" s="450"/>
      <c r="D4" s="486" t="s">
        <v>174</v>
      </c>
      <c r="E4" s="480"/>
      <c r="F4" s="486" t="str">
        <f>D4</f>
        <v>jan-jun</v>
      </c>
      <c r="G4" s="480"/>
      <c r="H4" s="131" t="s">
        <v>155</v>
      </c>
      <c r="J4" s="475" t="str">
        <f>D4</f>
        <v>jan-jun</v>
      </c>
      <c r="K4" s="480"/>
      <c r="L4" s="481" t="str">
        <f>D4</f>
        <v>jan-jun</v>
      </c>
      <c r="M4" s="482"/>
      <c r="N4" s="131" t="str">
        <f>H4</f>
        <v>2026/2025</v>
      </c>
      <c r="P4" s="475" t="str">
        <f>D4</f>
        <v>jan-jun</v>
      </c>
      <c r="Q4" s="476"/>
      <c r="R4" s="131" t="str">
        <f>N4</f>
        <v>2026/2025</v>
      </c>
    </row>
    <row r="5" spans="1:18" ht="19.5" customHeight="1" thickBot="1">
      <c r="A5" s="467"/>
      <c r="B5" s="490"/>
      <c r="C5" s="490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177148.36000000007</v>
      </c>
      <c r="E6" s="147">
        <v>165637.50000000006</v>
      </c>
      <c r="F6" s="247">
        <f>D6/D8</f>
        <v>0.78337473708723149</v>
      </c>
      <c r="G6" s="246">
        <f>E6/E8</f>
        <v>0.78662681929787515</v>
      </c>
      <c r="H6" s="102">
        <f>(E6-D6)/D6</f>
        <v>-6.4978642760226565E-2</v>
      </c>
      <c r="I6" s="1"/>
      <c r="J6" s="115">
        <v>79946.238000000041</v>
      </c>
      <c r="K6" s="147">
        <v>74920.046999999962</v>
      </c>
      <c r="L6" s="247">
        <f>J6/J8</f>
        <v>0.65654011076447316</v>
      </c>
      <c r="M6" s="246">
        <f>K6/K8</f>
        <v>0.66861379936268972</v>
      </c>
      <c r="N6" s="102">
        <f>(K6-J6)/J6</f>
        <v>-6.2869637468120465E-2</v>
      </c>
      <c r="P6" s="27">
        <f t="shared" ref="P6:Q8" si="0">(J6/D6)*10</f>
        <v>4.5129538879163213</v>
      </c>
      <c r="Q6" s="152">
        <f>(K6/E6)*10</f>
        <v>4.5231331673081234</v>
      </c>
      <c r="R6" s="102">
        <f t="shared" ref="R6:R8" si="1">(Q6-P6)/P6</f>
        <v>2.2555691116316629E-3</v>
      </c>
    </row>
    <row r="7" spans="1:18" ht="24" customHeight="1" thickBot="1">
      <c r="A7" s="161" t="s">
        <v>21</v>
      </c>
      <c r="B7" s="1"/>
      <c r="C7" s="1"/>
      <c r="D7" s="117">
        <v>48986.529999999992</v>
      </c>
      <c r="E7" s="140">
        <v>44929.30999999999</v>
      </c>
      <c r="F7" s="247">
        <f>D7/D8</f>
        <v>0.21662526291276846</v>
      </c>
      <c r="G7" s="215">
        <f>E7/E8</f>
        <v>0.2133731807021248</v>
      </c>
      <c r="H7" s="55">
        <f t="shared" ref="H7:H8" si="2">(E7-D7)/D7</f>
        <v>-8.2823176085344313E-2</v>
      </c>
      <c r="J7" s="196">
        <v>41822.769999999997</v>
      </c>
      <c r="K7" s="142">
        <v>37132.750999999989</v>
      </c>
      <c r="L7" s="247">
        <f>J7/J8</f>
        <v>0.34345988923552689</v>
      </c>
      <c r="M7" s="215">
        <f>K7/K8</f>
        <v>0.33138620063731034</v>
      </c>
      <c r="N7" s="55">
        <f t="shared" ref="N7:N8" si="3">(K7-J7)/J7</f>
        <v>-0.11214032451700373</v>
      </c>
      <c r="P7" s="27">
        <f t="shared" si="0"/>
        <v>8.5376061541815691</v>
      </c>
      <c r="Q7" s="152">
        <f t="shared" si="0"/>
        <v>8.2647053782931437</v>
      </c>
      <c r="R7" s="55">
        <f t="shared" si="1"/>
        <v>-3.196455434463482E-2</v>
      </c>
    </row>
    <row r="8" spans="1:18" ht="26.25" customHeight="1" thickBot="1">
      <c r="A8" s="12" t="s">
        <v>12</v>
      </c>
      <c r="B8" s="162"/>
      <c r="C8" s="162"/>
      <c r="D8" s="163">
        <v>226134.89000000007</v>
      </c>
      <c r="E8" s="145">
        <v>210566.81000000006</v>
      </c>
      <c r="F8" s="243">
        <f>SUM(F6:F7)</f>
        <v>1</v>
      </c>
      <c r="G8" s="244">
        <f>SUM(G6:G7)</f>
        <v>1</v>
      </c>
      <c r="H8" s="57">
        <f t="shared" si="2"/>
        <v>-6.8844219483335856E-2</v>
      </c>
      <c r="I8" s="1"/>
      <c r="J8" s="17">
        <v>121769.00800000003</v>
      </c>
      <c r="K8" s="145">
        <v>112052.79799999995</v>
      </c>
      <c r="L8" s="243">
        <f>SUM(L6:L7)</f>
        <v>1</v>
      </c>
      <c r="M8" s="244">
        <f>SUM(M6:M7)</f>
        <v>1</v>
      </c>
      <c r="N8" s="57">
        <f t="shared" si="3"/>
        <v>-7.9792142184488157E-2</v>
      </c>
      <c r="O8" s="1"/>
      <c r="P8" s="29">
        <f t="shared" si="0"/>
        <v>5.3847952432284991</v>
      </c>
      <c r="Q8" s="146">
        <f t="shared" si="0"/>
        <v>5.3214843307926794</v>
      </c>
      <c r="R8" s="57">
        <f t="shared" si="1"/>
        <v>-1.1757348158304563E-2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58" zoomScaleNormal="100" workbookViewId="0">
      <selection activeCell="H96" sqref="H96:I96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115</v>
      </c>
    </row>
    <row r="3" spans="1:16" ht="8.25" customHeight="1" thickBot="1"/>
    <row r="4" spans="1:16">
      <c r="A4" s="491" t="s">
        <v>3</v>
      </c>
      <c r="B4" s="485" t="s">
        <v>1</v>
      </c>
      <c r="C4" s="478"/>
      <c r="D4" s="485" t="s">
        <v>101</v>
      </c>
      <c r="E4" s="478"/>
      <c r="F4" s="130" t="s">
        <v>0</v>
      </c>
      <c r="H4" s="494" t="s">
        <v>19</v>
      </c>
      <c r="I4" s="495"/>
      <c r="J4" s="485" t="s">
        <v>101</v>
      </c>
      <c r="K4" s="483"/>
      <c r="L4" s="130" t="s">
        <v>0</v>
      </c>
      <c r="N4" s="477" t="s">
        <v>22</v>
      </c>
      <c r="O4" s="478"/>
      <c r="P4" s="130" t="s">
        <v>0</v>
      </c>
    </row>
    <row r="5" spans="1:16">
      <c r="A5" s="492"/>
      <c r="B5" s="486" t="s">
        <v>174</v>
      </c>
      <c r="C5" s="480"/>
      <c r="D5" s="486" t="str">
        <f>B5</f>
        <v>jan-jun</v>
      </c>
      <c r="E5" s="480"/>
      <c r="F5" s="131" t="s">
        <v>155</v>
      </c>
      <c r="H5" s="475" t="str">
        <f>B5</f>
        <v>jan-jun</v>
      </c>
      <c r="I5" s="480"/>
      <c r="J5" s="486" t="str">
        <f>B5</f>
        <v>jan-jun</v>
      </c>
      <c r="K5" s="476"/>
      <c r="L5" s="131" t="str">
        <f>F5</f>
        <v>2026/2025</v>
      </c>
      <c r="N5" s="475" t="str">
        <f>B5</f>
        <v>jan-jun</v>
      </c>
      <c r="O5" s="476"/>
      <c r="P5" s="131" t="str">
        <f>F5</f>
        <v>2026/2025</v>
      </c>
    </row>
    <row r="6" spans="1:16" ht="19.5" customHeight="1" thickBot="1">
      <c r="A6" s="493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183</v>
      </c>
      <c r="B7" s="39">
        <v>77916.81</v>
      </c>
      <c r="C7" s="147">
        <v>72953.87</v>
      </c>
      <c r="D7" s="247">
        <f>B7/$B$33</f>
        <v>0.34455899308594073</v>
      </c>
      <c r="E7" s="246">
        <f>C7/$C$33</f>
        <v>0.34646424096940986</v>
      </c>
      <c r="F7" s="52">
        <f>(C7-B7)/B7</f>
        <v>-6.3695369458785622E-2</v>
      </c>
      <c r="H7" s="39">
        <v>33855.951000000001</v>
      </c>
      <c r="I7" s="147">
        <v>31271.971999999998</v>
      </c>
      <c r="J7" s="247">
        <f>H7/$H$33</f>
        <v>0.14971573382594783</v>
      </c>
      <c r="K7" s="246">
        <f>I7/$I$33</f>
        <v>0.14851330083786698</v>
      </c>
      <c r="L7" s="52">
        <f>(I7-H7)/H7</f>
        <v>-7.632274160604742E-2</v>
      </c>
      <c r="N7" s="27">
        <f t="shared" ref="N7:N33" si="0">(H7/B7)*10</f>
        <v>4.3451407982436656</v>
      </c>
      <c r="O7" s="151">
        <f t="shared" ref="O7:O33" si="1">(I7/C7)*10</f>
        <v>4.2865405221134942</v>
      </c>
      <c r="P7" s="61">
        <f>(O7-N7)/N7</f>
        <v>-1.3486392927441615E-2</v>
      </c>
    </row>
    <row r="8" spans="1:16" ht="20.100000000000001" customHeight="1">
      <c r="A8" s="8" t="s">
        <v>188</v>
      </c>
      <c r="B8" s="19">
        <v>34239.519999999997</v>
      </c>
      <c r="C8" s="140">
        <v>30138.95</v>
      </c>
      <c r="D8" s="247">
        <f t="shared" ref="D8:D32" si="2">B8/$B$33</f>
        <v>0.15141192940195999</v>
      </c>
      <c r="E8" s="215">
        <f t="shared" ref="E8:E32" si="3">C8/$C$33</f>
        <v>0.14313248132504824</v>
      </c>
      <c r="F8" s="52">
        <f t="shared" ref="F8:F33" si="4">(C8-B8)/B8</f>
        <v>-0.11976131674743093</v>
      </c>
      <c r="H8" s="19">
        <v>14768.115</v>
      </c>
      <c r="I8" s="140">
        <v>13123.431</v>
      </c>
      <c r="J8" s="247">
        <f t="shared" ref="J8:J32" si="5">H8/$H$33</f>
        <v>6.5306662762212392E-2</v>
      </c>
      <c r="K8" s="215">
        <f t="shared" ref="K8:K32" si="6">I8/$I$33</f>
        <v>6.2324309324912085E-2</v>
      </c>
      <c r="L8" s="52">
        <f t="shared" ref="L8:L33" si="7">(I8-H8)/H8</f>
        <v>-0.11136722594589758</v>
      </c>
      <c r="M8" s="1"/>
      <c r="N8" s="27">
        <f t="shared" si="0"/>
        <v>4.3131781637125757</v>
      </c>
      <c r="O8" s="152">
        <f t="shared" si="1"/>
        <v>4.3543092908014378</v>
      </c>
      <c r="P8" s="52">
        <f t="shared" ref="P8:P71" si="8">(O8-N8)/N8</f>
        <v>9.5361530471670657E-3</v>
      </c>
    </row>
    <row r="9" spans="1:16" ht="20.100000000000001" customHeight="1">
      <c r="A9" s="8" t="s">
        <v>184</v>
      </c>
      <c r="B9" s="19">
        <v>13376.739999999998</v>
      </c>
      <c r="C9" s="140">
        <v>11851.77</v>
      </c>
      <c r="D9" s="247">
        <f t="shared" si="2"/>
        <v>5.9153808596276294E-2</v>
      </c>
      <c r="E9" s="215">
        <f t="shared" si="3"/>
        <v>5.628508120534282E-2</v>
      </c>
      <c r="F9" s="52">
        <f t="shared" si="4"/>
        <v>-0.11400161773346852</v>
      </c>
      <c r="H9" s="19">
        <v>14317.714</v>
      </c>
      <c r="I9" s="140">
        <v>11924.29</v>
      </c>
      <c r="J9" s="247">
        <f t="shared" si="5"/>
        <v>6.331492676782427E-2</v>
      </c>
      <c r="K9" s="215">
        <f t="shared" si="6"/>
        <v>5.6629484960141592E-2</v>
      </c>
      <c r="L9" s="52">
        <f t="shared" si="7"/>
        <v>-0.1671652332208898</v>
      </c>
      <c r="N9" s="27">
        <f t="shared" si="0"/>
        <v>10.703440449616275</v>
      </c>
      <c r="O9" s="152">
        <f t="shared" si="1"/>
        <v>10.061189172587724</v>
      </c>
      <c r="P9" s="52">
        <f t="shared" si="8"/>
        <v>-6.0004190246284429E-2</v>
      </c>
    </row>
    <row r="10" spans="1:16" ht="20.100000000000001" customHeight="1">
      <c r="A10" s="8" t="s">
        <v>192</v>
      </c>
      <c r="B10" s="19">
        <v>27800.600000000002</v>
      </c>
      <c r="C10" s="140">
        <v>27022.42</v>
      </c>
      <c r="D10" s="247">
        <f t="shared" si="2"/>
        <v>0.12293812776966877</v>
      </c>
      <c r="E10" s="215">
        <f t="shared" si="3"/>
        <v>0.12833181069704186</v>
      </c>
      <c r="F10" s="52">
        <f t="shared" si="4"/>
        <v>-2.7991482198226076E-2</v>
      </c>
      <c r="H10" s="19">
        <v>11729.101000000001</v>
      </c>
      <c r="I10" s="140">
        <v>11469.721</v>
      </c>
      <c r="J10" s="247">
        <f t="shared" si="5"/>
        <v>5.1867719306826099E-2</v>
      </c>
      <c r="K10" s="215">
        <f t="shared" si="6"/>
        <v>5.447069744752267E-2</v>
      </c>
      <c r="L10" s="52">
        <f t="shared" si="7"/>
        <v>-2.2114226827785098E-2</v>
      </c>
      <c r="N10" s="27">
        <f t="shared" si="0"/>
        <v>4.2190100213664454</v>
      </c>
      <c r="O10" s="152">
        <f t="shared" si="1"/>
        <v>4.2445202909287918</v>
      </c>
      <c r="P10" s="52">
        <f t="shared" si="8"/>
        <v>6.0465060365237399E-3</v>
      </c>
    </row>
    <row r="11" spans="1:16" ht="20.25" customHeight="1">
      <c r="A11" s="8" t="s">
        <v>186</v>
      </c>
      <c r="B11" s="19">
        <v>14902.78</v>
      </c>
      <c r="C11" s="140">
        <v>12741.81</v>
      </c>
      <c r="D11" s="247">
        <f t="shared" si="2"/>
        <v>6.5902170160473672E-2</v>
      </c>
      <c r="E11" s="215">
        <f t="shared" si="3"/>
        <v>6.0511958176124675E-2</v>
      </c>
      <c r="F11" s="52">
        <f t="shared" si="4"/>
        <v>-0.14500448909532324</v>
      </c>
      <c r="H11" s="19">
        <v>8668.1370000000006</v>
      </c>
      <c r="I11" s="140">
        <v>7767.0650000000005</v>
      </c>
      <c r="J11" s="247">
        <f t="shared" si="5"/>
        <v>3.8331709892268272E-2</v>
      </c>
      <c r="K11" s="215">
        <f t="shared" si="6"/>
        <v>3.6886463730917494E-2</v>
      </c>
      <c r="L11" s="52">
        <f t="shared" si="7"/>
        <v>-0.1039522102615591</v>
      </c>
      <c r="N11" s="27">
        <f t="shared" si="0"/>
        <v>5.8164563926998856</v>
      </c>
      <c r="O11" s="152">
        <f t="shared" si="1"/>
        <v>6.0957312972018896</v>
      </c>
      <c r="P11" s="52">
        <f t="shared" si="8"/>
        <v>4.8014613305193202E-2</v>
      </c>
    </row>
    <row r="12" spans="1:16" ht="20.100000000000001" customHeight="1">
      <c r="A12" s="8" t="s">
        <v>190</v>
      </c>
      <c r="B12" s="19">
        <v>12810.99</v>
      </c>
      <c r="C12" s="140">
        <v>11432.919999999998</v>
      </c>
      <c r="D12" s="247">
        <f t="shared" si="2"/>
        <v>5.6651983247697851E-2</v>
      </c>
      <c r="E12" s="215">
        <f t="shared" si="3"/>
        <v>5.4295926314313216E-2</v>
      </c>
      <c r="F12" s="52">
        <f t="shared" si="4"/>
        <v>-0.10756936036949538</v>
      </c>
      <c r="H12" s="19">
        <v>5740.3469999999998</v>
      </c>
      <c r="I12" s="140">
        <v>5492.1579999999994</v>
      </c>
      <c r="J12" s="247">
        <f t="shared" si="5"/>
        <v>2.5384614466171046E-2</v>
      </c>
      <c r="K12" s="215">
        <f t="shared" si="6"/>
        <v>2.6082733551408201E-2</v>
      </c>
      <c r="L12" s="52">
        <f t="shared" si="7"/>
        <v>-4.3235888004679909E-2</v>
      </c>
      <c r="N12" s="27">
        <f t="shared" si="0"/>
        <v>4.480798907812745</v>
      </c>
      <c r="O12" s="152">
        <f t="shared" si="1"/>
        <v>4.803810400142746</v>
      </c>
      <c r="P12" s="52">
        <f t="shared" si="8"/>
        <v>7.2087924268771877E-2</v>
      </c>
    </row>
    <row r="13" spans="1:16" ht="20.100000000000001" customHeight="1">
      <c r="A13" s="8" t="s">
        <v>197</v>
      </c>
      <c r="B13" s="19">
        <v>5412.22</v>
      </c>
      <c r="C13" s="140">
        <v>5883.5</v>
      </c>
      <c r="D13" s="247">
        <f t="shared" si="2"/>
        <v>2.3933591141110506E-2</v>
      </c>
      <c r="E13" s="215">
        <f t="shared" si="3"/>
        <v>2.7941250570305907E-2</v>
      </c>
      <c r="F13" s="52">
        <f t="shared" si="4"/>
        <v>8.7077021998366602E-2</v>
      </c>
      <c r="H13" s="19">
        <v>4028.7579999999998</v>
      </c>
      <c r="I13" s="140">
        <v>4185.5349999999999</v>
      </c>
      <c r="J13" s="247">
        <f t="shared" si="5"/>
        <v>1.7815729364009235E-2</v>
      </c>
      <c r="K13" s="215">
        <f t="shared" si="6"/>
        <v>1.9877467868749103E-2</v>
      </c>
      <c r="L13" s="52">
        <f t="shared" si="7"/>
        <v>3.8914474386399001E-2</v>
      </c>
      <c r="N13" s="27">
        <f t="shared" si="0"/>
        <v>7.4438178788001963</v>
      </c>
      <c r="O13" s="152">
        <f t="shared" si="1"/>
        <v>7.1140222656581962</v>
      </c>
      <c r="P13" s="52">
        <f t="shared" si="8"/>
        <v>-4.4304632180920171E-2</v>
      </c>
    </row>
    <row r="14" spans="1:16" ht="20.100000000000001" customHeight="1">
      <c r="A14" s="8" t="s">
        <v>198</v>
      </c>
      <c r="B14" s="19">
        <v>1155.3499999999999</v>
      </c>
      <c r="C14" s="140">
        <v>1017.74</v>
      </c>
      <c r="D14" s="247">
        <f t="shared" si="2"/>
        <v>5.1091187211314429E-3</v>
      </c>
      <c r="E14" s="215">
        <f t="shared" si="3"/>
        <v>4.833335320034526E-3</v>
      </c>
      <c r="F14" s="52">
        <f t="shared" si="4"/>
        <v>-0.11910676418401342</v>
      </c>
      <c r="H14" s="19">
        <v>3676.7910000000002</v>
      </c>
      <c r="I14" s="140">
        <v>3134.7000000000003</v>
      </c>
      <c r="J14" s="247">
        <f t="shared" si="5"/>
        <v>1.6259282236367856E-2</v>
      </c>
      <c r="K14" s="215">
        <f t="shared" si="6"/>
        <v>1.4886961530167067E-2</v>
      </c>
      <c r="L14" s="52">
        <f t="shared" si="7"/>
        <v>-0.14743590266621079</v>
      </c>
      <c r="N14" s="27">
        <f t="shared" si="0"/>
        <v>31.824044661790801</v>
      </c>
      <c r="O14" s="152">
        <f t="shared" si="1"/>
        <v>30.800597402086979</v>
      </c>
      <c r="P14" s="52">
        <f t="shared" si="8"/>
        <v>-3.2159559558832977E-2</v>
      </c>
    </row>
    <row r="15" spans="1:16" ht="20.100000000000001" customHeight="1">
      <c r="A15" s="8" t="s">
        <v>189</v>
      </c>
      <c r="B15" s="19">
        <v>3897.75</v>
      </c>
      <c r="C15" s="140">
        <v>3671.33</v>
      </c>
      <c r="D15" s="247">
        <f t="shared" si="2"/>
        <v>1.7236393729424055E-2</v>
      </c>
      <c r="E15" s="215">
        <f t="shared" si="3"/>
        <v>1.7435463832120537E-2</v>
      </c>
      <c r="F15" s="52">
        <f t="shared" si="4"/>
        <v>-5.8089923673914454E-2</v>
      </c>
      <c r="H15" s="19">
        <v>3397.4589999999998</v>
      </c>
      <c r="I15" s="140">
        <v>3127.91</v>
      </c>
      <c r="J15" s="247">
        <f t="shared" si="5"/>
        <v>1.5024037201866545E-2</v>
      </c>
      <c r="K15" s="215">
        <f t="shared" si="6"/>
        <v>1.4854715232661775E-2</v>
      </c>
      <c r="L15" s="52">
        <f t="shared" si="7"/>
        <v>-7.9338411442198414E-2</v>
      </c>
      <c r="N15" s="27">
        <f t="shared" si="0"/>
        <v>8.7164620614457053</v>
      </c>
      <c r="O15" s="152">
        <f t="shared" si="1"/>
        <v>8.5198279642527357</v>
      </c>
      <c r="P15" s="52">
        <f t="shared" si="8"/>
        <v>-2.2558934554733331E-2</v>
      </c>
    </row>
    <row r="16" spans="1:16" ht="20.100000000000001" customHeight="1">
      <c r="A16" s="8" t="s">
        <v>196</v>
      </c>
      <c r="B16" s="19">
        <v>5284.9599999999991</v>
      </c>
      <c r="C16" s="140">
        <v>4973.37</v>
      </c>
      <c r="D16" s="247">
        <f t="shared" si="2"/>
        <v>2.3370829684884086E-2</v>
      </c>
      <c r="E16" s="215">
        <f t="shared" si="3"/>
        <v>2.3618964451235198E-2</v>
      </c>
      <c r="F16" s="52">
        <f t="shared" si="4"/>
        <v>-5.8957872907268796E-2</v>
      </c>
      <c r="H16" s="19">
        <v>2682.4859999999999</v>
      </c>
      <c r="I16" s="140">
        <v>2473.4299999999998</v>
      </c>
      <c r="J16" s="247">
        <f t="shared" si="5"/>
        <v>1.1862326950078331E-2</v>
      </c>
      <c r="K16" s="215">
        <f t="shared" si="6"/>
        <v>1.1746533083727669E-2</v>
      </c>
      <c r="L16" s="52">
        <f t="shared" si="7"/>
        <v>-7.7933677939046112E-2</v>
      </c>
      <c r="N16" s="27">
        <f t="shared" si="0"/>
        <v>5.0756978293118591</v>
      </c>
      <c r="O16" s="152">
        <f t="shared" si="1"/>
        <v>4.9733480517234794</v>
      </c>
      <c r="P16" s="52">
        <f t="shared" si="8"/>
        <v>-2.0164671150696898E-2</v>
      </c>
    </row>
    <row r="17" spans="1:16" ht="20.100000000000001" customHeight="1">
      <c r="A17" s="8" t="s">
        <v>193</v>
      </c>
      <c r="B17" s="19">
        <v>2435.56</v>
      </c>
      <c r="C17" s="140">
        <v>2556.6400000000003</v>
      </c>
      <c r="D17" s="247">
        <f t="shared" si="2"/>
        <v>1.0770385764001297E-2</v>
      </c>
      <c r="E17" s="215">
        <f t="shared" si="3"/>
        <v>1.2141704573479547E-2</v>
      </c>
      <c r="F17" s="52">
        <f t="shared" si="4"/>
        <v>4.9713412931728387E-2</v>
      </c>
      <c r="H17" s="19">
        <v>1673.0150000000001</v>
      </c>
      <c r="I17" s="140">
        <v>1756.4870000000001</v>
      </c>
      <c r="J17" s="247">
        <f t="shared" si="5"/>
        <v>7.398305498103365E-3</v>
      </c>
      <c r="K17" s="215">
        <f t="shared" si="6"/>
        <v>8.3417087431775158E-3</v>
      </c>
      <c r="L17" s="52">
        <f t="shared" si="7"/>
        <v>4.9893156965119846E-2</v>
      </c>
      <c r="N17" s="27">
        <f t="shared" si="0"/>
        <v>6.8691183957693518</v>
      </c>
      <c r="O17" s="152">
        <f t="shared" si="1"/>
        <v>6.8702946054196126</v>
      </c>
      <c r="P17" s="52">
        <f t="shared" si="8"/>
        <v>1.712315296509074E-4</v>
      </c>
    </row>
    <row r="18" spans="1:16" ht="20.100000000000001" customHeight="1">
      <c r="A18" s="8" t="s">
        <v>191</v>
      </c>
      <c r="B18" s="19">
        <v>3852.44</v>
      </c>
      <c r="C18" s="140">
        <v>4405.1000000000004</v>
      </c>
      <c r="D18" s="247">
        <f t="shared" si="2"/>
        <v>1.7036026594569282E-2</v>
      </c>
      <c r="E18" s="215">
        <f t="shared" si="3"/>
        <v>2.0920201051628208E-2</v>
      </c>
      <c r="F18" s="52">
        <f t="shared" si="4"/>
        <v>0.14345713366074495</v>
      </c>
      <c r="H18" s="19">
        <v>1456.877</v>
      </c>
      <c r="I18" s="140">
        <v>1639.665</v>
      </c>
      <c r="J18" s="247">
        <f t="shared" si="5"/>
        <v>6.4425131389499405E-3</v>
      </c>
      <c r="K18" s="215">
        <f t="shared" si="6"/>
        <v>7.7869109571446649E-3</v>
      </c>
      <c r="L18" s="52">
        <f t="shared" si="7"/>
        <v>0.12546563642641076</v>
      </c>
      <c r="N18" s="27">
        <f t="shared" si="0"/>
        <v>3.78169939051614</v>
      </c>
      <c r="O18" s="152">
        <f t="shared" si="1"/>
        <v>3.7221969989330543</v>
      </c>
      <c r="P18" s="52">
        <f t="shared" si="8"/>
        <v>-1.5734299699311789E-2</v>
      </c>
    </row>
    <row r="19" spans="1:16" ht="20.100000000000001" customHeight="1">
      <c r="A19" s="8" t="s">
        <v>185</v>
      </c>
      <c r="B19" s="19">
        <v>2606.3499999999995</v>
      </c>
      <c r="C19" s="140">
        <v>2610.52</v>
      </c>
      <c r="D19" s="247">
        <f t="shared" si="2"/>
        <v>1.1525642947003882E-2</v>
      </c>
      <c r="E19" s="215">
        <f t="shared" si="3"/>
        <v>1.2397585355450835E-2</v>
      </c>
      <c r="F19" s="52">
        <f t="shared" si="4"/>
        <v>1.5999386114683479E-3</v>
      </c>
      <c r="H19" s="19">
        <v>1495.5769999999998</v>
      </c>
      <c r="I19" s="140">
        <v>1472.0930000000003</v>
      </c>
      <c r="J19" s="247">
        <f t="shared" si="5"/>
        <v>6.6136499325690047E-3</v>
      </c>
      <c r="K19" s="215">
        <f t="shared" si="6"/>
        <v>6.991097029964026E-3</v>
      </c>
      <c r="L19" s="52">
        <f t="shared" si="7"/>
        <v>-1.5702300851109286E-2</v>
      </c>
      <c r="N19" s="27">
        <f t="shared" si="0"/>
        <v>5.7382047691215687</v>
      </c>
      <c r="O19" s="152">
        <f t="shared" si="1"/>
        <v>5.6390795703538004</v>
      </c>
      <c r="P19" s="52">
        <f t="shared" si="8"/>
        <v>-1.7274601161182145E-2</v>
      </c>
    </row>
    <row r="20" spans="1:16" ht="20.100000000000001" customHeight="1">
      <c r="A20" s="8" t="s">
        <v>200</v>
      </c>
      <c r="B20" s="19">
        <v>2837.07</v>
      </c>
      <c r="C20" s="140">
        <v>2607.16</v>
      </c>
      <c r="D20" s="247">
        <f t="shared" si="2"/>
        <v>1.2545918942450673E-2</v>
      </c>
      <c r="E20" s="215">
        <f t="shared" si="3"/>
        <v>1.2381628424726565E-2</v>
      </c>
      <c r="F20" s="52">
        <f t="shared" si="4"/>
        <v>-8.1037831283683623E-2</v>
      </c>
      <c r="H20" s="19">
        <v>1579.3369999999998</v>
      </c>
      <c r="I20" s="140">
        <v>1456.5640000000001</v>
      </c>
      <c r="J20" s="247">
        <f t="shared" si="5"/>
        <v>6.9840483262003459E-3</v>
      </c>
      <c r="K20" s="215">
        <f t="shared" si="6"/>
        <v>6.9173484653160637E-3</v>
      </c>
      <c r="L20" s="52">
        <f t="shared" si="7"/>
        <v>-7.7737050420524367E-2</v>
      </c>
      <c r="N20" s="27">
        <f t="shared" si="0"/>
        <v>5.5667889759505398</v>
      </c>
      <c r="O20" s="152">
        <f t="shared" si="1"/>
        <v>5.5867840868991543</v>
      </c>
      <c r="P20" s="52">
        <f t="shared" si="8"/>
        <v>3.5918571792458325E-3</v>
      </c>
    </row>
    <row r="21" spans="1:16" ht="20.100000000000001" customHeight="1">
      <c r="A21" s="8" t="s">
        <v>221</v>
      </c>
      <c r="B21" s="19">
        <v>1406.76</v>
      </c>
      <c r="C21" s="140">
        <v>1310.44</v>
      </c>
      <c r="D21" s="247">
        <f t="shared" si="2"/>
        <v>6.220888780143566E-3</v>
      </c>
      <c r="E21" s="215">
        <f t="shared" si="3"/>
        <v>6.2233929459253297E-3</v>
      </c>
      <c r="F21" s="52">
        <f t="shared" si="4"/>
        <v>-6.8469390656544074E-2</v>
      </c>
      <c r="H21" s="19">
        <v>1395.7019999999998</v>
      </c>
      <c r="I21" s="140">
        <v>1322.809</v>
      </c>
      <c r="J21" s="247">
        <f t="shared" si="5"/>
        <v>6.1719887629900867E-3</v>
      </c>
      <c r="K21" s="215">
        <f t="shared" si="6"/>
        <v>6.2821343971540388E-3</v>
      </c>
      <c r="L21" s="52">
        <f t="shared" si="7"/>
        <v>-5.2226764739177714E-2</v>
      </c>
      <c r="N21" s="27">
        <f t="shared" si="0"/>
        <v>9.9213938411669353</v>
      </c>
      <c r="O21" s="152">
        <f t="shared" si="1"/>
        <v>10.094388144440034</v>
      </c>
      <c r="P21" s="52">
        <f t="shared" si="8"/>
        <v>1.7436491892428598E-2</v>
      </c>
    </row>
    <row r="22" spans="1:16" ht="20.100000000000001" customHeight="1">
      <c r="A22" s="8" t="s">
        <v>194</v>
      </c>
      <c r="B22" s="19">
        <v>1057.4299999999998</v>
      </c>
      <c r="C22" s="140">
        <v>2072.4499999999998</v>
      </c>
      <c r="D22" s="247">
        <f t="shared" si="2"/>
        <v>4.6761028340208781E-3</v>
      </c>
      <c r="E22" s="215">
        <f t="shared" si="3"/>
        <v>9.8422443689012446E-3</v>
      </c>
      <c r="F22" s="52">
        <f t="shared" si="4"/>
        <v>0.95989332627218837</v>
      </c>
      <c r="H22" s="19">
        <v>632.13900000000012</v>
      </c>
      <c r="I22" s="140">
        <v>1073.7049999999999</v>
      </c>
      <c r="J22" s="247">
        <f t="shared" si="5"/>
        <v>2.795406759213494E-3</v>
      </c>
      <c r="K22" s="215">
        <f t="shared" si="6"/>
        <v>5.0991179474106068E-3</v>
      </c>
      <c r="L22" s="52">
        <f t="shared" si="7"/>
        <v>0.69852674807281268</v>
      </c>
      <c r="N22" s="27">
        <f t="shared" si="0"/>
        <v>5.97806947031955</v>
      </c>
      <c r="O22" s="152">
        <f t="shared" si="1"/>
        <v>5.1808487538903236</v>
      </c>
      <c r="P22" s="52">
        <f t="shared" si="8"/>
        <v>-0.13335755303402522</v>
      </c>
    </row>
    <row r="23" spans="1:16" ht="20.100000000000001" customHeight="1">
      <c r="A23" s="8" t="s">
        <v>210</v>
      </c>
      <c r="B23" s="19">
        <v>1460.92</v>
      </c>
      <c r="C23" s="140">
        <v>1363.91</v>
      </c>
      <c r="D23" s="247">
        <f t="shared" si="2"/>
        <v>6.4603918484228574E-3</v>
      </c>
      <c r="E23" s="215">
        <f t="shared" si="3"/>
        <v>6.477326602421337E-3</v>
      </c>
      <c r="F23" s="52">
        <f t="shared" si="4"/>
        <v>-6.6403362264874186E-2</v>
      </c>
      <c r="H23" s="19">
        <v>766.58799999999997</v>
      </c>
      <c r="I23" s="140">
        <v>743.74299999999994</v>
      </c>
      <c r="J23" s="247">
        <f t="shared" si="5"/>
        <v>3.3899589753708494E-3</v>
      </c>
      <c r="K23" s="215">
        <f t="shared" si="6"/>
        <v>3.5320998594222872E-3</v>
      </c>
      <c r="L23" s="52">
        <f t="shared" si="7"/>
        <v>-2.9800883916784541E-2</v>
      </c>
      <c r="N23" s="27">
        <f t="shared" si="0"/>
        <v>5.2472962242970178</v>
      </c>
      <c r="O23" s="152">
        <f t="shared" si="1"/>
        <v>5.453021093767183</v>
      </c>
      <c r="P23" s="52">
        <f t="shared" si="8"/>
        <v>3.9205880643364339E-2</v>
      </c>
    </row>
    <row r="24" spans="1:16" ht="20.100000000000001" customHeight="1">
      <c r="A24" s="8" t="s">
        <v>195</v>
      </c>
      <c r="B24" s="19">
        <v>1300.22</v>
      </c>
      <c r="C24" s="140">
        <v>941.05</v>
      </c>
      <c r="D24" s="247">
        <f t="shared" si="2"/>
        <v>5.7497540516635876E-3</v>
      </c>
      <c r="E24" s="215">
        <f t="shared" si="3"/>
        <v>4.4691278744261702E-3</v>
      </c>
      <c r="F24" s="52">
        <f t="shared" si="4"/>
        <v>-0.27623786743781825</v>
      </c>
      <c r="H24" s="19">
        <v>735.90800000000002</v>
      </c>
      <c r="I24" s="140">
        <v>560.07600000000002</v>
      </c>
      <c r="J24" s="247">
        <f t="shared" si="5"/>
        <v>3.2542877394991978E-3</v>
      </c>
      <c r="K24" s="215">
        <f t="shared" si="6"/>
        <v>2.6598493846204901E-3</v>
      </c>
      <c r="L24" s="52">
        <f t="shared" si="7"/>
        <v>-0.23893204041809574</v>
      </c>
      <c r="N24" s="27">
        <f t="shared" si="0"/>
        <v>5.65987294457861</v>
      </c>
      <c r="O24" s="152">
        <f t="shared" si="1"/>
        <v>5.9516072472238459</v>
      </c>
      <c r="P24" s="52">
        <f t="shared" si="8"/>
        <v>5.1544320076067747E-2</v>
      </c>
    </row>
    <row r="25" spans="1:16" ht="20.100000000000001" customHeight="1">
      <c r="A25" s="8" t="s">
        <v>201</v>
      </c>
      <c r="B25" s="19">
        <v>1089.8899999999999</v>
      </c>
      <c r="C25" s="140">
        <v>973.94999999999993</v>
      </c>
      <c r="D25" s="247">
        <f t="shared" si="2"/>
        <v>4.8196454779711332E-3</v>
      </c>
      <c r="E25" s="215">
        <f t="shared" si="3"/>
        <v>4.6253728211012894E-3</v>
      </c>
      <c r="F25" s="52">
        <f t="shared" si="4"/>
        <v>-0.10637770784207576</v>
      </c>
      <c r="H25" s="19">
        <v>620.16200000000003</v>
      </c>
      <c r="I25" s="140">
        <v>555.02599999999995</v>
      </c>
      <c r="J25" s="247">
        <f t="shared" si="5"/>
        <v>2.7424427959789831E-3</v>
      </c>
      <c r="K25" s="215">
        <f t="shared" si="6"/>
        <v>2.6358664976688377E-3</v>
      </c>
      <c r="L25" s="52">
        <f t="shared" si="7"/>
        <v>-0.10503062103127905</v>
      </c>
      <c r="N25" s="27">
        <f t="shared" si="0"/>
        <v>5.6901338667204957</v>
      </c>
      <c r="O25" s="152">
        <f t="shared" si="1"/>
        <v>5.6987114328250934</v>
      </c>
      <c r="P25" s="52">
        <f t="shared" si="8"/>
        <v>1.5074453968059935E-3</v>
      </c>
    </row>
    <row r="26" spans="1:16" ht="20.100000000000001" customHeight="1">
      <c r="A26" s="8" t="s">
        <v>235</v>
      </c>
      <c r="B26" s="19">
        <v>375.33000000000004</v>
      </c>
      <c r="C26" s="140">
        <v>415.43000000000006</v>
      </c>
      <c r="D26" s="247">
        <f t="shared" si="2"/>
        <v>1.6597615697427316E-3</v>
      </c>
      <c r="E26" s="215">
        <f t="shared" si="3"/>
        <v>1.9729130151138244E-3</v>
      </c>
      <c r="F26" s="52">
        <f t="shared" si="4"/>
        <v>0.10683931473636538</v>
      </c>
      <c r="H26" s="19">
        <v>397.00400000000002</v>
      </c>
      <c r="I26" s="140">
        <v>495.41200000000003</v>
      </c>
      <c r="J26" s="247">
        <f t="shared" si="5"/>
        <v>1.7556070184481479E-3</v>
      </c>
      <c r="K26" s="215">
        <f t="shared" si="6"/>
        <v>2.3527544535627419E-3</v>
      </c>
      <c r="L26" s="52">
        <f t="shared" si="7"/>
        <v>0.24787659570180656</v>
      </c>
      <c r="N26" s="27">
        <f t="shared" si="0"/>
        <v>10.577465163989022</v>
      </c>
      <c r="O26" s="152">
        <f t="shared" si="1"/>
        <v>11.925282237681438</v>
      </c>
      <c r="P26" s="52">
        <f t="shared" si="8"/>
        <v>0.12742344718667187</v>
      </c>
    </row>
    <row r="27" spans="1:16" ht="20.100000000000001" customHeight="1">
      <c r="A27" s="8" t="s">
        <v>211</v>
      </c>
      <c r="B27" s="19">
        <v>672.62</v>
      </c>
      <c r="C27" s="140">
        <v>789.76</v>
      </c>
      <c r="D27" s="247">
        <f t="shared" si="2"/>
        <v>2.9744193830505312E-3</v>
      </c>
      <c r="E27" s="215">
        <f t="shared" si="3"/>
        <v>3.7506385740468757E-3</v>
      </c>
      <c r="F27" s="52">
        <f t="shared" si="4"/>
        <v>0.17415479765692365</v>
      </c>
      <c r="H27" s="19">
        <v>404.17400000000004</v>
      </c>
      <c r="I27" s="140">
        <v>493.03800000000001</v>
      </c>
      <c r="J27" s="247">
        <f t="shared" si="5"/>
        <v>1.78731375773106E-3</v>
      </c>
      <c r="K27" s="215">
        <f t="shared" si="6"/>
        <v>2.3414801221522028E-3</v>
      </c>
      <c r="L27" s="52">
        <f t="shared" si="7"/>
        <v>0.21986570140583009</v>
      </c>
      <c r="N27" s="27">
        <f t="shared" ref="N27" si="9">(H27/B27)*10</f>
        <v>6.0089500758229022</v>
      </c>
      <c r="O27" s="152">
        <f t="shared" ref="O27" si="10">(I27/C27)*10</f>
        <v>6.2428839141004868</v>
      </c>
      <c r="P27" s="52">
        <f t="shared" ref="P27" si="11">(O27-N27)/N27</f>
        <v>3.8930900627519076E-2</v>
      </c>
    </row>
    <row r="28" spans="1:16" ht="20.100000000000001" customHeight="1">
      <c r="A28" s="8" t="s">
        <v>253</v>
      </c>
      <c r="B28" s="19">
        <v>443.65999999999997</v>
      </c>
      <c r="C28" s="140">
        <v>500.56</v>
      </c>
      <c r="D28" s="247">
        <f t="shared" si="2"/>
        <v>1.961926352894946E-3</v>
      </c>
      <c r="E28" s="215">
        <f t="shared" si="3"/>
        <v>2.3772027509938514E-3</v>
      </c>
      <c r="F28" s="52">
        <f t="shared" si="4"/>
        <v>0.12825136365685444</v>
      </c>
      <c r="H28" s="19">
        <v>373.10899999999998</v>
      </c>
      <c r="I28" s="140">
        <v>436.22500000000002</v>
      </c>
      <c r="J28" s="247">
        <f t="shared" si="5"/>
        <v>1.6499399982019575E-3</v>
      </c>
      <c r="K28" s="215">
        <f t="shared" si="6"/>
        <v>2.0716702694028549E-3</v>
      </c>
      <c r="L28" s="52">
        <f t="shared" si="7"/>
        <v>0.16916236274118299</v>
      </c>
      <c r="N28" s="27">
        <f t="shared" si="0"/>
        <v>8.4097957895685873</v>
      </c>
      <c r="O28" s="152">
        <f t="shared" si="1"/>
        <v>8.7147394917692189</v>
      </c>
      <c r="P28" s="52">
        <f t="shared" si="8"/>
        <v>3.6260535907290427E-2</v>
      </c>
    </row>
    <row r="29" spans="1:16" ht="20.100000000000001" customHeight="1">
      <c r="A29" s="8" t="s">
        <v>218</v>
      </c>
      <c r="B29" s="19">
        <v>328.16</v>
      </c>
      <c r="C29" s="140">
        <v>383.78999999999996</v>
      </c>
      <c r="D29" s="247">
        <f t="shared" si="2"/>
        <v>1.451169255659752E-3</v>
      </c>
      <c r="E29" s="215">
        <f t="shared" si="3"/>
        <v>1.822651917460305E-3</v>
      </c>
      <c r="F29" s="52">
        <f>(C29-B29)/B29</f>
        <v>0.16952096538273992</v>
      </c>
      <c r="H29" s="19">
        <v>315.38399999999996</v>
      </c>
      <c r="I29" s="140">
        <v>422.42199999999997</v>
      </c>
      <c r="J29" s="247">
        <f t="shared" si="5"/>
        <v>1.3946720030686103E-3</v>
      </c>
      <c r="K29" s="215">
        <f t="shared" si="6"/>
        <v>2.0061186280971805E-3</v>
      </c>
      <c r="L29" s="52">
        <f>(I29-H29)/H29</f>
        <v>0.33938944271110782</v>
      </c>
      <c r="N29" s="27">
        <f t="shared" si="0"/>
        <v>9.6106777181862491</v>
      </c>
      <c r="O29" s="152">
        <f t="shared" si="1"/>
        <v>11.006592146746918</v>
      </c>
      <c r="P29" s="52">
        <f>(O29-N29)/N29</f>
        <v>0.14524620109976069</v>
      </c>
    </row>
    <row r="30" spans="1:16" ht="20.100000000000001" customHeight="1">
      <c r="A30" s="8" t="s">
        <v>203</v>
      </c>
      <c r="B30" s="19">
        <v>577.42000000000007</v>
      </c>
      <c r="C30" s="140">
        <v>626.19000000000005</v>
      </c>
      <c r="D30" s="247">
        <f t="shared" si="2"/>
        <v>2.5534317150263715E-3</v>
      </c>
      <c r="E30" s="215">
        <f t="shared" si="3"/>
        <v>2.9738304911396036E-3</v>
      </c>
      <c r="F30" s="52">
        <f>(C30-B30)/B30</f>
        <v>8.446191680232755E-2</v>
      </c>
      <c r="H30" s="19">
        <v>436.53199999999998</v>
      </c>
      <c r="I30" s="140">
        <v>389.387</v>
      </c>
      <c r="J30" s="247">
        <f t="shared" si="5"/>
        <v>1.9304053434655742E-3</v>
      </c>
      <c r="K30" s="215">
        <f t="shared" si="6"/>
        <v>1.8492325547411757E-3</v>
      </c>
      <c r="L30" s="52">
        <f t="shared" ref="L30:L31" si="12">(I30-H30)/H30</f>
        <v>-0.10799895540304029</v>
      </c>
      <c r="N30" s="27">
        <f t="shared" ref="N30:N31" si="13">(H30/B30)*10</f>
        <v>7.5600429496726811</v>
      </c>
      <c r="O30" s="152">
        <f t="shared" ref="O30:O31" si="14">(I30/C30)*10</f>
        <v>6.2183522573020964</v>
      </c>
      <c r="P30" s="52">
        <f t="shared" ref="P30:P31" si="15">(O30-N30)/N30</f>
        <v>-0.17747130556033078</v>
      </c>
    </row>
    <row r="31" spans="1:16" ht="20.100000000000001" customHeight="1">
      <c r="A31" s="8" t="s">
        <v>199</v>
      </c>
      <c r="B31" s="19">
        <v>519.08000000000004</v>
      </c>
      <c r="C31" s="140">
        <v>410.07</v>
      </c>
      <c r="D31" s="247">
        <f t="shared" si="2"/>
        <v>2.2954441041804735E-3</v>
      </c>
      <c r="E31" s="215">
        <f t="shared" si="3"/>
        <v>1.9474579113393973E-3</v>
      </c>
      <c r="F31" s="52">
        <f t="shared" si="4"/>
        <v>-0.21000616475302467</v>
      </c>
      <c r="H31" s="19">
        <v>451.42200000000003</v>
      </c>
      <c r="I31" s="140">
        <v>346.44199999999995</v>
      </c>
      <c r="J31" s="247">
        <f t="shared" si="5"/>
        <v>1.9962509986848993E-3</v>
      </c>
      <c r="K31" s="215">
        <f t="shared" si="6"/>
        <v>1.6452830339216313E-3</v>
      </c>
      <c r="L31" s="52">
        <f t="shared" si="12"/>
        <v>-0.2325540181914042</v>
      </c>
      <c r="N31" s="27">
        <f t="shared" si="13"/>
        <v>8.6965785620713572</v>
      </c>
      <c r="O31" s="152">
        <f t="shared" si="14"/>
        <v>8.4483624746994401</v>
      </c>
      <c r="P31" s="52">
        <f t="shared" si="15"/>
        <v>-2.8541809356436923E-2</v>
      </c>
    </row>
    <row r="32" spans="1:16" ht="20.100000000000001" customHeight="1" thickBot="1">
      <c r="A32" s="8" t="s">
        <v>17</v>
      </c>
      <c r="B32" s="19">
        <f>B33-SUM(B7:B31)</f>
        <v>8374.2600000000675</v>
      </c>
      <c r="C32" s="140">
        <f>C33-SUM(C7:C31)</f>
        <v>6912.1100000001315</v>
      </c>
      <c r="D32" s="247">
        <f t="shared" si="2"/>
        <v>3.7032144840630582E-2</v>
      </c>
      <c r="E32" s="215">
        <f t="shared" si="3"/>
        <v>3.2826208460868672E-2</v>
      </c>
      <c r="F32" s="52">
        <f t="shared" si="4"/>
        <v>-0.17460050201449731</v>
      </c>
      <c r="H32" s="19">
        <f>H33-SUM(H7:H31)</f>
        <v>110537.10100000007</v>
      </c>
      <c r="I32" s="140">
        <f>I33-SUM(I7:I31)</f>
        <v>103433.50400000016</v>
      </c>
      <c r="J32" s="247">
        <f t="shared" si="5"/>
        <v>0.4888104661779526</v>
      </c>
      <c r="K32" s="215">
        <f t="shared" si="6"/>
        <v>0.49121466008816911</v>
      </c>
      <c r="L32" s="52">
        <f t="shared" si="7"/>
        <v>-6.4264368576120903E-2</v>
      </c>
      <c r="N32" s="27">
        <f t="shared" si="0"/>
        <v>131.99626116217931</v>
      </c>
      <c r="O32" s="152">
        <f t="shared" si="1"/>
        <v>149.64099819013035</v>
      </c>
      <c r="P32" s="52">
        <f t="shared" si="8"/>
        <v>0.13367603652251597</v>
      </c>
    </row>
    <row r="33" spans="1:16" ht="26.25" customHeight="1" thickBot="1">
      <c r="A33" s="12" t="s">
        <v>18</v>
      </c>
      <c r="B33" s="17">
        <v>226134.89000000007</v>
      </c>
      <c r="C33" s="145">
        <v>210566.81000000014</v>
      </c>
      <c r="D33" s="243">
        <f>SUM(D7:D32)</f>
        <v>0.99999999999999978</v>
      </c>
      <c r="E33" s="244">
        <f>SUM(E7:E32)</f>
        <v>1.0000000000000002</v>
      </c>
      <c r="F33" s="57">
        <f t="shared" si="4"/>
        <v>-6.8844219483335467E-2</v>
      </c>
      <c r="G33" s="1"/>
      <c r="H33" s="17">
        <v>226134.89000000007</v>
      </c>
      <c r="I33" s="145">
        <v>210566.81000000014</v>
      </c>
      <c r="J33" s="243">
        <f>SUM(J7:J32)</f>
        <v>1.0000000000000002</v>
      </c>
      <c r="K33" s="244">
        <f>SUM(K7:K32)</f>
        <v>1</v>
      </c>
      <c r="L33" s="57">
        <f t="shared" si="7"/>
        <v>-6.8844219483335467E-2</v>
      </c>
      <c r="N33" s="29">
        <f t="shared" si="0"/>
        <v>10</v>
      </c>
      <c r="O33" s="146">
        <f t="shared" si="1"/>
        <v>10</v>
      </c>
      <c r="P33" s="57">
        <f t="shared" si="8"/>
        <v>0</v>
      </c>
    </row>
    <row r="35" spans="1:16" ht="15.75" thickBot="1"/>
    <row r="36" spans="1:16">
      <c r="A36" s="491" t="s">
        <v>2</v>
      </c>
      <c r="B36" s="485" t="s">
        <v>1</v>
      </c>
      <c r="C36" s="478"/>
      <c r="D36" s="485" t="s">
        <v>101</v>
      </c>
      <c r="E36" s="478"/>
      <c r="F36" s="130" t="s">
        <v>0</v>
      </c>
      <c r="H36" s="494" t="s">
        <v>19</v>
      </c>
      <c r="I36" s="495"/>
      <c r="J36" s="485" t="s">
        <v>101</v>
      </c>
      <c r="K36" s="483"/>
      <c r="L36" s="130" t="s">
        <v>0</v>
      </c>
      <c r="N36" s="477" t="s">
        <v>22</v>
      </c>
      <c r="O36" s="478"/>
      <c r="P36" s="130" t="s">
        <v>0</v>
      </c>
    </row>
    <row r="37" spans="1:16">
      <c r="A37" s="492"/>
      <c r="B37" s="486" t="str">
        <f>B5</f>
        <v>jan-jun</v>
      </c>
      <c r="C37" s="480"/>
      <c r="D37" s="486" t="str">
        <f>B5</f>
        <v>jan-jun</v>
      </c>
      <c r="E37" s="480"/>
      <c r="F37" s="131" t="str">
        <f>F5</f>
        <v>2026/2025</v>
      </c>
      <c r="H37" s="475" t="str">
        <f>B5</f>
        <v>jan-jun</v>
      </c>
      <c r="I37" s="480"/>
      <c r="J37" s="486" t="str">
        <f>B5</f>
        <v>jan-jun</v>
      </c>
      <c r="K37" s="476"/>
      <c r="L37" s="131" t="str">
        <f>L5</f>
        <v>2026/2025</v>
      </c>
      <c r="N37" s="475" t="str">
        <f>B5</f>
        <v>jan-jun</v>
      </c>
      <c r="O37" s="476"/>
      <c r="P37" s="131" t="str">
        <f>P5</f>
        <v>2026/2025</v>
      </c>
    </row>
    <row r="38" spans="1:16" ht="19.5" customHeight="1" thickBot="1">
      <c r="A38" s="493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9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183</v>
      </c>
      <c r="B39" s="39">
        <v>77916.81</v>
      </c>
      <c r="C39" s="147">
        <v>72953.87</v>
      </c>
      <c r="D39" s="247">
        <f t="shared" ref="D39:D61" si="16">B39/$B$62</f>
        <v>0.43983929628250568</v>
      </c>
      <c r="E39" s="246">
        <f t="shared" ref="E39:E61" si="17">C39/$C$62</f>
        <v>0.44044295524866045</v>
      </c>
      <c r="F39" s="52">
        <f>(C39-B39)/B39</f>
        <v>-6.3695369458785622E-2</v>
      </c>
      <c r="H39" s="320">
        <v>33855.951000000001</v>
      </c>
      <c r="I39" s="317">
        <v>31271.971999999998</v>
      </c>
      <c r="J39" s="323">
        <f>H39/$H$62</f>
        <v>0.42348397932120341</v>
      </c>
      <c r="K39" s="246">
        <f t="shared" ref="K39:K61" si="18">I39/$I$62</f>
        <v>0.41740459666289326</v>
      </c>
      <c r="L39" s="52">
        <f>(I39-H39)/H39</f>
        <v>-7.632274160604742E-2</v>
      </c>
      <c r="N39" s="27">
        <f t="shared" ref="N39:N62" si="19">(H39/B39)*10</f>
        <v>4.3451407982436656</v>
      </c>
      <c r="O39" s="151">
        <f t="shared" ref="O39:O62" si="20">(I39/C39)*10</f>
        <v>4.2865405221134942</v>
      </c>
      <c r="P39" s="61">
        <f t="shared" si="8"/>
        <v>-1.3486392927441615E-2</v>
      </c>
    </row>
    <row r="40" spans="1:16" ht="20.100000000000001" customHeight="1">
      <c r="A40" s="38" t="s">
        <v>188</v>
      </c>
      <c r="B40" s="19">
        <v>34239.519999999997</v>
      </c>
      <c r="C40" s="140">
        <v>30138.95</v>
      </c>
      <c r="D40" s="247">
        <f t="shared" si="16"/>
        <v>0.19328160870357472</v>
      </c>
      <c r="E40" s="215">
        <f t="shared" si="17"/>
        <v>0.18195728624254773</v>
      </c>
      <c r="F40" s="52">
        <f t="shared" ref="F40:F62" si="21">(C40-B40)/B40</f>
        <v>-0.11976131674743093</v>
      </c>
      <c r="H40" s="321">
        <v>14768.115</v>
      </c>
      <c r="I40" s="317">
        <v>13123.431</v>
      </c>
      <c r="J40" s="323">
        <f t="shared" ref="J40:J61" si="22">H40/$H$62</f>
        <v>0.18472557770635814</v>
      </c>
      <c r="K40" s="215">
        <f t="shared" si="18"/>
        <v>0.17516581376410514</v>
      </c>
      <c r="L40" s="52">
        <f t="shared" ref="L40:L62" si="23">(I40-H40)/H40</f>
        <v>-0.11136722594589758</v>
      </c>
      <c r="N40" s="27">
        <f t="shared" si="19"/>
        <v>4.3131781637125757</v>
      </c>
      <c r="O40" s="152">
        <f t="shared" si="20"/>
        <v>4.3543092908014378</v>
      </c>
      <c r="P40" s="52">
        <f t="shared" si="8"/>
        <v>9.5361530471670657E-3</v>
      </c>
    </row>
    <row r="41" spans="1:16" ht="20.100000000000001" customHeight="1">
      <c r="A41" s="38" t="s">
        <v>192</v>
      </c>
      <c r="B41" s="19">
        <v>27800.600000000002</v>
      </c>
      <c r="C41" s="140">
        <v>27022.42</v>
      </c>
      <c r="D41" s="247">
        <f t="shared" si="16"/>
        <v>0.15693399588909543</v>
      </c>
      <c r="E41" s="215">
        <f t="shared" si="17"/>
        <v>0.16314192136442532</v>
      </c>
      <c r="F41" s="52">
        <f t="shared" si="21"/>
        <v>-2.7991482198226076E-2</v>
      </c>
      <c r="H41" s="321">
        <v>11729.101000000001</v>
      </c>
      <c r="I41" s="317">
        <v>11469.721</v>
      </c>
      <c r="J41" s="323">
        <f t="shared" si="22"/>
        <v>0.1467123568716267</v>
      </c>
      <c r="K41" s="215">
        <f t="shared" si="18"/>
        <v>0.1530928163993277</v>
      </c>
      <c r="L41" s="52">
        <f t="shared" si="23"/>
        <v>-2.2114226827785098E-2</v>
      </c>
      <c r="N41" s="27">
        <f t="shared" si="19"/>
        <v>4.2190100213664454</v>
      </c>
      <c r="O41" s="152">
        <f t="shared" si="20"/>
        <v>4.2445202909287918</v>
      </c>
      <c r="P41" s="52">
        <f t="shared" si="8"/>
        <v>6.0465060365237399E-3</v>
      </c>
    </row>
    <row r="42" spans="1:16" ht="20.100000000000001" customHeight="1">
      <c r="A42" s="38" t="s">
        <v>190</v>
      </c>
      <c r="B42" s="19">
        <v>12810.99</v>
      </c>
      <c r="C42" s="140">
        <v>11432.919999999998</v>
      </c>
      <c r="D42" s="247">
        <f t="shared" si="16"/>
        <v>7.2317858319433478E-2</v>
      </c>
      <c r="E42" s="215">
        <f t="shared" si="17"/>
        <v>6.9023741604407204E-2</v>
      </c>
      <c r="F42" s="52">
        <f t="shared" si="21"/>
        <v>-0.10756936036949538</v>
      </c>
      <c r="H42" s="321">
        <v>5740.3469999999998</v>
      </c>
      <c r="I42" s="317">
        <v>5492.1579999999994</v>
      </c>
      <c r="J42" s="323">
        <f t="shared" si="22"/>
        <v>7.1802590635972149E-2</v>
      </c>
      <c r="K42" s="215">
        <f t="shared" si="18"/>
        <v>7.3306921443869369E-2</v>
      </c>
      <c r="L42" s="52">
        <f t="shared" si="23"/>
        <v>-4.3235888004679909E-2</v>
      </c>
      <c r="N42" s="27">
        <f t="shared" si="19"/>
        <v>4.480798907812745</v>
      </c>
      <c r="O42" s="152">
        <f t="shared" si="20"/>
        <v>4.803810400142746</v>
      </c>
      <c r="P42" s="52">
        <f t="shared" si="8"/>
        <v>7.2087924268771877E-2</v>
      </c>
    </row>
    <row r="43" spans="1:16" ht="20.100000000000001" customHeight="1">
      <c r="A43" s="38" t="s">
        <v>197</v>
      </c>
      <c r="B43" s="19">
        <v>5412.22</v>
      </c>
      <c r="C43" s="140">
        <v>5883.5</v>
      </c>
      <c r="D43" s="247">
        <f t="shared" si="16"/>
        <v>3.0551905758540464E-2</v>
      </c>
      <c r="E43" s="215">
        <f t="shared" si="17"/>
        <v>3.5520338087691498E-2</v>
      </c>
      <c r="F43" s="52">
        <f t="shared" si="21"/>
        <v>8.7077021998366602E-2</v>
      </c>
      <c r="H43" s="321">
        <v>4028.7579999999998</v>
      </c>
      <c r="I43" s="317">
        <v>4185.5349999999999</v>
      </c>
      <c r="J43" s="323">
        <f t="shared" si="22"/>
        <v>5.0393340584706445E-2</v>
      </c>
      <c r="K43" s="215">
        <f t="shared" si="18"/>
        <v>5.5866689458964183E-2</v>
      </c>
      <c r="L43" s="52">
        <f t="shared" si="23"/>
        <v>3.8914474386399001E-2</v>
      </c>
      <c r="N43" s="27">
        <f t="shared" si="19"/>
        <v>7.4438178788001963</v>
      </c>
      <c r="O43" s="152">
        <f t="shared" si="20"/>
        <v>7.1140222656581962</v>
      </c>
      <c r="P43" s="52">
        <f t="shared" si="8"/>
        <v>-4.4304632180920171E-2</v>
      </c>
    </row>
    <row r="44" spans="1:16" ht="20.100000000000001" customHeight="1">
      <c r="A44" s="38" t="s">
        <v>196</v>
      </c>
      <c r="B44" s="19">
        <v>5284.9599999999991</v>
      </c>
      <c r="C44" s="140">
        <v>4973.37</v>
      </c>
      <c r="D44" s="247">
        <f t="shared" si="16"/>
        <v>2.9833524848889358E-2</v>
      </c>
      <c r="E44" s="215">
        <f t="shared" si="17"/>
        <v>3.0025628254471359E-2</v>
      </c>
      <c r="F44" s="52">
        <f t="shared" si="21"/>
        <v>-5.8957872907268796E-2</v>
      </c>
      <c r="H44" s="321">
        <v>2682.4859999999999</v>
      </c>
      <c r="I44" s="317">
        <v>2473.4299999999998</v>
      </c>
      <c r="J44" s="323">
        <f t="shared" si="22"/>
        <v>3.3553623874083983E-2</v>
      </c>
      <c r="K44" s="215">
        <f t="shared" si="18"/>
        <v>3.3014261189665307E-2</v>
      </c>
      <c r="L44" s="52">
        <f t="shared" si="23"/>
        <v>-7.7933677939046112E-2</v>
      </c>
      <c r="N44" s="27">
        <f t="shared" si="19"/>
        <v>5.0756978293118591</v>
      </c>
      <c r="O44" s="152">
        <f t="shared" si="20"/>
        <v>4.9733480517234794</v>
      </c>
      <c r="P44" s="52">
        <f t="shared" si="8"/>
        <v>-2.0164671150696898E-2</v>
      </c>
    </row>
    <row r="45" spans="1:16" ht="20.100000000000001" customHeight="1">
      <c r="A45" s="38" t="s">
        <v>191</v>
      </c>
      <c r="B45" s="19">
        <v>3852.44</v>
      </c>
      <c r="C45" s="140">
        <v>4405.1000000000004</v>
      </c>
      <c r="D45" s="247">
        <f t="shared" si="16"/>
        <v>2.1746969602202352E-2</v>
      </c>
      <c r="E45" s="215">
        <f t="shared" si="17"/>
        <v>2.6594823032223984E-2</v>
      </c>
      <c r="F45" s="52">
        <f t="shared" si="21"/>
        <v>0.14345713366074495</v>
      </c>
      <c r="H45" s="321">
        <v>1456.877</v>
      </c>
      <c r="I45" s="317">
        <v>1639.665</v>
      </c>
      <c r="J45" s="323">
        <f t="shared" si="22"/>
        <v>1.8223208951995969E-2</v>
      </c>
      <c r="K45" s="215">
        <f t="shared" si="18"/>
        <v>2.1885530851308736E-2</v>
      </c>
      <c r="L45" s="52">
        <f t="shared" si="23"/>
        <v>0.12546563642641076</v>
      </c>
      <c r="N45" s="27">
        <f t="shared" si="19"/>
        <v>3.78169939051614</v>
      </c>
      <c r="O45" s="152">
        <f t="shared" si="20"/>
        <v>3.7221969989330543</v>
      </c>
      <c r="P45" s="52">
        <f t="shared" si="8"/>
        <v>-1.5734299699311789E-2</v>
      </c>
    </row>
    <row r="46" spans="1:16" ht="20.100000000000001" customHeight="1">
      <c r="A46" s="38" t="s">
        <v>200</v>
      </c>
      <c r="B46" s="19">
        <v>2837.07</v>
      </c>
      <c r="C46" s="140">
        <v>2607.16</v>
      </c>
      <c r="D46" s="247">
        <f t="shared" si="16"/>
        <v>1.6015220236868122E-2</v>
      </c>
      <c r="E46" s="215">
        <f t="shared" si="17"/>
        <v>1.5740155459965283E-2</v>
      </c>
      <c r="F46" s="52">
        <f t="shared" si="21"/>
        <v>-8.1037831283683623E-2</v>
      </c>
      <c r="H46" s="321">
        <v>1579.3369999999998</v>
      </c>
      <c r="I46" s="317">
        <v>1456.5640000000001</v>
      </c>
      <c r="J46" s="323">
        <f t="shared" si="22"/>
        <v>1.9754988346043251E-2</v>
      </c>
      <c r="K46" s="215">
        <f t="shared" si="18"/>
        <v>1.9441578834033572E-2</v>
      </c>
      <c r="L46" s="52">
        <f t="shared" si="23"/>
        <v>-7.7737050420524367E-2</v>
      </c>
      <c r="N46" s="27">
        <f t="shared" si="19"/>
        <v>5.5667889759505398</v>
      </c>
      <c r="O46" s="152">
        <f t="shared" si="20"/>
        <v>5.5867840868991543</v>
      </c>
      <c r="P46" s="52">
        <f t="shared" si="8"/>
        <v>3.5918571792458325E-3</v>
      </c>
    </row>
    <row r="47" spans="1:16" ht="20.100000000000001" customHeight="1">
      <c r="A47" s="38" t="s">
        <v>210</v>
      </c>
      <c r="B47" s="19">
        <v>1460.92</v>
      </c>
      <c r="C47" s="140">
        <v>1363.91</v>
      </c>
      <c r="D47" s="247">
        <f t="shared" si="16"/>
        <v>8.2468728471434879E-3</v>
      </c>
      <c r="E47" s="215">
        <f t="shared" si="17"/>
        <v>8.2343068447664324E-3</v>
      </c>
      <c r="F47" s="52">
        <f t="shared" si="21"/>
        <v>-6.6403362264874186E-2</v>
      </c>
      <c r="H47" s="321">
        <v>766.58799999999997</v>
      </c>
      <c r="I47" s="317">
        <v>743.74299999999994</v>
      </c>
      <c r="J47" s="323">
        <f t="shared" si="22"/>
        <v>9.58879390922685E-3</v>
      </c>
      <c r="K47" s="215">
        <f t="shared" si="18"/>
        <v>9.9271560787995792E-3</v>
      </c>
      <c r="L47" s="52">
        <f t="shared" si="23"/>
        <v>-2.9800883916784541E-2</v>
      </c>
      <c r="N47" s="27">
        <f t="shared" si="19"/>
        <v>5.2472962242970178</v>
      </c>
      <c r="O47" s="152">
        <f t="shared" si="20"/>
        <v>5.453021093767183</v>
      </c>
      <c r="P47" s="52">
        <f t="shared" si="8"/>
        <v>3.9205880643364339E-2</v>
      </c>
    </row>
    <row r="48" spans="1:16" ht="20.100000000000001" customHeight="1">
      <c r="A48" s="38" t="s">
        <v>195</v>
      </c>
      <c r="B48" s="19">
        <v>1300.22</v>
      </c>
      <c r="C48" s="140">
        <v>941.05</v>
      </c>
      <c r="D48" s="247">
        <f t="shared" si="16"/>
        <v>7.3397236079408229E-3</v>
      </c>
      <c r="E48" s="215">
        <f t="shared" si="17"/>
        <v>5.6813825371670058E-3</v>
      </c>
      <c r="F48" s="52">
        <f t="shared" si="21"/>
        <v>-0.27623786743781825</v>
      </c>
      <c r="H48" s="321">
        <v>735.90800000000002</v>
      </c>
      <c r="I48" s="317">
        <v>560.07600000000002</v>
      </c>
      <c r="J48" s="323">
        <f t="shared" si="22"/>
        <v>9.2050360143275303E-3</v>
      </c>
      <c r="K48" s="215">
        <f t="shared" si="18"/>
        <v>7.4756493412237212E-3</v>
      </c>
      <c r="L48" s="52">
        <f t="shared" si="23"/>
        <v>-0.23893204041809574</v>
      </c>
      <c r="N48" s="27">
        <f t="shared" si="19"/>
        <v>5.65987294457861</v>
      </c>
      <c r="O48" s="152">
        <f t="shared" si="20"/>
        <v>5.9516072472238459</v>
      </c>
      <c r="P48" s="52">
        <f t="shared" si="8"/>
        <v>5.1544320076067747E-2</v>
      </c>
    </row>
    <row r="49" spans="1:16" ht="20.100000000000001" customHeight="1">
      <c r="A49" s="38" t="s">
        <v>201</v>
      </c>
      <c r="B49" s="19">
        <v>1089.8899999999999</v>
      </c>
      <c r="C49" s="140">
        <v>973.94999999999993</v>
      </c>
      <c r="D49" s="247">
        <f t="shared" si="16"/>
        <v>6.152413716954532E-3</v>
      </c>
      <c r="E49" s="215">
        <f t="shared" si="17"/>
        <v>5.8800090559203077E-3</v>
      </c>
      <c r="F49" s="52">
        <f t="shared" si="21"/>
        <v>-0.10637770784207576</v>
      </c>
      <c r="H49" s="321">
        <v>620.16200000000003</v>
      </c>
      <c r="I49" s="317">
        <v>555.02599999999995</v>
      </c>
      <c r="J49" s="323">
        <f t="shared" si="22"/>
        <v>7.7572380579058664E-3</v>
      </c>
      <c r="K49" s="215">
        <f t="shared" si="18"/>
        <v>7.408244151261679E-3</v>
      </c>
      <c r="L49" s="52">
        <f t="shared" si="23"/>
        <v>-0.10503062103127905</v>
      </c>
      <c r="N49" s="27">
        <f t="shared" si="19"/>
        <v>5.6901338667204957</v>
      </c>
      <c r="O49" s="152">
        <f t="shared" si="20"/>
        <v>5.6987114328250934</v>
      </c>
      <c r="P49" s="52">
        <f t="shared" si="8"/>
        <v>1.5074453968059935E-3</v>
      </c>
    </row>
    <row r="50" spans="1:16" ht="20.100000000000001" customHeight="1">
      <c r="A50" s="38" t="s">
        <v>211</v>
      </c>
      <c r="B50" s="19">
        <v>672.62</v>
      </c>
      <c r="C50" s="140">
        <v>789.76</v>
      </c>
      <c r="D50" s="247">
        <f t="shared" si="16"/>
        <v>3.7969304372899634E-3</v>
      </c>
      <c r="E50" s="215">
        <f t="shared" si="17"/>
        <v>4.7680024149120825E-3</v>
      </c>
      <c r="F50" s="52">
        <f t="shared" si="21"/>
        <v>0.17415479765692365</v>
      </c>
      <c r="H50" s="321">
        <v>404.17400000000004</v>
      </c>
      <c r="I50" s="317">
        <v>493.03800000000001</v>
      </c>
      <c r="J50" s="323">
        <f t="shared" si="22"/>
        <v>5.0555724710898853E-3</v>
      </c>
      <c r="K50" s="215">
        <f t="shared" si="18"/>
        <v>6.5808554551494095E-3</v>
      </c>
      <c r="L50" s="52">
        <f t="shared" si="23"/>
        <v>0.21986570140583009</v>
      </c>
      <c r="N50" s="27">
        <f t="shared" si="19"/>
        <v>6.0089500758229022</v>
      </c>
      <c r="O50" s="152">
        <f t="shared" si="20"/>
        <v>6.2428839141004868</v>
      </c>
      <c r="P50" s="52">
        <f t="shared" si="8"/>
        <v>3.8930900627519076E-2</v>
      </c>
    </row>
    <row r="51" spans="1:16" ht="20.100000000000001" customHeight="1">
      <c r="A51" s="38" t="s">
        <v>207</v>
      </c>
      <c r="B51" s="19">
        <v>518.51</v>
      </c>
      <c r="C51" s="140">
        <v>472.53</v>
      </c>
      <c r="D51" s="247">
        <f t="shared" si="16"/>
        <v>2.9269816553763178E-3</v>
      </c>
      <c r="E51" s="215">
        <f t="shared" si="17"/>
        <v>2.8527960153950645E-3</v>
      </c>
      <c r="F51" s="52">
        <f t="shared" si="21"/>
        <v>-8.8677171124954227E-2</v>
      </c>
      <c r="H51" s="321">
        <v>327.56799999999998</v>
      </c>
      <c r="I51" s="317">
        <v>340.839</v>
      </c>
      <c r="J51" s="323">
        <f t="shared" si="22"/>
        <v>4.0973535240019683E-3</v>
      </c>
      <c r="K51" s="215">
        <f t="shared" si="18"/>
        <v>4.5493698101924593E-3</v>
      </c>
      <c r="L51" s="52">
        <f t="shared" si="23"/>
        <v>4.0513725394421968E-2</v>
      </c>
      <c r="N51" s="27">
        <f t="shared" si="19"/>
        <v>6.3174866444234432</v>
      </c>
      <c r="O51" s="152">
        <f t="shared" si="20"/>
        <v>7.2130658370897098</v>
      </c>
      <c r="P51" s="52">
        <f t="shared" si="8"/>
        <v>0.14176194475326831</v>
      </c>
    </row>
    <row r="52" spans="1:16" ht="20.100000000000001" customHeight="1">
      <c r="A52" s="38" t="s">
        <v>208</v>
      </c>
      <c r="B52" s="19">
        <v>802.2</v>
      </c>
      <c r="C52" s="140">
        <v>381.83000000000004</v>
      </c>
      <c r="D52" s="247">
        <f t="shared" si="16"/>
        <v>4.5284077143022934E-3</v>
      </c>
      <c r="E52" s="215">
        <f t="shared" si="17"/>
        <v>2.3052147007773002E-3</v>
      </c>
      <c r="F52" s="52">
        <f t="shared" si="21"/>
        <v>-0.52402144103714787</v>
      </c>
      <c r="H52" s="321">
        <v>424.15300000000002</v>
      </c>
      <c r="I52" s="317">
        <v>227.84199999999996</v>
      </c>
      <c r="J52" s="323">
        <f t="shared" si="22"/>
        <v>5.3054779137950191E-3</v>
      </c>
      <c r="K52" s="215">
        <f t="shared" si="18"/>
        <v>3.0411353052141039E-3</v>
      </c>
      <c r="L52" s="52">
        <f t="shared" si="23"/>
        <v>-0.46283062951340687</v>
      </c>
      <c r="N52" s="27">
        <f t="shared" si="19"/>
        <v>5.2873722263774612</v>
      </c>
      <c r="O52" s="152">
        <f t="shared" si="20"/>
        <v>5.9671057800591862</v>
      </c>
      <c r="P52" s="52">
        <f t="shared" si="8"/>
        <v>0.12855791583779436</v>
      </c>
    </row>
    <row r="53" spans="1:16" ht="20.100000000000001" customHeight="1">
      <c r="A53" s="38" t="s">
        <v>202</v>
      </c>
      <c r="B53" s="19">
        <v>199.73000000000002</v>
      </c>
      <c r="C53" s="140">
        <v>214.79000000000002</v>
      </c>
      <c r="D53" s="247">
        <f t="shared" si="16"/>
        <v>1.1274730401116893E-3</v>
      </c>
      <c r="E53" s="215">
        <f t="shared" si="17"/>
        <v>1.2967474152894122E-3</v>
      </c>
      <c r="F53" s="52">
        <f t="shared" si="21"/>
        <v>7.5401792419766689E-2</v>
      </c>
      <c r="H53" s="321">
        <v>175.94799999999998</v>
      </c>
      <c r="I53" s="317">
        <v>185.13900000000001</v>
      </c>
      <c r="J53" s="323">
        <f t="shared" si="22"/>
        <v>2.2008290121168679E-3</v>
      </c>
      <c r="K53" s="215">
        <f t="shared" si="18"/>
        <v>2.4711543493826167E-3</v>
      </c>
      <c r="L53" s="52">
        <f t="shared" si="23"/>
        <v>5.2237024575442929E-2</v>
      </c>
      <c r="N53" s="27">
        <f t="shared" si="19"/>
        <v>8.8092925449356621</v>
      </c>
      <c r="O53" s="152">
        <f t="shared" si="20"/>
        <v>8.6195353601191869</v>
      </c>
      <c r="P53" s="52">
        <f t="shared" si="8"/>
        <v>-2.154057023859015E-2</v>
      </c>
    </row>
    <row r="54" spans="1:16" ht="20.100000000000001" customHeight="1">
      <c r="A54" s="38" t="s">
        <v>216</v>
      </c>
      <c r="B54" s="19">
        <v>160.67000000000002</v>
      </c>
      <c r="C54" s="140">
        <v>269.69</v>
      </c>
      <c r="D54" s="247">
        <f t="shared" si="16"/>
        <v>9.0697988962471898E-4</v>
      </c>
      <c r="E54" s="215">
        <f t="shared" si="17"/>
        <v>1.6281940985585993E-3</v>
      </c>
      <c r="F54" s="52">
        <f t="shared" si="21"/>
        <v>0.6785336403809048</v>
      </c>
      <c r="H54" s="321">
        <v>85.593000000000004</v>
      </c>
      <c r="I54" s="317">
        <v>134.43100000000001</v>
      </c>
      <c r="J54" s="323">
        <f t="shared" si="22"/>
        <v>1.0706319914640639E-3</v>
      </c>
      <c r="K54" s="215">
        <f t="shared" si="18"/>
        <v>1.794326156789518E-3</v>
      </c>
      <c r="L54" s="52">
        <f t="shared" si="23"/>
        <v>0.57058404308763577</v>
      </c>
      <c r="N54" s="27">
        <f t="shared" si="19"/>
        <v>5.3272546212734175</v>
      </c>
      <c r="O54" s="152">
        <f t="shared" si="20"/>
        <v>4.9846490414920837</v>
      </c>
      <c r="P54" s="52">
        <f t="shared" si="8"/>
        <v>-6.4311846183060434E-2</v>
      </c>
    </row>
    <row r="55" spans="1:16" ht="20.100000000000001" customHeight="1">
      <c r="A55" s="38" t="s">
        <v>212</v>
      </c>
      <c r="B55" s="19">
        <v>112.15</v>
      </c>
      <c r="C55" s="140">
        <v>131.74</v>
      </c>
      <c r="D55" s="247">
        <f t="shared" si="16"/>
        <v>6.330851722251337E-4</v>
      </c>
      <c r="E55" s="215">
        <f t="shared" si="17"/>
        <v>7.9535129424194409E-4</v>
      </c>
      <c r="F55" s="52">
        <f t="shared" si="21"/>
        <v>0.17467677218011593</v>
      </c>
      <c r="H55" s="321">
        <v>90.187999999999988</v>
      </c>
      <c r="I55" s="317">
        <v>120.74000000000001</v>
      </c>
      <c r="J55" s="323">
        <f t="shared" si="22"/>
        <v>1.128108116857231E-3</v>
      </c>
      <c r="K55" s="215">
        <f t="shared" si="18"/>
        <v>1.6115846803993602E-3</v>
      </c>
      <c r="L55" s="52">
        <f t="shared" si="23"/>
        <v>0.33875903667893759</v>
      </c>
      <c r="N55" s="27">
        <f t="shared" si="19"/>
        <v>8.0417298261257226</v>
      </c>
      <c r="O55" s="152">
        <f t="shared" si="20"/>
        <v>9.1650220130560189</v>
      </c>
      <c r="P55" s="52">
        <f t="shared" si="8"/>
        <v>0.13968290544665893</v>
      </c>
    </row>
    <row r="56" spans="1:16" ht="20.100000000000001" customHeight="1">
      <c r="A56" s="38" t="s">
        <v>217</v>
      </c>
      <c r="B56" s="19">
        <v>160.53999999999996</v>
      </c>
      <c r="C56" s="140">
        <v>191.9</v>
      </c>
      <c r="D56" s="247">
        <f t="shared" si="16"/>
        <v>9.0624604145361505E-4</v>
      </c>
      <c r="E56" s="215">
        <f t="shared" si="17"/>
        <v>1.1585540713908386E-3</v>
      </c>
      <c r="F56" s="52">
        <f t="shared" si="21"/>
        <v>0.19534072505294661</v>
      </c>
      <c r="H56" s="321">
        <v>103.312</v>
      </c>
      <c r="I56" s="317">
        <v>110.23</v>
      </c>
      <c r="J56" s="323">
        <f t="shared" si="22"/>
        <v>1.292268436696171E-3</v>
      </c>
      <c r="K56" s="215">
        <f t="shared" si="18"/>
        <v>1.4713017999041036E-3</v>
      </c>
      <c r="L56" s="52">
        <f t="shared" si="23"/>
        <v>6.696221155335301E-2</v>
      </c>
      <c r="N56" s="27">
        <f t="shared" ref="N56" si="24">(H56/B56)*10</f>
        <v>6.4352809268718092</v>
      </c>
      <c r="O56" s="152">
        <f t="shared" ref="O56" si="25">(I56/C56)*10</f>
        <v>5.7441375716519012</v>
      </c>
      <c r="P56" s="52">
        <f t="shared" ref="P56" si="26">(O56-N56)/N56</f>
        <v>-0.1073990961814736</v>
      </c>
    </row>
    <row r="57" spans="1:16" ht="20.100000000000001" customHeight="1">
      <c r="A57" s="38" t="s">
        <v>213</v>
      </c>
      <c r="B57" s="19">
        <v>112.38</v>
      </c>
      <c r="C57" s="140">
        <v>109.96000000000001</v>
      </c>
      <c r="D57" s="247">
        <f t="shared" si="16"/>
        <v>6.3438351898939375E-4</v>
      </c>
      <c r="E57" s="215">
        <f t="shared" si="17"/>
        <v>6.6385933137121729E-4</v>
      </c>
      <c r="F57" s="52">
        <f t="shared" si="21"/>
        <v>-2.1534080797294783E-2</v>
      </c>
      <c r="H57" s="321">
        <v>84.697000000000003</v>
      </c>
      <c r="I57" s="317">
        <v>72.7</v>
      </c>
      <c r="J57" s="323">
        <f t="shared" si="22"/>
        <v>1.0594244597225454E-3</v>
      </c>
      <c r="K57" s="215">
        <f t="shared" si="18"/>
        <v>9.703677842060087E-4</v>
      </c>
      <c r="L57" s="52">
        <f t="shared" si="23"/>
        <v>-0.14164610316776272</v>
      </c>
      <c r="N57" s="27">
        <f t="shared" ref="N57:N60" si="27">(H57/B57)*10</f>
        <v>7.5366613276383703</v>
      </c>
      <c r="O57" s="152">
        <f t="shared" ref="O57:O60" si="28">(I57/C57)*10</f>
        <v>6.6114950891233173</v>
      </c>
      <c r="P57" s="52">
        <f t="shared" ref="P57:P60" si="29">(O57-N57)/N57</f>
        <v>-0.12275544810834109</v>
      </c>
    </row>
    <row r="58" spans="1:16" ht="20.100000000000001" customHeight="1">
      <c r="A58" s="38" t="s">
        <v>209</v>
      </c>
      <c r="B58" s="19">
        <v>26.49</v>
      </c>
      <c r="C58" s="140">
        <v>132.97999999999999</v>
      </c>
      <c r="D58" s="247">
        <f t="shared" si="16"/>
        <v>1.4953567732718491E-4</v>
      </c>
      <c r="E58" s="215">
        <f t="shared" si="17"/>
        <v>8.0283752169647566E-4</v>
      </c>
      <c r="F58" s="52">
        <f t="shared" si="21"/>
        <v>4.0200075500188754</v>
      </c>
      <c r="H58" s="321">
        <v>28.483000000000001</v>
      </c>
      <c r="I58" s="317">
        <v>66.033000000000001</v>
      </c>
      <c r="J58" s="323">
        <f t="shared" si="22"/>
        <v>3.5627692700186854E-4</v>
      </c>
      <c r="K58" s="215">
        <f t="shared" si="18"/>
        <v>8.8137958589374645E-4</v>
      </c>
      <c r="L58" s="52">
        <f t="shared" si="23"/>
        <v>1.3183302320682511</v>
      </c>
      <c r="N58" s="27">
        <f t="shared" ref="N58:N59" si="30">(H58/B58)*10</f>
        <v>10.752359380898453</v>
      </c>
      <c r="O58" s="152">
        <f t="shared" ref="O58:O59" si="31">(I58/C58)*10</f>
        <v>4.9656339299142731</v>
      </c>
      <c r="P58" s="52">
        <f t="shared" ref="P58:P59" si="32">(O58-N58)/N58</f>
        <v>-0.53818192324042735</v>
      </c>
    </row>
    <row r="59" spans="1:16" ht="20.100000000000001" customHeight="1">
      <c r="A59" s="38" t="s">
        <v>234</v>
      </c>
      <c r="B59" s="19">
        <v>84.169999999999987</v>
      </c>
      <c r="C59" s="140">
        <v>67.97</v>
      </c>
      <c r="D59" s="247">
        <f t="shared" si="16"/>
        <v>4.7513846585991521E-4</v>
      </c>
      <c r="E59" s="215">
        <f t="shared" si="17"/>
        <v>4.1035393555203381E-4</v>
      </c>
      <c r="F59" s="52">
        <f t="shared" ref="F59:F60" si="33">(C59-B59)/B59</f>
        <v>-0.19246762504455259</v>
      </c>
      <c r="H59" s="321">
        <v>63.738999999999997</v>
      </c>
      <c r="I59" s="317">
        <v>57.485999999999997</v>
      </c>
      <c r="J59" s="323">
        <f t="shared" si="22"/>
        <v>7.972732875810868E-4</v>
      </c>
      <c r="K59" s="215">
        <f t="shared" si="18"/>
        <v>7.6729797032828897E-4</v>
      </c>
      <c r="L59" s="52">
        <f t="shared" ref="L59:L60" si="34">(I59-H59)/H59</f>
        <v>-9.8103202121150326E-2</v>
      </c>
      <c r="N59" s="27">
        <f t="shared" si="30"/>
        <v>7.5726505880955219</v>
      </c>
      <c r="O59" s="152">
        <f t="shared" si="31"/>
        <v>8.4575548035898187</v>
      </c>
      <c r="P59" s="52">
        <f t="shared" si="32"/>
        <v>0.11685528141036877</v>
      </c>
    </row>
    <row r="60" spans="1:16" ht="20.100000000000001" customHeight="1">
      <c r="A60" s="38" t="s">
        <v>244</v>
      </c>
      <c r="B60" s="19">
        <v>88.09</v>
      </c>
      <c r="C60" s="140">
        <v>76.16</v>
      </c>
      <c r="D60" s="247">
        <f t="shared" si="16"/>
        <v>4.9726681071165428E-4</v>
      </c>
      <c r="E60" s="215">
        <f t="shared" si="17"/>
        <v>4.5979926043317486E-4</v>
      </c>
      <c r="F60" s="52">
        <f t="shared" si="33"/>
        <v>-0.13542967419684421</v>
      </c>
      <c r="H60" s="321">
        <v>52.518999999999998</v>
      </c>
      <c r="I60" s="317">
        <v>51.062999999999988</v>
      </c>
      <c r="J60" s="323">
        <f t="shared" si="22"/>
        <v>6.5692897269287404E-4</v>
      </c>
      <c r="K60" s="215">
        <f t="shared" si="18"/>
        <v>6.8156657723399453E-4</v>
      </c>
      <c r="L60" s="52">
        <f t="shared" si="34"/>
        <v>-2.7723300138997511E-2</v>
      </c>
      <c r="N60" s="27">
        <f t="shared" si="27"/>
        <v>5.9619707117720511</v>
      </c>
      <c r="O60" s="152">
        <f t="shared" si="28"/>
        <v>6.7047006302520993</v>
      </c>
      <c r="P60" s="52">
        <f t="shared" si="29"/>
        <v>0.12457792135971257</v>
      </c>
    </row>
    <row r="61" spans="1:16" ht="20.100000000000001" customHeight="1" thickBot="1">
      <c r="A61" s="8" t="s">
        <v>17</v>
      </c>
      <c r="B61" s="19">
        <f>B62-SUM(B39:B60)</f>
        <v>205.1699999999837</v>
      </c>
      <c r="C61" s="140">
        <f>C62-SUM(C39:C60)</f>
        <v>101.99000000001979</v>
      </c>
      <c r="D61" s="247">
        <f t="shared" si="16"/>
        <v>1.1581817635793164E-3</v>
      </c>
      <c r="E61" s="215">
        <f t="shared" si="17"/>
        <v>6.1574220813535451E-4</v>
      </c>
      <c r="F61" s="52">
        <f t="shared" ref="F61" si="35">(C61-B61)/B61</f>
        <v>-0.50290003411791251</v>
      </c>
      <c r="H61" s="322">
        <f>H62-SUM(H39:H60)</f>
        <v>142.23399999999674</v>
      </c>
      <c r="I61" s="318">
        <f>I62-SUM(I39:I60)</f>
        <v>89.184999999997672</v>
      </c>
      <c r="J61" s="323">
        <f t="shared" si="22"/>
        <v>1.7791206135302673E-3</v>
      </c>
      <c r="K61" s="215">
        <f t="shared" si="18"/>
        <v>1.1904023498543414E-3</v>
      </c>
      <c r="L61" s="52">
        <f t="shared" ref="L61" si="36">(I61-H61)/H61</f>
        <v>-0.37296989468059877</v>
      </c>
      <c r="N61" s="27">
        <f t="shared" si="19"/>
        <v>6.9324950041432976</v>
      </c>
      <c r="O61" s="152">
        <f t="shared" si="20"/>
        <v>8.7444847534052723</v>
      </c>
      <c r="P61" s="52">
        <f t="shared" ref="P61" si="37">(O61-N61)/N61</f>
        <v>0.26137627912880068</v>
      </c>
    </row>
    <row r="62" spans="1:16" ht="26.25" customHeight="1" thickBot="1">
      <c r="A62" s="12" t="s">
        <v>18</v>
      </c>
      <c r="B62" s="17">
        <v>177148.36000000004</v>
      </c>
      <c r="C62" s="145">
        <v>165637.5</v>
      </c>
      <c r="D62" s="253">
        <f>SUM(D39:D61)</f>
        <v>0.99999999999999967</v>
      </c>
      <c r="E62" s="254">
        <f>SUM(E39:E61)</f>
        <v>1</v>
      </c>
      <c r="F62" s="57">
        <f t="shared" si="21"/>
        <v>-6.4978642760226746E-2</v>
      </c>
      <c r="G62" s="1"/>
      <c r="H62" s="17">
        <v>79946.237999999983</v>
      </c>
      <c r="I62" s="145">
        <v>74920.046999999977</v>
      </c>
      <c r="J62" s="253">
        <f>SUM(J39:J61)</f>
        <v>1.0000000000000002</v>
      </c>
      <c r="K62" s="254">
        <f>SUM(K39:K61)</f>
        <v>1.0000000000000002</v>
      </c>
      <c r="L62" s="57">
        <f t="shared" si="23"/>
        <v>-6.2869637468119605E-2</v>
      </c>
      <c r="M62" s="1"/>
      <c r="N62" s="29">
        <f t="shared" si="19"/>
        <v>4.5129538879163187</v>
      </c>
      <c r="O62" s="146">
        <f t="shared" si="20"/>
        <v>4.5231331673081261</v>
      </c>
      <c r="P62" s="57">
        <v>0</v>
      </c>
    </row>
    <row r="64" spans="1:16" ht="15.75" thickBot="1"/>
    <row r="65" spans="1:16">
      <c r="A65" s="491" t="s">
        <v>15</v>
      </c>
      <c r="B65" s="485" t="s">
        <v>1</v>
      </c>
      <c r="C65" s="478"/>
      <c r="D65" s="485" t="s">
        <v>101</v>
      </c>
      <c r="E65" s="478"/>
      <c r="F65" s="130" t="s">
        <v>0</v>
      </c>
      <c r="H65" s="494" t="s">
        <v>19</v>
      </c>
      <c r="I65" s="495"/>
      <c r="J65" s="485" t="s">
        <v>101</v>
      </c>
      <c r="K65" s="483"/>
      <c r="L65" s="130" t="s">
        <v>0</v>
      </c>
      <c r="N65" s="477" t="s">
        <v>22</v>
      </c>
      <c r="O65" s="478"/>
      <c r="P65" s="130" t="s">
        <v>0</v>
      </c>
    </row>
    <row r="66" spans="1:16">
      <c r="A66" s="492"/>
      <c r="B66" s="486" t="str">
        <f>B5</f>
        <v>jan-jun</v>
      </c>
      <c r="C66" s="480"/>
      <c r="D66" s="486" t="str">
        <f>B5</f>
        <v>jan-jun</v>
      </c>
      <c r="E66" s="480"/>
      <c r="F66" s="131" t="str">
        <f>F37</f>
        <v>2026/2025</v>
      </c>
      <c r="H66" s="475" t="str">
        <f>B5</f>
        <v>jan-jun</v>
      </c>
      <c r="I66" s="480"/>
      <c r="J66" s="486" t="str">
        <f>B5</f>
        <v>jan-jun</v>
      </c>
      <c r="K66" s="476"/>
      <c r="L66" s="131" t="str">
        <f>L37</f>
        <v>2026/2025</v>
      </c>
      <c r="N66" s="475" t="str">
        <f>B5</f>
        <v>jan-jun</v>
      </c>
      <c r="O66" s="476"/>
      <c r="P66" s="131" t="str">
        <f>P37</f>
        <v>2026/2025</v>
      </c>
    </row>
    <row r="67" spans="1:16" ht="19.5" customHeight="1" thickBot="1">
      <c r="A67" s="493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2" t="s">
        <v>184</v>
      </c>
      <c r="B68" s="115">
        <v>13376.739999999998</v>
      </c>
      <c r="C68" s="147">
        <v>11851.77</v>
      </c>
      <c r="D68" s="247">
        <f>B68/$B$96</f>
        <v>0.27306976019734397</v>
      </c>
      <c r="E68" s="246">
        <f>C68/$C$96</f>
        <v>0.26378704680752951</v>
      </c>
      <c r="F68" s="61">
        <f t="shared" ref="F68:F94" si="38">(C68-B68)/B68</f>
        <v>-0.11400161773346852</v>
      </c>
      <c r="H68" s="19">
        <v>14317.714</v>
      </c>
      <c r="I68" s="147">
        <v>11924.29</v>
      </c>
      <c r="J68" s="245">
        <f>H68/$H$96</f>
        <v>0.3423425564590773</v>
      </c>
      <c r="K68" s="246">
        <f>I68/$I$96</f>
        <v>0.32112595158920504</v>
      </c>
      <c r="L68" s="61">
        <f t="shared" ref="L68:L91" si="39">(I68-H68)/H68</f>
        <v>-0.1671652332208898</v>
      </c>
      <c r="N68" s="41">
        <f t="shared" ref="N68:N96" si="40">(H68/B68)*10</f>
        <v>10.703440449616275</v>
      </c>
      <c r="O68" s="149">
        <f t="shared" ref="O68:O96" si="41">(I68/C68)*10</f>
        <v>10.061189172587724</v>
      </c>
      <c r="P68" s="61">
        <f t="shared" si="8"/>
        <v>-6.0004190246284429E-2</v>
      </c>
    </row>
    <row r="69" spans="1:16" ht="20.100000000000001" customHeight="1">
      <c r="A69" s="303" t="s">
        <v>186</v>
      </c>
      <c r="B69" s="117">
        <v>14902.78</v>
      </c>
      <c r="C69" s="140">
        <v>12741.81</v>
      </c>
      <c r="D69" s="247">
        <f t="shared" ref="D69:D95" si="42">B69/$B$96</f>
        <v>0.30422199735314992</v>
      </c>
      <c r="E69" s="215">
        <f t="shared" ref="E69:E95" si="43">C69/$C$96</f>
        <v>0.28359683244634748</v>
      </c>
      <c r="F69" s="52">
        <f t="shared" si="38"/>
        <v>-0.14500448909532324</v>
      </c>
      <c r="H69" s="19">
        <v>8668.1370000000006</v>
      </c>
      <c r="I69" s="140">
        <v>7767.0650000000005</v>
      </c>
      <c r="J69" s="214">
        <f t="shared" ref="J69:J96" si="44">H69/$H$96</f>
        <v>0.20725879706198327</v>
      </c>
      <c r="K69" s="215">
        <f t="shared" ref="K69:K96" si="45">I69/$I$96</f>
        <v>0.20917020125979902</v>
      </c>
      <c r="L69" s="52">
        <f t="shared" si="39"/>
        <v>-0.1039522102615591</v>
      </c>
      <c r="N69" s="40">
        <f t="shared" si="40"/>
        <v>5.8164563926998856</v>
      </c>
      <c r="O69" s="143">
        <f t="shared" si="41"/>
        <v>6.0957312972018896</v>
      </c>
      <c r="P69" s="52">
        <f t="shared" si="8"/>
        <v>4.8014613305193202E-2</v>
      </c>
    </row>
    <row r="70" spans="1:16" ht="20.100000000000001" customHeight="1">
      <c r="A70" s="303" t="s">
        <v>198</v>
      </c>
      <c r="B70" s="117">
        <v>1155.3499999999999</v>
      </c>
      <c r="C70" s="140">
        <v>1017.74</v>
      </c>
      <c r="D70" s="247">
        <f t="shared" si="42"/>
        <v>2.3585054912033977E-2</v>
      </c>
      <c r="E70" s="215">
        <f t="shared" si="43"/>
        <v>2.2652028263955098E-2</v>
      </c>
      <c r="F70" s="52">
        <f t="shared" si="38"/>
        <v>-0.11910676418401342</v>
      </c>
      <c r="H70" s="19">
        <v>3676.7910000000002</v>
      </c>
      <c r="I70" s="140">
        <v>3134.7000000000003</v>
      </c>
      <c r="J70" s="214">
        <f t="shared" si="44"/>
        <v>8.7913617390718055E-2</v>
      </c>
      <c r="K70" s="215">
        <f t="shared" si="45"/>
        <v>8.4418738595478729E-2</v>
      </c>
      <c r="L70" s="52">
        <f t="shared" si="39"/>
        <v>-0.14743590266621079</v>
      </c>
      <c r="N70" s="40">
        <f t="shared" si="40"/>
        <v>31.824044661790801</v>
      </c>
      <c r="O70" s="143">
        <f t="shared" si="41"/>
        <v>30.800597402086979</v>
      </c>
      <c r="P70" s="52">
        <f t="shared" si="8"/>
        <v>-3.2159559558832977E-2</v>
      </c>
    </row>
    <row r="71" spans="1:16" ht="20.100000000000001" customHeight="1">
      <c r="A71" s="303" t="s">
        <v>189</v>
      </c>
      <c r="B71" s="117">
        <v>3897.75</v>
      </c>
      <c r="C71" s="140">
        <v>3671.33</v>
      </c>
      <c r="D71" s="247">
        <f t="shared" si="42"/>
        <v>7.9567791390817016E-2</v>
      </c>
      <c r="E71" s="215">
        <f t="shared" si="43"/>
        <v>8.1713473899332117E-2</v>
      </c>
      <c r="F71" s="52">
        <f t="shared" si="38"/>
        <v>-5.8089923673914454E-2</v>
      </c>
      <c r="H71" s="19">
        <v>3397.4589999999998</v>
      </c>
      <c r="I71" s="140">
        <v>3127.91</v>
      </c>
      <c r="J71" s="214">
        <f t="shared" si="44"/>
        <v>8.1234671926321486E-2</v>
      </c>
      <c r="K71" s="215">
        <f t="shared" si="45"/>
        <v>8.4235881149769931E-2</v>
      </c>
      <c r="L71" s="52">
        <f t="shared" si="39"/>
        <v>-7.9338411442198414E-2</v>
      </c>
      <c r="N71" s="40">
        <f t="shared" si="40"/>
        <v>8.7164620614457053</v>
      </c>
      <c r="O71" s="143">
        <f t="shared" si="41"/>
        <v>8.5198279642527357</v>
      </c>
      <c r="P71" s="52">
        <f t="shared" si="8"/>
        <v>-2.2558934554733331E-2</v>
      </c>
    </row>
    <row r="72" spans="1:16" ht="20.100000000000001" customHeight="1">
      <c r="A72" s="303" t="s">
        <v>193</v>
      </c>
      <c r="B72" s="117">
        <v>2435.56</v>
      </c>
      <c r="C72" s="140">
        <v>2556.6400000000003</v>
      </c>
      <c r="D72" s="247">
        <f t="shared" si="42"/>
        <v>4.9718973766870192E-2</v>
      </c>
      <c r="E72" s="215">
        <f t="shared" si="43"/>
        <v>5.690361147322319E-2</v>
      </c>
      <c r="F72" s="52">
        <f t="shared" si="38"/>
        <v>4.9713412931728387E-2</v>
      </c>
      <c r="H72" s="19">
        <v>1673.0150000000001</v>
      </c>
      <c r="I72" s="140">
        <v>1756.4870000000001</v>
      </c>
      <c r="J72" s="214">
        <f t="shared" si="44"/>
        <v>4.0002491465773324E-2</v>
      </c>
      <c r="K72" s="215">
        <f t="shared" si="45"/>
        <v>4.73029051900841E-2</v>
      </c>
      <c r="L72" s="52">
        <f t="shared" si="39"/>
        <v>4.9893156965119846E-2</v>
      </c>
      <c r="N72" s="40">
        <f t="shared" si="40"/>
        <v>6.8691183957693518</v>
      </c>
      <c r="O72" s="143">
        <f t="shared" si="41"/>
        <v>6.8702946054196126</v>
      </c>
      <c r="P72" s="52">
        <f t="shared" ref="P72:P76" si="46">(O72-N72)/N72</f>
        <v>1.712315296509074E-4</v>
      </c>
    </row>
    <row r="73" spans="1:16" ht="20.100000000000001" customHeight="1">
      <c r="A73" s="303" t="s">
        <v>185</v>
      </c>
      <c r="B73" s="117">
        <v>2606.3499999999995</v>
      </c>
      <c r="C73" s="140">
        <v>2610.52</v>
      </c>
      <c r="D73" s="247">
        <f t="shared" si="42"/>
        <v>5.3205442394062184E-2</v>
      </c>
      <c r="E73" s="215">
        <f t="shared" si="43"/>
        <v>5.8102828643484643E-2</v>
      </c>
      <c r="F73" s="52">
        <f t="shared" si="38"/>
        <v>1.5999386114683479E-3</v>
      </c>
      <c r="H73" s="19">
        <v>1495.5769999999998</v>
      </c>
      <c r="I73" s="140">
        <v>1472.0930000000003</v>
      </c>
      <c r="J73" s="214">
        <f t="shared" si="44"/>
        <v>3.5759874345960348E-2</v>
      </c>
      <c r="K73" s="215">
        <f t="shared" si="45"/>
        <v>3.9644059768154549E-2</v>
      </c>
      <c r="L73" s="52">
        <f t="shared" si="39"/>
        <v>-1.5702300851109286E-2</v>
      </c>
      <c r="N73" s="40">
        <f t="shared" si="40"/>
        <v>5.7382047691215687</v>
      </c>
      <c r="O73" s="143">
        <f t="shared" si="41"/>
        <v>5.6390795703538004</v>
      </c>
      <c r="P73" s="52">
        <f t="shared" si="46"/>
        <v>-1.7274601161182145E-2</v>
      </c>
    </row>
    <row r="74" spans="1:16" ht="20.100000000000001" customHeight="1">
      <c r="A74" s="303" t="s">
        <v>221</v>
      </c>
      <c r="B74" s="117">
        <v>1406.76</v>
      </c>
      <c r="C74" s="140">
        <v>1310.44</v>
      </c>
      <c r="D74" s="247">
        <f t="shared" si="42"/>
        <v>2.87172820773384E-2</v>
      </c>
      <c r="E74" s="215">
        <f t="shared" si="43"/>
        <v>2.9166706544124548E-2</v>
      </c>
      <c r="F74" s="52">
        <f t="shared" si="38"/>
        <v>-6.8469390656544074E-2</v>
      </c>
      <c r="H74" s="19">
        <v>1395.7019999999998</v>
      </c>
      <c r="I74" s="140">
        <v>1322.809</v>
      </c>
      <c r="J74" s="214">
        <f t="shared" si="44"/>
        <v>3.3371821139537149E-2</v>
      </c>
      <c r="K74" s="215">
        <f t="shared" si="45"/>
        <v>3.5623781281381502E-2</v>
      </c>
      <c r="L74" s="52">
        <f t="shared" si="39"/>
        <v>-5.2226764739177714E-2</v>
      </c>
      <c r="N74" s="40">
        <f t="shared" si="40"/>
        <v>9.9213938411669353</v>
      </c>
      <c r="O74" s="143">
        <f t="shared" si="41"/>
        <v>10.094388144440034</v>
      </c>
      <c r="P74" s="52">
        <f t="shared" si="46"/>
        <v>1.7436491892428598E-2</v>
      </c>
    </row>
    <row r="75" spans="1:16" ht="20.100000000000001" customHeight="1">
      <c r="A75" s="303" t="s">
        <v>194</v>
      </c>
      <c r="B75" s="117">
        <v>1057.4299999999998</v>
      </c>
      <c r="C75" s="140">
        <v>2072.4499999999998</v>
      </c>
      <c r="D75" s="247">
        <f t="shared" si="42"/>
        <v>2.1586138066933904E-2</v>
      </c>
      <c r="E75" s="215">
        <f t="shared" si="43"/>
        <v>4.6126904686495308E-2</v>
      </c>
      <c r="F75" s="52">
        <f t="shared" si="38"/>
        <v>0.95989332627218837</v>
      </c>
      <c r="H75" s="19">
        <v>632.13900000000012</v>
      </c>
      <c r="I75" s="140">
        <v>1073.7049999999999</v>
      </c>
      <c r="J75" s="214">
        <f t="shared" si="44"/>
        <v>1.5114709044857629E-2</v>
      </c>
      <c r="K75" s="215">
        <f t="shared" si="45"/>
        <v>2.8915309829858828E-2</v>
      </c>
      <c r="L75" s="52">
        <f t="shared" si="39"/>
        <v>0.69852674807281268</v>
      </c>
      <c r="N75" s="40">
        <f t="shared" si="40"/>
        <v>5.97806947031955</v>
      </c>
      <c r="O75" s="143">
        <f t="shared" si="41"/>
        <v>5.1808487538903236</v>
      </c>
      <c r="P75" s="52">
        <f t="shared" si="46"/>
        <v>-0.13335755303402522</v>
      </c>
    </row>
    <row r="76" spans="1:16" ht="20.100000000000001" customHeight="1">
      <c r="A76" s="303" t="s">
        <v>235</v>
      </c>
      <c r="B76" s="117">
        <v>375.33000000000004</v>
      </c>
      <c r="C76" s="140">
        <v>415.43000000000006</v>
      </c>
      <c r="D76" s="247">
        <f t="shared" si="42"/>
        <v>7.6619021596344957E-3</v>
      </c>
      <c r="E76" s="215">
        <f t="shared" si="43"/>
        <v>9.246302691939854E-3</v>
      </c>
      <c r="F76" s="52">
        <f t="shared" si="38"/>
        <v>0.10683931473636538</v>
      </c>
      <c r="H76" s="19">
        <v>397.00400000000002</v>
      </c>
      <c r="I76" s="140">
        <v>495.41200000000003</v>
      </c>
      <c r="J76" s="214">
        <f t="shared" si="44"/>
        <v>9.4925324171497988E-3</v>
      </c>
      <c r="K76" s="215">
        <f t="shared" si="45"/>
        <v>1.3341645492411812E-2</v>
      </c>
      <c r="L76" s="52">
        <f t="shared" si="39"/>
        <v>0.24787659570180656</v>
      </c>
      <c r="N76" s="40">
        <f t="shared" si="40"/>
        <v>10.577465163989022</v>
      </c>
      <c r="O76" s="143">
        <f t="shared" si="41"/>
        <v>11.925282237681438</v>
      </c>
      <c r="P76" s="52">
        <f t="shared" si="46"/>
        <v>0.12742344718667187</v>
      </c>
    </row>
    <row r="77" spans="1:16" ht="20.100000000000001" customHeight="1">
      <c r="A77" s="303" t="s">
        <v>253</v>
      </c>
      <c r="B77" s="117">
        <v>443.65999999999997</v>
      </c>
      <c r="C77" s="140">
        <v>500.56</v>
      </c>
      <c r="D77" s="247">
        <f t="shared" si="42"/>
        <v>9.0567754033608807E-3</v>
      </c>
      <c r="E77" s="215">
        <f t="shared" si="43"/>
        <v>1.1141056918078648E-2</v>
      </c>
      <c r="F77" s="52">
        <f t="shared" si="38"/>
        <v>0.12825136365685444</v>
      </c>
      <c r="H77" s="19">
        <v>373.10899999999998</v>
      </c>
      <c r="I77" s="140">
        <v>436.22500000000002</v>
      </c>
      <c r="J77" s="214">
        <f t="shared" si="44"/>
        <v>8.9211929291149305E-3</v>
      </c>
      <c r="K77" s="215">
        <f t="shared" si="45"/>
        <v>1.1747715648646666E-2</v>
      </c>
      <c r="L77" s="52">
        <f t="shared" si="39"/>
        <v>0.16916236274118299</v>
      </c>
      <c r="N77" s="40">
        <f t="shared" ref="N77:N78" si="47">(H77/B77)*10</f>
        <v>8.4097957895685873</v>
      </c>
      <c r="O77" s="143">
        <f t="shared" ref="O77:O78" si="48">(I77/C77)*10</f>
        <v>8.7147394917692189</v>
      </c>
      <c r="P77" s="52">
        <f t="shared" ref="P77:P78" si="49">(O77-N77)/N77</f>
        <v>3.6260535907290427E-2</v>
      </c>
    </row>
    <row r="78" spans="1:16" ht="20.100000000000001" customHeight="1">
      <c r="A78" s="303" t="s">
        <v>218</v>
      </c>
      <c r="B78" s="117">
        <v>328.16</v>
      </c>
      <c r="C78" s="140">
        <v>383.78999999999996</v>
      </c>
      <c r="D78" s="247">
        <f t="shared" si="42"/>
        <v>6.6989843942814485E-3</v>
      </c>
      <c r="E78" s="215">
        <f t="shared" si="43"/>
        <v>8.5420853336051709E-3</v>
      </c>
      <c r="F78" s="52">
        <f t="shared" si="38"/>
        <v>0.16952096538273992</v>
      </c>
      <c r="H78" s="19">
        <v>315.38399999999996</v>
      </c>
      <c r="I78" s="140">
        <v>422.42199999999997</v>
      </c>
      <c r="J78" s="214">
        <f t="shared" si="44"/>
        <v>7.5409639294575668E-3</v>
      </c>
      <c r="K78" s="215">
        <f t="shared" si="45"/>
        <v>1.1375995277053404E-2</v>
      </c>
      <c r="L78" s="52">
        <f t="shared" si="39"/>
        <v>0.33938944271110782</v>
      </c>
      <c r="N78" s="40">
        <f t="shared" si="47"/>
        <v>9.6106777181862491</v>
      </c>
      <c r="O78" s="143">
        <f t="shared" si="48"/>
        <v>11.006592146746918</v>
      </c>
      <c r="P78" s="52">
        <f t="shared" si="49"/>
        <v>0.14524620109976069</v>
      </c>
    </row>
    <row r="79" spans="1:16" ht="20.100000000000001" customHeight="1">
      <c r="A79" s="303" t="s">
        <v>203</v>
      </c>
      <c r="B79" s="117">
        <v>577.42000000000007</v>
      </c>
      <c r="C79" s="140">
        <v>626.19000000000005</v>
      </c>
      <c r="D79" s="247">
        <f t="shared" si="42"/>
        <v>1.1787321943399542E-2</v>
      </c>
      <c r="E79" s="215">
        <f t="shared" si="43"/>
        <v>1.3937227168634467E-2</v>
      </c>
      <c r="F79" s="52">
        <f t="shared" si="38"/>
        <v>8.446191680232755E-2</v>
      </c>
      <c r="H79" s="19">
        <v>436.53199999999998</v>
      </c>
      <c r="I79" s="140">
        <v>389.387</v>
      </c>
      <c r="J79" s="214">
        <f t="shared" si="44"/>
        <v>1.0437663502441377E-2</v>
      </c>
      <c r="K79" s="215">
        <f t="shared" si="45"/>
        <v>1.048634936851299E-2</v>
      </c>
      <c r="L79" s="52">
        <f t="shared" ref="L79:L80" si="50">(I79-H79)/H79</f>
        <v>-0.10799895540304029</v>
      </c>
      <c r="N79" s="40">
        <f t="shared" ref="N79:N80" si="51">(H79/B79)*10</f>
        <v>7.5600429496726811</v>
      </c>
      <c r="O79" s="143">
        <f t="shared" ref="O79:O80" si="52">(I79/C79)*10</f>
        <v>6.2183522573020964</v>
      </c>
      <c r="P79" s="52">
        <f t="shared" ref="P79:P80" si="53">(O79-N79)/N79</f>
        <v>-0.17747130556033078</v>
      </c>
    </row>
    <row r="80" spans="1:16" ht="20.100000000000001" customHeight="1">
      <c r="A80" s="303" t="s">
        <v>199</v>
      </c>
      <c r="B80" s="117">
        <v>519.08000000000004</v>
      </c>
      <c r="C80" s="140">
        <v>410.07</v>
      </c>
      <c r="D80" s="247">
        <f t="shared" si="42"/>
        <v>1.0596382311627298E-2</v>
      </c>
      <c r="E80" s="215">
        <f t="shared" si="43"/>
        <v>9.1270041761157723E-3</v>
      </c>
      <c r="F80" s="52">
        <f t="shared" si="38"/>
        <v>-0.21000616475302467</v>
      </c>
      <c r="H80" s="19">
        <v>451.42200000000003</v>
      </c>
      <c r="I80" s="140">
        <v>346.44199999999995</v>
      </c>
      <c r="J80" s="214">
        <f t="shared" si="44"/>
        <v>1.0793689657571704E-2</v>
      </c>
      <c r="K80" s="215">
        <f t="shared" si="45"/>
        <v>9.329823152612637E-3</v>
      </c>
      <c r="L80" s="52">
        <f t="shared" si="50"/>
        <v>-0.2325540181914042</v>
      </c>
      <c r="N80" s="40">
        <f t="shared" si="51"/>
        <v>8.6965785620713572</v>
      </c>
      <c r="O80" s="143">
        <f t="shared" si="52"/>
        <v>8.4483624746994401</v>
      </c>
      <c r="P80" s="52">
        <f t="shared" si="53"/>
        <v>-2.8541809356436923E-2</v>
      </c>
    </row>
    <row r="81" spans="1:16" ht="20.100000000000001" customHeight="1">
      <c r="A81" s="303" t="s">
        <v>206</v>
      </c>
      <c r="B81" s="117">
        <v>705.45</v>
      </c>
      <c r="C81" s="140">
        <v>606.34</v>
      </c>
      <c r="D81" s="247">
        <f t="shared" si="42"/>
        <v>1.4400897552857898E-2</v>
      </c>
      <c r="E81" s="215">
        <f t="shared" si="43"/>
        <v>1.3495422030741186E-2</v>
      </c>
      <c r="F81" s="52">
        <f t="shared" si="38"/>
        <v>-0.1404918846126586</v>
      </c>
      <c r="H81" s="19">
        <v>376.88200000000001</v>
      </c>
      <c r="I81" s="140">
        <v>309.303</v>
      </c>
      <c r="J81" s="214">
        <f t="shared" si="44"/>
        <v>9.011406944112026E-3</v>
      </c>
      <c r="K81" s="215">
        <f t="shared" si="45"/>
        <v>8.3296548645156957E-3</v>
      </c>
      <c r="L81" s="52">
        <f t="shared" si="39"/>
        <v>-0.17931076570385426</v>
      </c>
      <c r="N81" s="40">
        <f t="shared" ref="N81" si="54">(H81/B81)*10</f>
        <v>5.3424339074349705</v>
      </c>
      <c r="O81" s="143">
        <f t="shared" ref="O81" si="55">(I81/C81)*10</f>
        <v>5.1011478708315465</v>
      </c>
      <c r="P81" s="52">
        <f t="shared" ref="P81" si="56">(O81-N81)/N81</f>
        <v>-4.5164065814203236E-2</v>
      </c>
    </row>
    <row r="82" spans="1:16" ht="20.100000000000001" customHeight="1">
      <c r="A82" s="303" t="s">
        <v>254</v>
      </c>
      <c r="B82" s="117">
        <v>303.59999999999997</v>
      </c>
      <c r="C82" s="140">
        <v>256.11</v>
      </c>
      <c r="D82" s="247">
        <f t="shared" si="42"/>
        <v>6.1976220810087985E-3</v>
      </c>
      <c r="E82" s="215">
        <f t="shared" si="43"/>
        <v>5.7002878521837993E-3</v>
      </c>
      <c r="F82" s="52">
        <f t="shared" si="38"/>
        <v>-0.15642292490118564</v>
      </c>
      <c r="H82" s="19">
        <v>282.10300000000001</v>
      </c>
      <c r="I82" s="140">
        <v>228.42100000000002</v>
      </c>
      <c r="J82" s="214">
        <f t="shared" si="44"/>
        <v>6.745201238464121E-3</v>
      </c>
      <c r="K82" s="215">
        <f t="shared" si="45"/>
        <v>6.151469897826856E-3</v>
      </c>
      <c r="L82" s="52">
        <f t="shared" si="39"/>
        <v>-0.19029219823965002</v>
      </c>
      <c r="N82" s="40">
        <f t="shared" ref="N82" si="57">(H82/B82)*10</f>
        <v>9.2919301712779987</v>
      </c>
      <c r="O82" s="143">
        <f t="shared" ref="O82" si="58">(I82/C82)*10</f>
        <v>8.9188629885596029</v>
      </c>
      <c r="P82" s="52">
        <f t="shared" ref="P82" si="59">(O82-N82)/N82</f>
        <v>-4.014958957306549E-2</v>
      </c>
    </row>
    <row r="83" spans="1:16" ht="20.100000000000001" customHeight="1">
      <c r="A83" s="303" t="s">
        <v>220</v>
      </c>
      <c r="B83" s="117">
        <v>100.83999999999999</v>
      </c>
      <c r="C83" s="140">
        <v>265.12</v>
      </c>
      <c r="D83" s="247">
        <f t="shared" si="42"/>
        <v>2.0585250680135942E-3</v>
      </c>
      <c r="E83" s="215">
        <f t="shared" si="43"/>
        <v>5.9008250961343524E-3</v>
      </c>
      <c r="F83" s="52">
        <f t="shared" si="38"/>
        <v>1.6291154303847684</v>
      </c>
      <c r="H83" s="19">
        <v>85.382000000000005</v>
      </c>
      <c r="I83" s="140">
        <v>223.30799999999999</v>
      </c>
      <c r="J83" s="214">
        <f t="shared" si="44"/>
        <v>2.0415194880683421E-3</v>
      </c>
      <c r="K83" s="215">
        <f t="shared" si="45"/>
        <v>6.0137747402555777E-3</v>
      </c>
      <c r="L83" s="52">
        <f t="shared" si="39"/>
        <v>1.6153990302405656</v>
      </c>
      <c r="N83" s="40">
        <f t="shared" ref="N83" si="60">(H83/B83)*10</f>
        <v>8.4670765569218567</v>
      </c>
      <c r="O83" s="143">
        <f t="shared" ref="O83" si="61">(I83/C83)*10</f>
        <v>8.4229028364514171</v>
      </c>
      <c r="P83" s="52">
        <f t="shared" ref="P83" si="62">(O83-N83)/N83</f>
        <v>-5.2171159872562416E-3</v>
      </c>
    </row>
    <row r="84" spans="1:16" ht="20.100000000000001" customHeight="1">
      <c r="A84" s="303" t="s">
        <v>236</v>
      </c>
      <c r="B84" s="117">
        <v>193.2</v>
      </c>
      <c r="C84" s="140">
        <v>208.7</v>
      </c>
      <c r="D84" s="247">
        <f t="shared" si="42"/>
        <v>3.9439413242783267E-3</v>
      </c>
      <c r="E84" s="215">
        <f t="shared" si="43"/>
        <v>4.64507467397118E-3</v>
      </c>
      <c r="F84" s="52">
        <f t="shared" si="38"/>
        <v>8.0227743271221535E-2</v>
      </c>
      <c r="H84" s="19">
        <v>185.18799999999999</v>
      </c>
      <c r="I84" s="140">
        <v>205.18799999999999</v>
      </c>
      <c r="J84" s="214">
        <f t="shared" si="44"/>
        <v>4.4279228755053773E-3</v>
      </c>
      <c r="K84" s="215">
        <f t="shared" si="45"/>
        <v>5.5257958129738367E-3</v>
      </c>
      <c r="L84" s="52">
        <f t="shared" si="39"/>
        <v>0.10799835842495195</v>
      </c>
      <c r="N84" s="40">
        <f t="shared" ref="N84:N87" si="63">(H84/B84)*10</f>
        <v>9.5853002070393387</v>
      </c>
      <c r="O84" s="143">
        <f t="shared" ref="O84:O87" si="64">(I84/C84)*10</f>
        <v>9.8317201724964072</v>
      </c>
      <c r="P84" s="52">
        <f t="shared" ref="P84:P87" si="65">(O84-N84)/N84</f>
        <v>2.5708111392911862E-2</v>
      </c>
    </row>
    <row r="85" spans="1:16" ht="20.100000000000001" customHeight="1">
      <c r="A85" s="303" t="s">
        <v>187</v>
      </c>
      <c r="B85" s="117">
        <v>458.71999999999997</v>
      </c>
      <c r="C85" s="140">
        <v>330.91999999999996</v>
      </c>
      <c r="D85" s="247">
        <f t="shared" si="42"/>
        <v>9.3642068544148756E-3</v>
      </c>
      <c r="E85" s="215">
        <f t="shared" si="43"/>
        <v>7.3653479209896634E-3</v>
      </c>
      <c r="F85" s="52">
        <f t="shared" si="38"/>
        <v>-0.27860132542727595</v>
      </c>
      <c r="H85" s="19">
        <v>234.04300000000001</v>
      </c>
      <c r="I85" s="140">
        <v>190.03200000000001</v>
      </c>
      <c r="J85" s="214">
        <f t="shared" si="44"/>
        <v>5.5960664489702631E-3</v>
      </c>
      <c r="K85" s="215">
        <f t="shared" si="45"/>
        <v>5.1176386042606986E-3</v>
      </c>
      <c r="L85" s="52">
        <f t="shared" si="39"/>
        <v>-0.18804664100186716</v>
      </c>
      <c r="N85" s="40">
        <f t="shared" si="63"/>
        <v>5.1020884199511682</v>
      </c>
      <c r="O85" s="143">
        <f t="shared" si="64"/>
        <v>5.7425359603529564</v>
      </c>
      <c r="P85" s="52">
        <f t="shared" si="65"/>
        <v>0.12552654671710253</v>
      </c>
    </row>
    <row r="86" spans="1:16" ht="20.100000000000001" customHeight="1">
      <c r="A86" s="303" t="s">
        <v>227</v>
      </c>
      <c r="B86" s="117">
        <v>177.31</v>
      </c>
      <c r="C86" s="140">
        <v>293.42</v>
      </c>
      <c r="D86" s="247">
        <f t="shared" si="42"/>
        <v>3.6195664399989134E-3</v>
      </c>
      <c r="E86" s="215">
        <f t="shared" si="43"/>
        <v>6.5307034539368652E-3</v>
      </c>
      <c r="F86" s="52">
        <f t="shared" si="38"/>
        <v>0.65484180249280932</v>
      </c>
      <c r="H86" s="19">
        <v>126.093</v>
      </c>
      <c r="I86" s="140">
        <v>180.10199999999998</v>
      </c>
      <c r="J86" s="214">
        <f t="shared" si="44"/>
        <v>3.0149366003256127E-3</v>
      </c>
      <c r="K86" s="215">
        <f t="shared" si="45"/>
        <v>4.8502196888132532E-3</v>
      </c>
      <c r="L86" s="52">
        <f t="shared" si="39"/>
        <v>0.42832671123694394</v>
      </c>
      <c r="N86" s="40">
        <f t="shared" si="63"/>
        <v>7.1114432350121257</v>
      </c>
      <c r="O86" s="143">
        <f t="shared" si="64"/>
        <v>6.1380274009951599</v>
      </c>
      <c r="P86" s="52">
        <f t="shared" si="65"/>
        <v>-0.13688020867894984</v>
      </c>
    </row>
    <row r="87" spans="1:16" ht="20.100000000000001" customHeight="1">
      <c r="A87" s="303" t="s">
        <v>229</v>
      </c>
      <c r="B87" s="117">
        <v>621.17999999999995</v>
      </c>
      <c r="C87" s="140">
        <v>198.75</v>
      </c>
      <c r="D87" s="247">
        <f t="shared" si="42"/>
        <v>1.2680628736103575E-2</v>
      </c>
      <c r="E87" s="215">
        <f t="shared" si="43"/>
        <v>4.4236156753798377E-3</v>
      </c>
      <c r="F87" s="52">
        <f t="shared" si="38"/>
        <v>-0.68004443156572969</v>
      </c>
      <c r="H87" s="19">
        <v>450.32900000000001</v>
      </c>
      <c r="I87" s="140">
        <v>162.73600000000002</v>
      </c>
      <c r="J87" s="214">
        <f t="shared" si="44"/>
        <v>1.0767555568414052E-2</v>
      </c>
      <c r="K87" s="215">
        <f t="shared" si="45"/>
        <v>4.3825462864305435E-3</v>
      </c>
      <c r="L87" s="52">
        <f t="shared" si="39"/>
        <v>-0.63862864705581912</v>
      </c>
      <c r="N87" s="40">
        <f t="shared" si="63"/>
        <v>7.2495733925754209</v>
      </c>
      <c r="O87" s="143">
        <f t="shared" si="64"/>
        <v>8.1879748427672965</v>
      </c>
      <c r="P87" s="52">
        <f t="shared" si="65"/>
        <v>0.12944229948108812</v>
      </c>
    </row>
    <row r="88" spans="1:16" ht="20.100000000000001" customHeight="1">
      <c r="A88" s="303" t="s">
        <v>237</v>
      </c>
      <c r="B88" s="117">
        <v>731.65</v>
      </c>
      <c r="C88" s="140">
        <v>124.89</v>
      </c>
      <c r="D88" s="247">
        <f t="shared" si="42"/>
        <v>1.4935738457081975E-2</v>
      </c>
      <c r="E88" s="215">
        <f t="shared" si="43"/>
        <v>2.7796999330726435E-3</v>
      </c>
      <c r="F88" s="52">
        <f t="shared" si="38"/>
        <v>-0.82930362878425479</v>
      </c>
      <c r="H88" s="19">
        <v>952.58799999999997</v>
      </c>
      <c r="I88" s="140">
        <v>133.999</v>
      </c>
      <c r="J88" s="214">
        <f t="shared" si="44"/>
        <v>2.2776779252067718E-2</v>
      </c>
      <c r="K88" s="215">
        <f t="shared" si="45"/>
        <v>3.6086472558954771E-3</v>
      </c>
      <c r="L88" s="52">
        <f t="shared" si="39"/>
        <v>-0.85933163130335466</v>
      </c>
      <c r="N88" s="40">
        <f t="shared" ref="N88:N89" si="66">(H88/B88)*10</f>
        <v>13.019722544932685</v>
      </c>
      <c r="O88" s="143">
        <f t="shared" ref="O88:O89" si="67">(I88/C88)*10</f>
        <v>10.729361838417809</v>
      </c>
      <c r="P88" s="52">
        <f t="shared" ref="P88:P89" si="68">(O88-N88)/N88</f>
        <v>-0.17591470928896957</v>
      </c>
    </row>
    <row r="89" spans="1:16" ht="20.100000000000001" customHeight="1">
      <c r="A89" s="303" t="s">
        <v>230</v>
      </c>
      <c r="B89" s="117">
        <v>0.36</v>
      </c>
      <c r="C89" s="140">
        <v>207.47000000000003</v>
      </c>
      <c r="D89" s="247">
        <f t="shared" si="42"/>
        <v>7.3489589893384969E-6</v>
      </c>
      <c r="E89" s="215">
        <f t="shared" si="43"/>
        <v>4.6176983354518485E-3</v>
      </c>
      <c r="F89" s="52">
        <f t="shared" si="38"/>
        <v>575.30555555555566</v>
      </c>
      <c r="H89" s="19">
        <v>3.7389999999999999</v>
      </c>
      <c r="I89" s="140">
        <v>133.46600000000001</v>
      </c>
      <c r="J89" s="214">
        <f t="shared" si="44"/>
        <v>8.9401060714056023E-5</v>
      </c>
      <c r="K89" s="215">
        <f t="shared" si="45"/>
        <v>3.5942933503634042E-3</v>
      </c>
      <c r="L89" s="52">
        <f t="shared" si="39"/>
        <v>34.695640545600433</v>
      </c>
      <c r="N89" s="40">
        <f t="shared" si="66"/>
        <v>103.86111111111111</v>
      </c>
      <c r="O89" s="143">
        <f t="shared" si="67"/>
        <v>6.4330264616571062</v>
      </c>
      <c r="P89" s="52">
        <f t="shared" si="68"/>
        <v>-0.93806125899447557</v>
      </c>
    </row>
    <row r="90" spans="1:16" ht="20.100000000000001" customHeight="1">
      <c r="A90" s="303" t="s">
        <v>240</v>
      </c>
      <c r="B90" s="117">
        <v>266.25</v>
      </c>
      <c r="C90" s="140">
        <v>211.95</v>
      </c>
      <c r="D90" s="247">
        <f t="shared" si="42"/>
        <v>5.4351675858649298E-3</v>
      </c>
      <c r="E90" s="215">
        <f t="shared" si="43"/>
        <v>4.7174105277824228E-3</v>
      </c>
      <c r="F90" s="52">
        <f t="shared" si="38"/>
        <v>-0.20394366197183103</v>
      </c>
      <c r="H90" s="19">
        <v>144.666</v>
      </c>
      <c r="I90" s="140">
        <v>128.31299999999999</v>
      </c>
      <c r="J90" s="214">
        <f t="shared" si="44"/>
        <v>3.4590248326449931E-3</v>
      </c>
      <c r="K90" s="215">
        <f t="shared" si="45"/>
        <v>3.4555209766171115E-3</v>
      </c>
      <c r="L90" s="52">
        <f t="shared" si="39"/>
        <v>-0.11303969142714949</v>
      </c>
      <c r="N90" s="40">
        <f t="shared" ref="N90" si="69">(H90/B90)*10</f>
        <v>5.4334647887323939</v>
      </c>
      <c r="O90" s="143">
        <f t="shared" ref="O90" si="70">(I90/C90)*10</f>
        <v>6.0539278131634822</v>
      </c>
      <c r="P90" s="52">
        <f t="shared" ref="P90" si="71">(O90-N90)/N90</f>
        <v>0.11419288585761496</v>
      </c>
    </row>
    <row r="91" spans="1:16" ht="20.100000000000001" customHeight="1">
      <c r="A91" s="303" t="s">
        <v>225</v>
      </c>
      <c r="B91" s="117">
        <v>309.88000000000005</v>
      </c>
      <c r="C91" s="140">
        <v>118.3</v>
      </c>
      <c r="D91" s="247">
        <f t="shared" si="42"/>
        <v>6.3258205878228158E-3</v>
      </c>
      <c r="E91" s="215">
        <f t="shared" si="43"/>
        <v>2.6330250787292312E-3</v>
      </c>
      <c r="F91" s="52">
        <f t="shared" si="38"/>
        <v>-0.61823931844585001</v>
      </c>
      <c r="H91" s="19">
        <v>283.27500000000003</v>
      </c>
      <c r="I91" s="140">
        <v>124.925</v>
      </c>
      <c r="J91" s="214">
        <f t="shared" si="44"/>
        <v>6.7732242508088325E-3</v>
      </c>
      <c r="K91" s="215">
        <f t="shared" si="45"/>
        <v>3.3642807665933512E-3</v>
      </c>
      <c r="L91" s="52">
        <f t="shared" si="39"/>
        <v>-0.55899744064954549</v>
      </c>
      <c r="N91" s="40">
        <f t="shared" ref="N91:N94" si="72">(H91/B91)*10</f>
        <v>9.1414418484574664</v>
      </c>
      <c r="O91" s="143">
        <f t="shared" ref="O91:O94" si="73">(I91/C91)*10</f>
        <v>10.560016906170752</v>
      </c>
      <c r="P91" s="52">
        <f t="shared" ref="P91:P94" si="74">(O91-N91)/N91</f>
        <v>0.15518066856736137</v>
      </c>
    </row>
    <row r="92" spans="1:16" ht="20.100000000000001" customHeight="1">
      <c r="A92" s="303" t="s">
        <v>255</v>
      </c>
      <c r="B92" s="117">
        <v>60.46</v>
      </c>
      <c r="C92" s="140">
        <v>135.13999999999999</v>
      </c>
      <c r="D92" s="247">
        <f t="shared" si="42"/>
        <v>1.2342168347094598E-3</v>
      </c>
      <c r="E92" s="215">
        <f t="shared" si="43"/>
        <v>3.0078360874004084E-3</v>
      </c>
      <c r="F92" s="52">
        <f t="shared" si="38"/>
        <v>1.2351968243466751</v>
      </c>
      <c r="H92" s="19">
        <v>47.072000000000003</v>
      </c>
      <c r="I92" s="140">
        <v>123.09</v>
      </c>
      <c r="J92" s="214">
        <f t="shared" si="44"/>
        <v>1.1255112944455858E-3</v>
      </c>
      <c r="K92" s="215">
        <f t="shared" si="45"/>
        <v>3.3148634745645438E-3</v>
      </c>
      <c r="L92" s="52">
        <f t="shared" ref="L92:L94" si="75">(I92-H92)/H92</f>
        <v>1.6149303195105369</v>
      </c>
      <c r="N92" s="40">
        <f t="shared" si="72"/>
        <v>7.7856434005954354</v>
      </c>
      <c r="O92" s="143">
        <f t="shared" si="73"/>
        <v>9.1083321000444002</v>
      </c>
      <c r="P92" s="52">
        <f t="shared" si="74"/>
        <v>0.16988816869621942</v>
      </c>
    </row>
    <row r="93" spans="1:16" ht="20.100000000000001" customHeight="1">
      <c r="A93" s="303" t="s">
        <v>239</v>
      </c>
      <c r="B93" s="117">
        <v>131.16999999999999</v>
      </c>
      <c r="C93" s="140">
        <v>117.41000000000001</v>
      </c>
      <c r="D93" s="247">
        <f t="shared" si="42"/>
        <v>2.6776748628653626E-3</v>
      </c>
      <c r="E93" s="215">
        <f t="shared" si="43"/>
        <v>2.6132161833778453E-3</v>
      </c>
      <c r="F93" s="52">
        <f t="shared" si="38"/>
        <v>-0.10490203552641593</v>
      </c>
      <c r="H93" s="19">
        <v>162.89499999999998</v>
      </c>
      <c r="I93" s="140">
        <v>115.464</v>
      </c>
      <c r="J93" s="214">
        <f t="shared" si="44"/>
        <v>3.8948878804536385E-3</v>
      </c>
      <c r="K93" s="215">
        <f t="shared" si="45"/>
        <v>3.1094922107979565E-3</v>
      </c>
      <c r="L93" s="52">
        <f t="shared" si="75"/>
        <v>-0.29117529697044103</v>
      </c>
      <c r="N93" s="40">
        <f t="shared" si="72"/>
        <v>12.418617061828161</v>
      </c>
      <c r="O93" s="143">
        <f t="shared" si="73"/>
        <v>9.8342560258921718</v>
      </c>
      <c r="P93" s="52">
        <f t="shared" si="74"/>
        <v>-0.208103770578424</v>
      </c>
    </row>
    <row r="94" spans="1:16" ht="20.100000000000001" customHeight="1">
      <c r="A94" s="303" t="s">
        <v>256</v>
      </c>
      <c r="B94" s="117">
        <v>246.36</v>
      </c>
      <c r="C94" s="20">
        <v>248.17999999999998</v>
      </c>
      <c r="D94" s="247">
        <f t="shared" si="42"/>
        <v>5.0291376017039787E-3</v>
      </c>
      <c r="E94" s="215">
        <f t="shared" si="43"/>
        <v>5.5237883688843666E-3</v>
      </c>
      <c r="F94" s="52">
        <f t="shared" si="38"/>
        <v>7.387562916057658E-3</v>
      </c>
      <c r="H94" s="19">
        <v>108.65299999999999</v>
      </c>
      <c r="I94" s="140">
        <v>112.46600000000001</v>
      </c>
      <c r="J94" s="214">
        <f t="shared" si="44"/>
        <v>2.5979388739674589E-3</v>
      </c>
      <c r="K94" s="215">
        <f t="shared" ref="K94" si="76">I94/$I$96</f>
        <v>3.0287548584805916E-3</v>
      </c>
      <c r="L94" s="52">
        <f t="shared" si="75"/>
        <v>3.5093370638638759E-2</v>
      </c>
      <c r="N94" s="40">
        <f t="shared" si="72"/>
        <v>4.4103344698814739</v>
      </c>
      <c r="O94" s="143">
        <f t="shared" si="73"/>
        <v>4.5316302683536156</v>
      </c>
      <c r="P94" s="52">
        <f t="shared" si="74"/>
        <v>2.7502630310803036E-2</v>
      </c>
    </row>
    <row r="95" spans="1:16" ht="20.100000000000001" customHeight="1" thickBot="1">
      <c r="A95" s="304" t="s">
        <v>17</v>
      </c>
      <c r="B95" s="196">
        <f>B96-SUM(B68:B94)</f>
        <v>1597.7300000000178</v>
      </c>
      <c r="C95" s="203">
        <f>C96-SUM(C68:C94)</f>
        <v>1437.8699999999881</v>
      </c>
      <c r="D95" s="247">
        <f t="shared" si="42"/>
        <v>3.2615700683433134E-2</v>
      </c>
      <c r="E95" s="215">
        <f t="shared" si="43"/>
        <v>3.2002939729098637E-2</v>
      </c>
      <c r="F95" s="52">
        <f>(C95-B95)/B95</f>
        <v>-0.10005445225415302</v>
      </c>
      <c r="H95" s="19">
        <f>H96-SUM(H68:H94)</f>
        <v>1149.8770000000004</v>
      </c>
      <c r="I95" s="142">
        <f>I96-SUM(I68:I94)</f>
        <v>1092.9909999999727</v>
      </c>
      <c r="J95" s="214">
        <f t="shared" si="44"/>
        <v>2.7494042121074255E-2</v>
      </c>
      <c r="K95" s="215">
        <f t="shared" si="45"/>
        <v>2.9434689608641519E-2</v>
      </c>
      <c r="L95" s="52">
        <f>(I95-H95)/H95</f>
        <v>-4.9471378243088338E-2</v>
      </c>
      <c r="N95" s="40">
        <f t="shared" si="40"/>
        <v>7.1969419113366317</v>
      </c>
      <c r="O95" s="143">
        <f t="shared" si="41"/>
        <v>7.601459102700395</v>
      </c>
      <c r="P95" s="52">
        <f>(O95-N95)/N95</f>
        <v>5.620681622100733E-2</v>
      </c>
    </row>
    <row r="96" spans="1:16" ht="26.25" customHeight="1" thickBot="1">
      <c r="A96" s="12" t="s">
        <v>18</v>
      </c>
      <c r="B96" s="17">
        <v>48986.530000000006</v>
      </c>
      <c r="C96" s="145">
        <v>44929.309999999983</v>
      </c>
      <c r="D96" s="255">
        <f>SUM(D68:D95)</f>
        <v>1.0000000000000002</v>
      </c>
      <c r="E96" s="244">
        <f>SUM(E68:E95)</f>
        <v>0.99999999999999978</v>
      </c>
      <c r="F96" s="57">
        <f>(C96-B96)/B96</f>
        <v>-8.282317608534473E-2</v>
      </c>
      <c r="G96" s="1"/>
      <c r="H96" s="17">
        <v>41822.76999999999</v>
      </c>
      <c r="I96" s="145">
        <v>37132.750999999989</v>
      </c>
      <c r="J96" s="255">
        <f t="shared" si="44"/>
        <v>1</v>
      </c>
      <c r="K96" s="244">
        <f t="shared" si="45"/>
        <v>1</v>
      </c>
      <c r="L96" s="57">
        <f>(I96-H96)/H96</f>
        <v>-0.11214032451700356</v>
      </c>
      <c r="M96" s="1"/>
      <c r="N96" s="37">
        <f t="shared" si="40"/>
        <v>8.5376061541815655</v>
      </c>
      <c r="O96" s="150">
        <f t="shared" si="41"/>
        <v>8.2647053782931454</v>
      </c>
      <c r="P96" s="57">
        <f>(O96-N96)/N96</f>
        <v>-3.1964554344634209E-2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117</v>
      </c>
    </row>
    <row r="2" spans="1:18" ht="15.75" thickBot="1"/>
    <row r="3" spans="1:18">
      <c r="A3" s="466" t="s">
        <v>16</v>
      </c>
      <c r="B3" s="449"/>
      <c r="C3" s="449"/>
      <c r="D3" s="485" t="s">
        <v>1</v>
      </c>
      <c r="E3" s="478"/>
      <c r="F3" s="485" t="s">
        <v>101</v>
      </c>
      <c r="G3" s="478"/>
      <c r="H3" s="130" t="s">
        <v>0</v>
      </c>
      <c r="J3" s="479" t="s">
        <v>19</v>
      </c>
      <c r="K3" s="478"/>
      <c r="L3" s="488" t="s">
        <v>101</v>
      </c>
      <c r="M3" s="489"/>
      <c r="N3" s="130" t="s">
        <v>0</v>
      </c>
      <c r="P3" s="477" t="s">
        <v>22</v>
      </c>
      <c r="Q3" s="478"/>
      <c r="R3" s="130" t="s">
        <v>0</v>
      </c>
    </row>
    <row r="4" spans="1:18">
      <c r="A4" s="484"/>
      <c r="B4" s="450"/>
      <c r="C4" s="450"/>
      <c r="D4" s="486" t="s">
        <v>174</v>
      </c>
      <c r="E4" s="480"/>
      <c r="F4" s="486" t="str">
        <f>D4</f>
        <v>jan-jun</v>
      </c>
      <c r="G4" s="480"/>
      <c r="H4" s="131" t="s">
        <v>155</v>
      </c>
      <c r="J4" s="475" t="str">
        <f>D4</f>
        <v>jan-jun</v>
      </c>
      <c r="K4" s="480"/>
      <c r="L4" s="481" t="str">
        <f>D4</f>
        <v>jan-jun</v>
      </c>
      <c r="M4" s="482"/>
      <c r="N4" s="131" t="str">
        <f>H4</f>
        <v>2026/2025</v>
      </c>
      <c r="P4" s="475" t="str">
        <f>D4</f>
        <v>jan-jun</v>
      </c>
      <c r="Q4" s="476"/>
      <c r="R4" s="131" t="str">
        <f>N4</f>
        <v>2026/2025</v>
      </c>
    </row>
    <row r="5" spans="1:18" ht="19.5" customHeight="1" thickBot="1">
      <c r="A5" s="467"/>
      <c r="B5" s="490"/>
      <c r="C5" s="490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6805.78</v>
      </c>
      <c r="E6" s="147">
        <v>7129.8100000000013</v>
      </c>
      <c r="F6" s="247">
        <f>D6/D8</f>
        <v>0.59204737924009143</v>
      </c>
      <c r="G6" s="246">
        <f>E6/E8</f>
        <v>0.61633850593144368</v>
      </c>
      <c r="H6" s="102">
        <f>(E6-D6)/D6</f>
        <v>4.7611001237183918E-2</v>
      </c>
      <c r="I6" s="1"/>
      <c r="J6" s="19">
        <v>3437.9000000000019</v>
      </c>
      <c r="K6" s="147">
        <v>3622.246000000001</v>
      </c>
      <c r="L6" s="247">
        <f>J6/J8</f>
        <v>0.4668244881686831</v>
      </c>
      <c r="M6" s="246">
        <f>K6/K8</f>
        <v>0.49455494033931657</v>
      </c>
      <c r="N6" s="102">
        <f>(K6-J6)/J6</f>
        <v>5.3621687658163122E-2</v>
      </c>
      <c r="P6" s="27">
        <f t="shared" ref="P6:Q8" si="0">(J6/D6)*10</f>
        <v>5.0514415687841838</v>
      </c>
      <c r="Q6" s="152">
        <f t="shared" si="0"/>
        <v>5.0804243030319185</v>
      </c>
      <c r="R6" s="102">
        <f>(Q6-P6)/P6</f>
        <v>5.737517469634008E-3</v>
      </c>
    </row>
    <row r="7" spans="1:18" ht="24" customHeight="1" thickBot="1">
      <c r="A7" s="161" t="s">
        <v>21</v>
      </c>
      <c r="B7" s="1"/>
      <c r="C7" s="1"/>
      <c r="D7" s="117">
        <v>4689.55</v>
      </c>
      <c r="E7" s="140">
        <v>4438.2000000000007</v>
      </c>
      <c r="F7" s="247">
        <f>D7/D8</f>
        <v>0.40795262075990862</v>
      </c>
      <c r="G7" s="215">
        <f>E7/E8</f>
        <v>0.38366149406855632</v>
      </c>
      <c r="H7" s="55">
        <f t="shared" ref="H7:H8" si="1">(E7-D7)/D7</f>
        <v>-5.3597893188045642E-2</v>
      </c>
      <c r="J7" s="19">
        <v>3926.5380000000014</v>
      </c>
      <c r="K7" s="140">
        <v>3702.0079999999998</v>
      </c>
      <c r="L7" s="247">
        <f>J7/J8</f>
        <v>0.53317551183131684</v>
      </c>
      <c r="M7" s="215">
        <f>K7/K8</f>
        <v>0.50544505966068343</v>
      </c>
      <c r="N7" s="55">
        <f t="shared" ref="N7:N8" si="2">(K7-J7)/J7</f>
        <v>-5.7182688668746227E-2</v>
      </c>
      <c r="P7" s="27">
        <f t="shared" si="0"/>
        <v>8.3729526287170444</v>
      </c>
      <c r="Q7" s="152">
        <f t="shared" si="0"/>
        <v>8.3412374386012331</v>
      </c>
      <c r="R7" s="55">
        <f t="shared" ref="R7:R8" si="3">(Q7-P7)/P7</f>
        <v>-3.7878143496281611E-3</v>
      </c>
    </row>
    <row r="8" spans="1:18" ht="26.25" customHeight="1" thickBot="1">
      <c r="A8" s="12" t="s">
        <v>12</v>
      </c>
      <c r="B8" s="162"/>
      <c r="C8" s="162"/>
      <c r="D8" s="163">
        <v>11495.33</v>
      </c>
      <c r="E8" s="145">
        <v>11568.010000000002</v>
      </c>
      <c r="F8" s="243">
        <f>SUM(F6:F7)</f>
        <v>1</v>
      </c>
      <c r="G8" s="244">
        <f>SUM(G6:G7)</f>
        <v>1</v>
      </c>
      <c r="H8" s="57">
        <f t="shared" si="1"/>
        <v>6.3225675121986154E-3</v>
      </c>
      <c r="I8" s="1"/>
      <c r="J8" s="17">
        <v>7364.4380000000037</v>
      </c>
      <c r="K8" s="145">
        <v>7324.2540000000008</v>
      </c>
      <c r="L8" s="243">
        <f>SUM(L6:L7)</f>
        <v>1</v>
      </c>
      <c r="M8" s="244">
        <f>SUM(M6:M7)</f>
        <v>1</v>
      </c>
      <c r="N8" s="57">
        <f t="shared" si="2"/>
        <v>-5.4564924030866858E-3</v>
      </c>
      <c r="O8" s="1"/>
      <c r="P8" s="29">
        <f t="shared" si="0"/>
        <v>6.4064607105668161</v>
      </c>
      <c r="Q8" s="146">
        <f t="shared" si="0"/>
        <v>6.3314727425028146</v>
      </c>
      <c r="R8" s="57">
        <f t="shared" si="3"/>
        <v>-1.1705053921632015E-2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57" zoomScaleNormal="100" workbookViewId="0">
      <selection activeCell="P91" sqref="P91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118</v>
      </c>
    </row>
    <row r="3" spans="1:16" ht="8.25" customHeight="1" thickBot="1"/>
    <row r="4" spans="1:16">
      <c r="A4" s="491" t="s">
        <v>3</v>
      </c>
      <c r="B4" s="485" t="s">
        <v>1</v>
      </c>
      <c r="C4" s="478"/>
      <c r="D4" s="485" t="s">
        <v>101</v>
      </c>
      <c r="E4" s="478"/>
      <c r="F4" s="130" t="s">
        <v>0</v>
      </c>
      <c r="H4" s="494" t="s">
        <v>19</v>
      </c>
      <c r="I4" s="495"/>
      <c r="J4" s="485" t="s">
        <v>101</v>
      </c>
      <c r="K4" s="483"/>
      <c r="L4" s="130" t="s">
        <v>0</v>
      </c>
      <c r="N4" s="477" t="s">
        <v>22</v>
      </c>
      <c r="O4" s="478"/>
      <c r="P4" s="130" t="s">
        <v>0</v>
      </c>
    </row>
    <row r="5" spans="1:16">
      <c r="A5" s="492"/>
      <c r="B5" s="486" t="s">
        <v>174</v>
      </c>
      <c r="C5" s="480"/>
      <c r="D5" s="486" t="str">
        <f>B5</f>
        <v>jan-jun</v>
      </c>
      <c r="E5" s="480"/>
      <c r="F5" s="131" t="s">
        <v>155</v>
      </c>
      <c r="H5" s="475" t="str">
        <f>B5</f>
        <v>jan-jun</v>
      </c>
      <c r="I5" s="480"/>
      <c r="J5" s="486" t="str">
        <f>B5</f>
        <v>jan-jun</v>
      </c>
      <c r="K5" s="476"/>
      <c r="L5" s="131" t="str">
        <f>F5</f>
        <v>2026/2025</v>
      </c>
      <c r="N5" s="475" t="str">
        <f>B5</f>
        <v>jan-jun</v>
      </c>
      <c r="O5" s="476"/>
      <c r="P5" s="131" t="str">
        <f>L5</f>
        <v>2026/2025</v>
      </c>
    </row>
    <row r="6" spans="1:16" ht="19.5" customHeight="1" thickBot="1">
      <c r="A6" s="493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184</v>
      </c>
      <c r="B7" s="39">
        <v>1015.27</v>
      </c>
      <c r="C7" s="147">
        <v>1028.0900000000001</v>
      </c>
      <c r="D7" s="247">
        <f>B7/$B$33</f>
        <v>8.8320213512791748E-2</v>
      </c>
      <c r="E7" s="246">
        <f t="shared" ref="E7:E32" si="0">C7/$C$33</f>
        <v>8.8873540047078134E-2</v>
      </c>
      <c r="F7" s="52">
        <f>(C7-B7)/B7</f>
        <v>1.2627182916859716E-2</v>
      </c>
      <c r="H7" s="39">
        <v>1138.4280000000001</v>
      </c>
      <c r="I7" s="147">
        <v>1231.7710000000002</v>
      </c>
      <c r="J7" s="247">
        <f>H7/$H$33</f>
        <v>0.15458450461528767</v>
      </c>
      <c r="K7" s="246">
        <f>I7/$I$33</f>
        <v>0.1681769911311104</v>
      </c>
      <c r="L7" s="52">
        <f>(I7-H7)/H7</f>
        <v>8.1992888439145969E-2</v>
      </c>
      <c r="N7" s="27">
        <f t="shared" ref="N7:N33" si="1">(H7/B7)*10</f>
        <v>11.213056625331195</v>
      </c>
      <c r="O7" s="151">
        <f t="shared" ref="O7:O32" si="2">(I7/C7)*10</f>
        <v>11.981159237031777</v>
      </c>
      <c r="P7" s="61">
        <f>(O7-N7)/N7</f>
        <v>6.8500734221334181E-2</v>
      </c>
    </row>
    <row r="8" spans="1:16" ht="20.100000000000001" customHeight="1">
      <c r="A8" s="8" t="s">
        <v>183</v>
      </c>
      <c r="B8" s="19">
        <v>3501.7400000000002</v>
      </c>
      <c r="C8" s="140">
        <v>2861</v>
      </c>
      <c r="D8" s="247">
        <f t="shared" ref="D8:D32" si="3">B8/$B$33</f>
        <v>0.30462283379424526</v>
      </c>
      <c r="E8" s="215">
        <f t="shared" si="0"/>
        <v>0.24731997984095799</v>
      </c>
      <c r="F8" s="52">
        <f t="shared" ref="F8:F32" si="4">(C8-B8)/B8</f>
        <v>-0.18297760541902031</v>
      </c>
      <c r="H8" s="19">
        <v>1426.251</v>
      </c>
      <c r="I8" s="140">
        <v>1002.963</v>
      </c>
      <c r="J8" s="247">
        <f t="shared" ref="J8:J32" si="5">H8/$H$33</f>
        <v>0.19366732396959549</v>
      </c>
      <c r="K8" s="215">
        <f t="shared" ref="K8:K32" si="6">I8/$I$33</f>
        <v>0.13693722254853527</v>
      </c>
      <c r="L8" s="52">
        <f t="shared" ref="L8:L33" si="7">(I8-H8)/H8</f>
        <v>-0.29678366570820985</v>
      </c>
      <c r="N8" s="27">
        <f t="shared" si="1"/>
        <v>4.0729780052202615</v>
      </c>
      <c r="O8" s="152">
        <f t="shared" si="2"/>
        <v>3.5056378888500523</v>
      </c>
      <c r="P8" s="52">
        <f t="shared" ref="P8:P69" si="8">(O8-N8)/N8</f>
        <v>-0.139293685269859</v>
      </c>
    </row>
    <row r="9" spans="1:16" ht="20.100000000000001" customHeight="1">
      <c r="A9" s="8" t="s">
        <v>190</v>
      </c>
      <c r="B9" s="19">
        <v>926.58</v>
      </c>
      <c r="C9" s="140">
        <v>1491.31</v>
      </c>
      <c r="D9" s="247">
        <f t="shared" si="3"/>
        <v>8.0604906514210581E-2</v>
      </c>
      <c r="E9" s="215">
        <f t="shared" si="0"/>
        <v>0.1289167281148616</v>
      </c>
      <c r="F9" s="52">
        <f t="shared" si="4"/>
        <v>0.60947786483627953</v>
      </c>
      <c r="H9" s="19">
        <v>470.911</v>
      </c>
      <c r="I9" s="140">
        <v>798.02599999999995</v>
      </c>
      <c r="J9" s="247">
        <f t="shared" si="5"/>
        <v>6.3943915340179375E-2</v>
      </c>
      <c r="K9" s="215">
        <f t="shared" si="6"/>
        <v>0.10895662548021952</v>
      </c>
      <c r="L9" s="52">
        <f t="shared" si="7"/>
        <v>0.69464293677573885</v>
      </c>
      <c r="N9" s="27">
        <f t="shared" si="1"/>
        <v>5.0822486995186598</v>
      </c>
      <c r="O9" s="152">
        <f t="shared" si="2"/>
        <v>5.3511744707673117</v>
      </c>
      <c r="P9" s="52">
        <f t="shared" si="8"/>
        <v>5.2914720854593734E-2</v>
      </c>
    </row>
    <row r="10" spans="1:16" ht="20.100000000000001" customHeight="1">
      <c r="A10" s="8" t="s">
        <v>203</v>
      </c>
      <c r="B10" s="19">
        <v>1357.5</v>
      </c>
      <c r="C10" s="140">
        <v>1070.6600000000001</v>
      </c>
      <c r="D10" s="247">
        <f t="shared" si="3"/>
        <v>0.11809143365175254</v>
      </c>
      <c r="E10" s="215">
        <f t="shared" si="0"/>
        <v>9.2553516119021351E-2</v>
      </c>
      <c r="F10" s="52">
        <f t="shared" si="4"/>
        <v>-0.21130018416206256</v>
      </c>
      <c r="H10" s="19">
        <v>835.27200000000016</v>
      </c>
      <c r="I10" s="140">
        <v>619.01199999999994</v>
      </c>
      <c r="J10" s="247">
        <f t="shared" si="5"/>
        <v>0.11341965266052889</v>
      </c>
      <c r="K10" s="215">
        <f t="shared" si="6"/>
        <v>8.4515364977784738E-2</v>
      </c>
      <c r="L10" s="52">
        <f t="shared" si="7"/>
        <v>-0.25890967253780828</v>
      </c>
      <c r="N10" s="27">
        <f t="shared" si="1"/>
        <v>6.1530165745856369</v>
      </c>
      <c r="O10" s="152">
        <f t="shared" si="2"/>
        <v>5.7815926624698779</v>
      </c>
      <c r="P10" s="52">
        <f t="shared" si="8"/>
        <v>-6.0364523256752615E-2</v>
      </c>
    </row>
    <row r="11" spans="1:16" ht="20.100000000000001" customHeight="1">
      <c r="A11" s="8" t="s">
        <v>192</v>
      </c>
      <c r="B11" s="19">
        <v>983.74</v>
      </c>
      <c r="C11" s="140">
        <v>527.15</v>
      </c>
      <c r="D11" s="247">
        <f t="shared" si="3"/>
        <v>8.557736054554331E-2</v>
      </c>
      <c r="E11" s="215">
        <f t="shared" si="0"/>
        <v>4.556963557258336E-2</v>
      </c>
      <c r="F11" s="52">
        <f t="shared" si="4"/>
        <v>-0.46413686543192312</v>
      </c>
      <c r="H11" s="19">
        <v>542.31700000000001</v>
      </c>
      <c r="I11" s="140">
        <v>409.50299999999999</v>
      </c>
      <c r="J11" s="247">
        <f t="shared" si="5"/>
        <v>7.3639970897982979E-2</v>
      </c>
      <c r="K11" s="215">
        <f t="shared" si="6"/>
        <v>5.5910540513750599E-2</v>
      </c>
      <c r="L11" s="52">
        <f t="shared" si="7"/>
        <v>-0.24490104496078866</v>
      </c>
      <c r="N11" s="27">
        <f t="shared" si="1"/>
        <v>5.5128082623457422</v>
      </c>
      <c r="O11" s="152">
        <f t="shared" si="2"/>
        <v>7.7682443327326194</v>
      </c>
      <c r="P11" s="52">
        <f t="shared" si="8"/>
        <v>0.4091265219202766</v>
      </c>
    </row>
    <row r="12" spans="1:16" ht="20.100000000000001" customHeight="1">
      <c r="A12" s="8" t="s">
        <v>186</v>
      </c>
      <c r="B12" s="19">
        <v>616.80999999999995</v>
      </c>
      <c r="C12" s="140">
        <v>554.16999999999996</v>
      </c>
      <c r="D12" s="247">
        <f t="shared" si="3"/>
        <v>5.3657441761132574E-2</v>
      </c>
      <c r="E12" s="215">
        <f t="shared" si="0"/>
        <v>4.7905387357030295E-2</v>
      </c>
      <c r="F12" s="52">
        <f t="shared" si="4"/>
        <v>-0.1015547737552893</v>
      </c>
      <c r="H12" s="19">
        <v>607.55200000000013</v>
      </c>
      <c r="I12" s="140">
        <v>408.89799999999997</v>
      </c>
      <c r="J12" s="247">
        <f t="shared" si="5"/>
        <v>8.2498080641048244E-2</v>
      </c>
      <c r="K12" s="215">
        <f t="shared" si="6"/>
        <v>5.5827938244632135E-2</v>
      </c>
      <c r="L12" s="52">
        <f t="shared" si="7"/>
        <v>-0.32697448119667144</v>
      </c>
      <c r="N12" s="27">
        <f t="shared" ref="N12:N31" si="9">(H12/B12)*10</f>
        <v>9.8499051571796858</v>
      </c>
      <c r="O12" s="152">
        <f t="shared" ref="O12:O31" si="10">(I12/C12)*10</f>
        <v>7.3785661439630434</v>
      </c>
      <c r="P12" s="52">
        <f t="shared" ref="P12:P31" si="11">(O12-N12)/N12</f>
        <v>-0.25089977758976295</v>
      </c>
    </row>
    <row r="13" spans="1:16" ht="20.100000000000001" customHeight="1">
      <c r="A13" s="8" t="s">
        <v>200</v>
      </c>
      <c r="B13" s="19">
        <v>44.08</v>
      </c>
      <c r="C13" s="140">
        <v>574.54</v>
      </c>
      <c r="D13" s="247">
        <f t="shared" si="3"/>
        <v>3.8346006595721925E-3</v>
      </c>
      <c r="E13" s="215">
        <f t="shared" si="0"/>
        <v>4.9666277951004541E-2</v>
      </c>
      <c r="F13" s="52">
        <f t="shared" si="4"/>
        <v>12.034029038112521</v>
      </c>
      <c r="H13" s="19">
        <v>38.86</v>
      </c>
      <c r="I13" s="140">
        <v>391.95900000000006</v>
      </c>
      <c r="J13" s="247">
        <f t="shared" si="5"/>
        <v>5.2767095058713232E-3</v>
      </c>
      <c r="K13" s="215">
        <f t="shared" si="6"/>
        <v>5.351521124199133E-2</v>
      </c>
      <c r="L13" s="52">
        <f t="shared" si="7"/>
        <v>9.0864384971693273</v>
      </c>
      <c r="N13" s="27">
        <f t="shared" si="9"/>
        <v>8.8157894736842106</v>
      </c>
      <c r="O13" s="152">
        <f t="shared" si="10"/>
        <v>6.8221359696452835</v>
      </c>
      <c r="P13" s="52">
        <f t="shared" si="11"/>
        <v>-0.22614577060740068</v>
      </c>
    </row>
    <row r="14" spans="1:16" ht="20.100000000000001" customHeight="1">
      <c r="A14" s="8" t="s">
        <v>195</v>
      </c>
      <c r="B14" s="19">
        <v>418.08</v>
      </c>
      <c r="C14" s="140">
        <v>579.38</v>
      </c>
      <c r="D14" s="247">
        <f t="shared" si="3"/>
        <v>3.636955180929996E-2</v>
      </c>
      <c r="E14" s="215">
        <f t="shared" si="0"/>
        <v>5.0084673163318501E-2</v>
      </c>
      <c r="F14" s="52">
        <f t="shared" si="4"/>
        <v>0.3858113279755071</v>
      </c>
      <c r="H14" s="19">
        <v>239.262</v>
      </c>
      <c r="I14" s="140">
        <v>298.52</v>
      </c>
      <c r="J14" s="247">
        <f t="shared" si="5"/>
        <v>3.2488833499582717E-2</v>
      </c>
      <c r="K14" s="215">
        <f t="shared" si="6"/>
        <v>4.0757734507842015E-2</v>
      </c>
      <c r="L14" s="52">
        <f t="shared" si="7"/>
        <v>0.24766991833220478</v>
      </c>
      <c r="N14" s="27">
        <f t="shared" si="9"/>
        <v>5.7228760045924236</v>
      </c>
      <c r="O14" s="152">
        <f t="shared" si="10"/>
        <v>5.1524042942455726</v>
      </c>
      <c r="P14" s="52">
        <f t="shared" si="11"/>
        <v>-9.968269623333896E-2</v>
      </c>
    </row>
    <row r="15" spans="1:16" ht="20.100000000000001" customHeight="1">
      <c r="A15" s="8" t="s">
        <v>218</v>
      </c>
      <c r="B15" s="19">
        <v>160.06</v>
      </c>
      <c r="C15" s="140">
        <v>249.10000000000002</v>
      </c>
      <c r="D15" s="247">
        <f t="shared" si="3"/>
        <v>1.3923915189907559E-2</v>
      </c>
      <c r="E15" s="215">
        <f t="shared" si="0"/>
        <v>2.1533522187480825E-2</v>
      </c>
      <c r="F15" s="52">
        <f t="shared" si="4"/>
        <v>0.55629139072847689</v>
      </c>
      <c r="H15" s="19">
        <v>157.625</v>
      </c>
      <c r="I15" s="140">
        <v>272.35200000000003</v>
      </c>
      <c r="J15" s="247">
        <f t="shared" si="5"/>
        <v>2.1403534118964677E-2</v>
      </c>
      <c r="K15" s="215">
        <f t="shared" si="6"/>
        <v>3.7184947436284976E-2</v>
      </c>
      <c r="L15" s="52">
        <f t="shared" si="7"/>
        <v>0.72784773988897722</v>
      </c>
      <c r="N15" s="27">
        <f t="shared" si="9"/>
        <v>9.8478695489191548</v>
      </c>
      <c r="O15" s="152">
        <f t="shared" si="10"/>
        <v>10.933440385387394</v>
      </c>
      <c r="P15" s="52">
        <f t="shared" si="11"/>
        <v>0.11023407967334267</v>
      </c>
    </row>
    <row r="16" spans="1:16" ht="20.100000000000001" customHeight="1">
      <c r="A16" s="8" t="s">
        <v>198</v>
      </c>
      <c r="B16" s="19">
        <v>98.61</v>
      </c>
      <c r="C16" s="140">
        <v>102.88</v>
      </c>
      <c r="D16" s="247">
        <f t="shared" si="3"/>
        <v>8.578266130680896E-3</v>
      </c>
      <c r="E16" s="215">
        <f t="shared" si="0"/>
        <v>8.8934916204256396E-3</v>
      </c>
      <c r="F16" s="52">
        <f t="shared" si="4"/>
        <v>4.3301896359395561E-2</v>
      </c>
      <c r="H16" s="19">
        <v>241.47399999999999</v>
      </c>
      <c r="I16" s="140">
        <v>263.80500000000001</v>
      </c>
      <c r="J16" s="247">
        <f t="shared" si="5"/>
        <v>3.2789195862603496E-2</v>
      </c>
      <c r="K16" s="215">
        <f t="shared" si="6"/>
        <v>3.6018002652556828E-2</v>
      </c>
      <c r="L16" s="52">
        <f t="shared" si="7"/>
        <v>9.2477865111771945E-2</v>
      </c>
      <c r="N16" s="27">
        <f t="shared" si="9"/>
        <v>24.487780144001622</v>
      </c>
      <c r="O16" s="152">
        <f t="shared" si="10"/>
        <v>25.642010108864696</v>
      </c>
      <c r="P16" s="52">
        <f t="shared" si="11"/>
        <v>4.7134936612284434E-2</v>
      </c>
    </row>
    <row r="17" spans="1:16" ht="20.100000000000001" customHeight="1">
      <c r="A17" s="8" t="s">
        <v>188</v>
      </c>
      <c r="B17" s="19">
        <v>210.23999999999998</v>
      </c>
      <c r="C17" s="140">
        <v>321.92</v>
      </c>
      <c r="D17" s="247">
        <f t="shared" si="3"/>
        <v>1.8289166122242687E-2</v>
      </c>
      <c r="E17" s="215">
        <f t="shared" si="0"/>
        <v>2.7828468336386299E-2</v>
      </c>
      <c r="F17" s="52">
        <f t="shared" si="4"/>
        <v>0.5312024353120246</v>
      </c>
      <c r="H17" s="19">
        <v>145.84300000000002</v>
      </c>
      <c r="I17" s="140">
        <v>192.49700000000001</v>
      </c>
      <c r="J17" s="247">
        <f t="shared" si="5"/>
        <v>1.9803683594050218E-2</v>
      </c>
      <c r="K17" s="215">
        <f t="shared" si="6"/>
        <v>2.6282130576028625E-2</v>
      </c>
      <c r="L17" s="52">
        <f t="shared" si="7"/>
        <v>0.319891938591499</v>
      </c>
      <c r="N17" s="27">
        <f t="shared" si="9"/>
        <v>6.9369767884322702</v>
      </c>
      <c r="O17" s="152">
        <f t="shared" si="10"/>
        <v>5.9796533300198806</v>
      </c>
      <c r="P17" s="52">
        <f t="shared" si="11"/>
        <v>-0.13800297847453818</v>
      </c>
    </row>
    <row r="18" spans="1:16" ht="20.100000000000001" customHeight="1">
      <c r="A18" s="8" t="s">
        <v>193</v>
      </c>
      <c r="B18" s="19">
        <v>372.97</v>
      </c>
      <c r="C18" s="140">
        <v>360.84000000000003</v>
      </c>
      <c r="D18" s="247">
        <f t="shared" si="3"/>
        <v>3.2445349546294029E-2</v>
      </c>
      <c r="E18" s="215">
        <f t="shared" si="0"/>
        <v>3.1192919093258054E-2</v>
      </c>
      <c r="F18" s="52">
        <f t="shared" si="4"/>
        <v>-3.2522723007212359E-2</v>
      </c>
      <c r="H18" s="19">
        <v>171.005</v>
      </c>
      <c r="I18" s="140">
        <v>183.77499999999998</v>
      </c>
      <c r="J18" s="247">
        <f t="shared" si="5"/>
        <v>2.3220373367254903E-2</v>
      </c>
      <c r="K18" s="215">
        <f t="shared" si="6"/>
        <v>2.5091292573960425E-2</v>
      </c>
      <c r="L18" s="52">
        <f t="shared" si="7"/>
        <v>7.4676179059091741E-2</v>
      </c>
      <c r="N18" s="27">
        <f t="shared" si="9"/>
        <v>4.5849532133951785</v>
      </c>
      <c r="O18" s="152">
        <f t="shared" si="10"/>
        <v>5.0929774969515567</v>
      </c>
      <c r="P18" s="52">
        <f t="shared" si="11"/>
        <v>0.11080250111869384</v>
      </c>
    </row>
    <row r="19" spans="1:16" ht="20.100000000000001" customHeight="1">
      <c r="A19" s="8" t="s">
        <v>189</v>
      </c>
      <c r="B19" s="19">
        <v>253.18</v>
      </c>
      <c r="C19" s="140">
        <v>222.82</v>
      </c>
      <c r="D19" s="247">
        <f t="shared" si="3"/>
        <v>2.2024596075101811E-2</v>
      </c>
      <c r="E19" s="215">
        <f t="shared" si="0"/>
        <v>1.9261739918966184E-2</v>
      </c>
      <c r="F19" s="52">
        <f t="shared" si="4"/>
        <v>-0.11991468520420259</v>
      </c>
      <c r="H19" s="19">
        <v>208.20399999999998</v>
      </c>
      <c r="I19" s="140">
        <v>175.85399999999998</v>
      </c>
      <c r="J19" s="247">
        <f t="shared" si="5"/>
        <v>2.8271539525487208E-2</v>
      </c>
      <c r="K19" s="215">
        <f t="shared" si="6"/>
        <v>2.4009817245551554E-2</v>
      </c>
      <c r="L19" s="52">
        <f t="shared" si="7"/>
        <v>-0.15537645770494321</v>
      </c>
      <c r="N19" s="27">
        <f t="shared" si="9"/>
        <v>8.2235563630618529</v>
      </c>
      <c r="O19" s="152">
        <f t="shared" si="10"/>
        <v>7.8921999820482904</v>
      </c>
      <c r="P19" s="52">
        <f t="shared" si="11"/>
        <v>-4.0293562345110445E-2</v>
      </c>
    </row>
    <row r="20" spans="1:16" ht="20.100000000000001" customHeight="1">
      <c r="A20" s="8" t="s">
        <v>206</v>
      </c>
      <c r="B20" s="19">
        <v>213.56</v>
      </c>
      <c r="C20" s="140">
        <v>269.36</v>
      </c>
      <c r="D20" s="247">
        <f t="shared" si="3"/>
        <v>1.857797905758252E-2</v>
      </c>
      <c r="E20" s="215">
        <f t="shared" si="0"/>
        <v>2.3284903799357024E-2</v>
      </c>
      <c r="F20" s="52">
        <f t="shared" si="4"/>
        <v>0.26128488480988954</v>
      </c>
      <c r="H20" s="19">
        <v>94.950999999999993</v>
      </c>
      <c r="I20" s="140">
        <v>115.53200000000001</v>
      </c>
      <c r="J20" s="247">
        <f t="shared" si="5"/>
        <v>1.2893176641584868E-2</v>
      </c>
      <c r="K20" s="215">
        <f t="shared" si="6"/>
        <v>1.5773893150073711E-2</v>
      </c>
      <c r="L20" s="52">
        <f t="shared" si="7"/>
        <v>0.21675390464555422</v>
      </c>
      <c r="N20" s="27">
        <f t="shared" si="9"/>
        <v>4.446104139351938</v>
      </c>
      <c r="O20" s="152">
        <f t="shared" si="10"/>
        <v>4.289129789129789</v>
      </c>
      <c r="P20" s="52">
        <f t="shared" si="11"/>
        <v>-3.5306044416006301E-2</v>
      </c>
    </row>
    <row r="21" spans="1:16" ht="20.100000000000001" customHeight="1">
      <c r="A21" s="8" t="s">
        <v>194</v>
      </c>
      <c r="B21" s="19">
        <v>187.11</v>
      </c>
      <c r="C21" s="140">
        <v>178.48000000000002</v>
      </c>
      <c r="D21" s="247">
        <f t="shared" si="3"/>
        <v>1.6277044678143216E-2</v>
      </c>
      <c r="E21" s="215">
        <f t="shared" si="0"/>
        <v>1.5428755680536241E-2</v>
      </c>
      <c r="F21" s="52">
        <f t="shared" si="4"/>
        <v>-4.6122601678157203E-2</v>
      </c>
      <c r="H21" s="19">
        <v>113.44399999999999</v>
      </c>
      <c r="I21" s="140">
        <v>101.169</v>
      </c>
      <c r="J21" s="247">
        <f t="shared" si="5"/>
        <v>1.5404298332065525E-2</v>
      </c>
      <c r="K21" s="215">
        <f t="shared" si="6"/>
        <v>1.3812874321398463E-2</v>
      </c>
      <c r="L21" s="52">
        <f t="shared" si="7"/>
        <v>-0.10820316631994634</v>
      </c>
      <c r="N21" s="27">
        <f t="shared" si="9"/>
        <v>6.0629576185131731</v>
      </c>
      <c r="O21" s="152">
        <f t="shared" si="10"/>
        <v>5.6683662034961895</v>
      </c>
      <c r="P21" s="52">
        <f t="shared" si="11"/>
        <v>-6.5082331074210895E-2</v>
      </c>
    </row>
    <row r="22" spans="1:16" ht="20.100000000000001" customHeight="1">
      <c r="A22" s="8" t="s">
        <v>197</v>
      </c>
      <c r="B22" s="19">
        <v>129.19</v>
      </c>
      <c r="C22" s="140">
        <v>146.26000000000002</v>
      </c>
      <c r="D22" s="247">
        <f t="shared" si="3"/>
        <v>1.1238476842335109E-2</v>
      </c>
      <c r="E22" s="215">
        <f t="shared" si="0"/>
        <v>1.26434883787272E-2</v>
      </c>
      <c r="F22" s="52">
        <f t="shared" si="4"/>
        <v>0.1321309698893105</v>
      </c>
      <c r="H22" s="19">
        <v>99.594999999999999</v>
      </c>
      <c r="I22" s="140">
        <v>98.15100000000001</v>
      </c>
      <c r="J22" s="247">
        <f t="shared" si="5"/>
        <v>1.3523774658704437E-2</v>
      </c>
      <c r="K22" s="215">
        <f t="shared" si="6"/>
        <v>1.3400818704539737E-2</v>
      </c>
      <c r="L22" s="52">
        <f t="shared" si="7"/>
        <v>-1.4498719815251653E-2</v>
      </c>
      <c r="N22" s="27">
        <f t="shared" si="9"/>
        <v>7.7091880176484251</v>
      </c>
      <c r="O22" s="152">
        <f t="shared" si="10"/>
        <v>6.7107206344865311</v>
      </c>
      <c r="P22" s="52">
        <f t="shared" si="11"/>
        <v>-0.12951654323076969</v>
      </c>
    </row>
    <row r="23" spans="1:16" ht="20.100000000000001" customHeight="1">
      <c r="A23" s="8" t="s">
        <v>210</v>
      </c>
      <c r="B23" s="19">
        <v>15.45</v>
      </c>
      <c r="C23" s="140">
        <v>166.44000000000003</v>
      </c>
      <c r="D23" s="247">
        <f t="shared" si="3"/>
        <v>1.3440240515061336E-3</v>
      </c>
      <c r="E23" s="215">
        <f t="shared" si="0"/>
        <v>1.4387954367259368E-2</v>
      </c>
      <c r="F23" s="52">
        <f t="shared" si="4"/>
        <v>9.7728155339805856</v>
      </c>
      <c r="H23" s="19">
        <v>22.443000000000001</v>
      </c>
      <c r="I23" s="140">
        <v>81.786000000000016</v>
      </c>
      <c r="J23" s="247">
        <f t="shared" si="5"/>
        <v>3.0474830530177587E-3</v>
      </c>
      <c r="K23" s="215">
        <f t="shared" si="6"/>
        <v>1.1166461458054295E-2</v>
      </c>
      <c r="L23" s="52">
        <f t="shared" si="7"/>
        <v>2.6441652185536699</v>
      </c>
      <c r="N23" s="27">
        <f t="shared" si="9"/>
        <v>14.52621359223301</v>
      </c>
      <c r="O23" s="152">
        <f t="shared" si="10"/>
        <v>4.913842826243692</v>
      </c>
      <c r="P23" s="52">
        <f t="shared" si="11"/>
        <v>-0.66172583137073904</v>
      </c>
    </row>
    <row r="24" spans="1:16" ht="20.100000000000001" customHeight="1">
      <c r="A24" s="8" t="s">
        <v>196</v>
      </c>
      <c r="B24" s="19">
        <v>82.16</v>
      </c>
      <c r="C24" s="140">
        <v>48.999999999999993</v>
      </c>
      <c r="D24" s="247">
        <f t="shared" si="3"/>
        <v>7.1472502311808383E-3</v>
      </c>
      <c r="E24" s="215">
        <f t="shared" si="0"/>
        <v>4.2358192982198317E-3</v>
      </c>
      <c r="F24" s="52">
        <f t="shared" si="4"/>
        <v>-0.40360272638753658</v>
      </c>
      <c r="H24" s="19">
        <v>128.40199999999999</v>
      </c>
      <c r="I24" s="140">
        <v>72.262</v>
      </c>
      <c r="J24" s="247">
        <f t="shared" si="5"/>
        <v>1.7435410549997157E-2</v>
      </c>
      <c r="K24" s="215">
        <f t="shared" si="6"/>
        <v>9.866124249650542E-3</v>
      </c>
      <c r="L24" s="52">
        <f t="shared" si="7"/>
        <v>-0.43722060404043545</v>
      </c>
      <c r="N24" s="27">
        <f t="shared" si="9"/>
        <v>15.628286270691333</v>
      </c>
      <c r="O24" s="152">
        <f t="shared" si="10"/>
        <v>14.747346938775511</v>
      </c>
      <c r="P24" s="52">
        <f t="shared" si="11"/>
        <v>-5.6368261795146479E-2</v>
      </c>
    </row>
    <row r="25" spans="1:16" ht="20.100000000000001" customHeight="1">
      <c r="A25" s="8" t="s">
        <v>201</v>
      </c>
      <c r="B25" s="19">
        <v>144.16</v>
      </c>
      <c r="C25" s="140">
        <v>134.9</v>
      </c>
      <c r="D25" s="247">
        <f t="shared" si="3"/>
        <v>1.2540744806804158E-2</v>
      </c>
      <c r="E25" s="215">
        <f t="shared" si="0"/>
        <v>1.1661469863874601E-2</v>
      </c>
      <c r="F25" s="52">
        <f t="shared" si="4"/>
        <v>-6.4234184239733566E-2</v>
      </c>
      <c r="H25" s="19">
        <v>65.891000000000005</v>
      </c>
      <c r="I25" s="140">
        <v>61.399000000000001</v>
      </c>
      <c r="J25" s="247">
        <f t="shared" si="5"/>
        <v>8.9471864655524293E-3</v>
      </c>
      <c r="K25" s="215">
        <f t="shared" si="6"/>
        <v>8.382969787776336E-3</v>
      </c>
      <c r="L25" s="52">
        <f t="shared" si="7"/>
        <v>-6.8173195125282721E-2</v>
      </c>
      <c r="N25" s="27">
        <f t="shared" si="9"/>
        <v>4.5706853496115425</v>
      </c>
      <c r="O25" s="152">
        <f t="shared" si="10"/>
        <v>4.5514455151964412</v>
      </c>
      <c r="P25" s="52">
        <f t="shared" si="11"/>
        <v>-4.2093981412954654E-3</v>
      </c>
    </row>
    <row r="26" spans="1:16" ht="20.100000000000001" customHeight="1">
      <c r="A26" s="8" t="s">
        <v>185</v>
      </c>
      <c r="B26" s="19">
        <v>53.820000000000007</v>
      </c>
      <c r="C26" s="140">
        <v>82.8</v>
      </c>
      <c r="D26" s="247">
        <f t="shared" si="3"/>
        <v>4.6819012590330186E-3</v>
      </c>
      <c r="E26" s="215">
        <f t="shared" si="0"/>
        <v>7.1576701610735127E-3</v>
      </c>
      <c r="F26" s="52">
        <f t="shared" si="4"/>
        <v>0.53846153846153821</v>
      </c>
      <c r="H26" s="19">
        <v>29.445999999999998</v>
      </c>
      <c r="I26" s="140">
        <v>58.12</v>
      </c>
      <c r="J26" s="247">
        <f t="shared" si="5"/>
        <v>3.9984042231056864E-3</v>
      </c>
      <c r="K26" s="215">
        <f t="shared" si="6"/>
        <v>7.9352791424218746E-3</v>
      </c>
      <c r="L26" s="52">
        <f t="shared" si="7"/>
        <v>0.97378251715003739</v>
      </c>
      <c r="N26" s="27">
        <f t="shared" si="9"/>
        <v>5.4712002972872531</v>
      </c>
      <c r="O26" s="152">
        <f t="shared" si="10"/>
        <v>7.0193236714975846</v>
      </c>
      <c r="P26" s="52">
        <f t="shared" si="11"/>
        <v>0.28295863614752448</v>
      </c>
    </row>
    <row r="27" spans="1:16" ht="20.100000000000001" customHeight="1">
      <c r="A27" s="8" t="s">
        <v>191</v>
      </c>
      <c r="B27" s="19">
        <v>113.28999999999999</v>
      </c>
      <c r="C27" s="140">
        <v>82.44</v>
      </c>
      <c r="D27" s="247">
        <f t="shared" si="3"/>
        <v>9.8553064592317077E-3</v>
      </c>
      <c r="E27" s="215">
        <f t="shared" si="0"/>
        <v>7.1265498560253672E-3</v>
      </c>
      <c r="F27" s="52">
        <f t="shared" si="4"/>
        <v>-0.27231000088269042</v>
      </c>
      <c r="H27" s="19">
        <v>79.907000000000011</v>
      </c>
      <c r="I27" s="140">
        <v>55.694000000000003</v>
      </c>
      <c r="J27" s="247">
        <f t="shared" si="5"/>
        <v>1.0850386682595468E-2</v>
      </c>
      <c r="K27" s="215">
        <f t="shared" si="6"/>
        <v>7.6040508698906389E-3</v>
      </c>
      <c r="L27" s="52">
        <f t="shared" si="7"/>
        <v>-0.30301475465228334</v>
      </c>
      <c r="N27" s="27">
        <f t="shared" si="9"/>
        <v>7.0533145026039374</v>
      </c>
      <c r="O27" s="152">
        <f t="shared" si="10"/>
        <v>6.7557011159631255</v>
      </c>
      <c r="P27" s="52">
        <f t="shared" si="11"/>
        <v>-4.2194827202294644E-2</v>
      </c>
    </row>
    <row r="28" spans="1:16" ht="20.100000000000001" customHeight="1">
      <c r="A28" s="8" t="s">
        <v>221</v>
      </c>
      <c r="B28" s="19">
        <v>23.13</v>
      </c>
      <c r="C28" s="140">
        <v>43.760000000000005</v>
      </c>
      <c r="D28" s="247">
        <f t="shared" si="3"/>
        <v>2.0121214440994742E-3</v>
      </c>
      <c r="E28" s="215">
        <f t="shared" si="0"/>
        <v>3.7828459691857121E-3</v>
      </c>
      <c r="F28" s="52">
        <f t="shared" si="4"/>
        <v>0.89191526156506729</v>
      </c>
      <c r="H28" s="19">
        <v>13.125999999999999</v>
      </c>
      <c r="I28" s="140">
        <v>53.105999999999995</v>
      </c>
      <c r="J28" s="247">
        <f t="shared" si="5"/>
        <v>1.7823491758637926E-3</v>
      </c>
      <c r="K28" s="215">
        <f t="shared" si="6"/>
        <v>7.2507043038103243E-3</v>
      </c>
      <c r="L28" s="52">
        <f t="shared" si="7"/>
        <v>3.0458631723297271</v>
      </c>
      <c r="N28" s="27">
        <f t="shared" si="9"/>
        <v>5.674881106787721</v>
      </c>
      <c r="O28" s="152">
        <f t="shared" si="10"/>
        <v>12.135740402193782</v>
      </c>
      <c r="P28" s="52">
        <f t="shared" si="11"/>
        <v>1.1385012608772072</v>
      </c>
    </row>
    <row r="29" spans="1:16" ht="20.100000000000001" customHeight="1">
      <c r="A29" s="8" t="s">
        <v>235</v>
      </c>
      <c r="B29" s="19">
        <v>16.13</v>
      </c>
      <c r="C29" s="140">
        <v>45.669999999999995</v>
      </c>
      <c r="D29" s="247">
        <f t="shared" si="3"/>
        <v>1.4031785081420024E-3</v>
      </c>
      <c r="E29" s="215">
        <f t="shared" si="0"/>
        <v>3.9479564765244847E-3</v>
      </c>
      <c r="F29" s="52">
        <f t="shared" si="4"/>
        <v>1.8313701177929322</v>
      </c>
      <c r="H29" s="19">
        <v>18.337</v>
      </c>
      <c r="I29" s="140">
        <v>44.634</v>
      </c>
      <c r="J29" s="247">
        <f t="shared" si="5"/>
        <v>2.4899388113526107E-3</v>
      </c>
      <c r="K29" s="215">
        <f t="shared" si="6"/>
        <v>6.0939994707993458E-3</v>
      </c>
      <c r="L29" s="52">
        <f t="shared" si="7"/>
        <v>1.4340949991819818</v>
      </c>
      <c r="N29" s="27">
        <f t="shared" si="9"/>
        <v>11.368257904525729</v>
      </c>
      <c r="O29" s="152">
        <f t="shared" si="10"/>
        <v>9.7731552441427656</v>
      </c>
      <c r="P29" s="52">
        <f t="shared" si="11"/>
        <v>-0.1403119698531777</v>
      </c>
    </row>
    <row r="30" spans="1:16" ht="20.100000000000001" customHeight="1">
      <c r="A30" s="8" t="s">
        <v>236</v>
      </c>
      <c r="B30" s="19">
        <v>44.68</v>
      </c>
      <c r="C30" s="140">
        <v>41.74</v>
      </c>
      <c r="D30" s="247">
        <f t="shared" si="3"/>
        <v>3.8867957683685474E-3</v>
      </c>
      <c r="E30" s="215">
        <f t="shared" si="0"/>
        <v>3.6082264797488942E-3</v>
      </c>
      <c r="F30" s="52">
        <f t="shared" si="4"/>
        <v>-6.5801253357206754E-2</v>
      </c>
      <c r="H30" s="19">
        <v>51.255000000000003</v>
      </c>
      <c r="I30" s="140">
        <v>43.766999999999996</v>
      </c>
      <c r="J30" s="247">
        <f t="shared" si="5"/>
        <v>6.9597978827440734E-3</v>
      </c>
      <c r="K30" s="215">
        <f t="shared" si="6"/>
        <v>5.975625640508915E-3</v>
      </c>
      <c r="L30" s="52">
        <f t="shared" si="7"/>
        <v>-0.14609306409130829</v>
      </c>
      <c r="N30" s="27">
        <f t="shared" si="9"/>
        <v>11.471575649059982</v>
      </c>
      <c r="O30" s="152">
        <f t="shared" si="10"/>
        <v>10.485625299472927</v>
      </c>
      <c r="P30" s="52">
        <f t="shared" si="11"/>
        <v>-8.5947247331088925E-2</v>
      </c>
    </row>
    <row r="31" spans="1:16" ht="20.100000000000001" customHeight="1">
      <c r="A31" s="8" t="s">
        <v>199</v>
      </c>
      <c r="B31" s="19">
        <v>126.63999999999999</v>
      </c>
      <c r="C31" s="140">
        <v>59.849999999999994</v>
      </c>
      <c r="D31" s="247">
        <f t="shared" si="3"/>
        <v>1.10166476299506E-2</v>
      </c>
      <c r="E31" s="215">
        <f t="shared" si="0"/>
        <v>5.1737507142542239E-3</v>
      </c>
      <c r="F31" s="52">
        <f t="shared" si="4"/>
        <v>-0.52740050536955152</v>
      </c>
      <c r="H31" s="19">
        <v>86.305000000000021</v>
      </c>
      <c r="I31" s="140">
        <v>41.052</v>
      </c>
      <c r="J31" s="247">
        <f t="shared" si="5"/>
        <v>1.1719156302218854E-2</v>
      </c>
      <c r="K31" s="215">
        <f t="shared" si="6"/>
        <v>5.6049394245475358E-3</v>
      </c>
      <c r="L31" s="52">
        <f t="shared" si="7"/>
        <v>-0.52433810323851471</v>
      </c>
      <c r="N31" s="27">
        <f t="shared" si="9"/>
        <v>6.8149873657612146</v>
      </c>
      <c r="O31" s="152">
        <f t="shared" si="10"/>
        <v>6.8591478696741861</v>
      </c>
      <c r="P31" s="52">
        <f t="shared" si="11"/>
        <v>6.479909872589903E-3</v>
      </c>
    </row>
    <row r="32" spans="1:16" ht="20.100000000000001" customHeight="1" thickBot="1">
      <c r="A32" s="8" t="s">
        <v>17</v>
      </c>
      <c r="B32" s="19">
        <f>B33-SUM(B7:B31)</f>
        <v>387.14999999999782</v>
      </c>
      <c r="C32" s="140">
        <f>C33-SUM(C7:C31)</f>
        <v>323.44999999999891</v>
      </c>
      <c r="D32" s="247">
        <f t="shared" si="3"/>
        <v>3.3678893950847687E-2</v>
      </c>
      <c r="E32" s="215">
        <f t="shared" si="0"/>
        <v>2.7960729632840822E-2</v>
      </c>
      <c r="F32" s="52">
        <f t="shared" si="4"/>
        <v>-0.16453570967325137</v>
      </c>
      <c r="H32" s="19">
        <f>H33-SUM(H7:H31)</f>
        <v>338.33200000000033</v>
      </c>
      <c r="I32" s="140">
        <f>I33-SUM(I7:I31)</f>
        <v>248.64700000000175</v>
      </c>
      <c r="J32" s="247">
        <f t="shared" si="5"/>
        <v>4.5941319622760123E-2</v>
      </c>
      <c r="K32" s="215">
        <f t="shared" si="6"/>
        <v>3.3948440346279869E-2</v>
      </c>
      <c r="L32" s="52">
        <f t="shared" si="7"/>
        <v>-0.26507986238368969</v>
      </c>
      <c r="N32" s="27">
        <f t="shared" si="1"/>
        <v>8.7390417150975654</v>
      </c>
      <c r="O32" s="152">
        <f t="shared" si="2"/>
        <v>7.6873396197249217</v>
      </c>
      <c r="P32" s="52">
        <f t="shared" si="8"/>
        <v>-0.12034524260889194</v>
      </c>
    </row>
    <row r="33" spans="1:16" ht="26.25" customHeight="1" thickBot="1">
      <c r="A33" s="12" t="s">
        <v>18</v>
      </c>
      <c r="B33" s="17">
        <v>11495.329999999996</v>
      </c>
      <c r="C33" s="145">
        <v>11568.009999999998</v>
      </c>
      <c r="D33" s="243">
        <f>SUM(D7:D32)</f>
        <v>1</v>
      </c>
      <c r="E33" s="244">
        <f>SUM(E7:E32)</f>
        <v>1</v>
      </c>
      <c r="F33" s="57">
        <f>(C33-B33)/B33</f>
        <v>6.3225675121986171E-3</v>
      </c>
      <c r="G33" s="1"/>
      <c r="H33" s="17">
        <v>7364.438000000001</v>
      </c>
      <c r="I33" s="145">
        <v>7324.2540000000017</v>
      </c>
      <c r="J33" s="243">
        <f>SUM(J7:J32)</f>
        <v>1.0000000000000002</v>
      </c>
      <c r="K33" s="244">
        <f>SUM(K7:K32)</f>
        <v>0.99999999999999989</v>
      </c>
      <c r="L33" s="57">
        <f t="shared" si="7"/>
        <v>-5.4564924030861932E-3</v>
      </c>
      <c r="N33" s="29">
        <f t="shared" si="1"/>
        <v>6.4064607105668161</v>
      </c>
      <c r="O33" s="146">
        <f>(I33/C33)*10</f>
        <v>6.3314727425028181</v>
      </c>
      <c r="P33" s="57">
        <f t="shared" si="8"/>
        <v>-1.1705053921631462E-2</v>
      </c>
    </row>
    <row r="35" spans="1:16" ht="15.75" thickBot="1"/>
    <row r="36" spans="1:16">
      <c r="A36" s="491" t="s">
        <v>2</v>
      </c>
      <c r="B36" s="485" t="s">
        <v>1</v>
      </c>
      <c r="C36" s="478"/>
      <c r="D36" s="485" t="s">
        <v>101</v>
      </c>
      <c r="E36" s="478"/>
      <c r="F36" s="130" t="s">
        <v>0</v>
      </c>
      <c r="H36" s="494" t="s">
        <v>19</v>
      </c>
      <c r="I36" s="495"/>
      <c r="J36" s="485" t="s">
        <v>101</v>
      </c>
      <c r="K36" s="483"/>
      <c r="L36" s="130" t="s">
        <v>0</v>
      </c>
      <c r="N36" s="477" t="s">
        <v>22</v>
      </c>
      <c r="O36" s="478"/>
      <c r="P36" s="130" t="s">
        <v>0</v>
      </c>
    </row>
    <row r="37" spans="1:16">
      <c r="A37" s="492"/>
      <c r="B37" s="486" t="str">
        <f>B5</f>
        <v>jan-jun</v>
      </c>
      <c r="C37" s="480"/>
      <c r="D37" s="486" t="str">
        <f>B5</f>
        <v>jan-jun</v>
      </c>
      <c r="E37" s="480"/>
      <c r="F37" s="131" t="str">
        <f>F5</f>
        <v>2026/2025</v>
      </c>
      <c r="H37" s="475" t="str">
        <f>B5</f>
        <v>jan-jun</v>
      </c>
      <c r="I37" s="480"/>
      <c r="J37" s="486" t="str">
        <f>B5</f>
        <v>jan-jun</v>
      </c>
      <c r="K37" s="476"/>
      <c r="L37" s="131" t="str">
        <f>L5</f>
        <v>2026/2025</v>
      </c>
      <c r="N37" s="475" t="str">
        <f>B5</f>
        <v>jan-jun</v>
      </c>
      <c r="O37" s="476"/>
      <c r="P37" s="131" t="str">
        <f>P5</f>
        <v>2026/2025</v>
      </c>
    </row>
    <row r="38" spans="1:16" ht="19.5" customHeight="1" thickBot="1">
      <c r="A38" s="493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183</v>
      </c>
      <c r="B39" s="39">
        <v>3501.7400000000002</v>
      </c>
      <c r="C39" s="147">
        <v>2861</v>
      </c>
      <c r="D39" s="247">
        <f t="shared" ref="D39:D55" si="12">B39/$B$62</f>
        <v>0.51452441894977519</v>
      </c>
      <c r="E39" s="246">
        <f t="shared" ref="E39:E55" si="13">C39/$C$62</f>
        <v>0.40127296519823114</v>
      </c>
      <c r="F39" s="52">
        <f>(C39-B39)/B39</f>
        <v>-0.18297760541902031</v>
      </c>
      <c r="H39" s="39">
        <v>1426.251</v>
      </c>
      <c r="I39" s="147">
        <v>1002.963</v>
      </c>
      <c r="J39" s="247">
        <f t="shared" ref="J39:J61" si="14">H39/$H$62</f>
        <v>0.41486110707117713</v>
      </c>
      <c r="K39" s="246">
        <f t="shared" ref="K39:K61" si="15">I39/$I$62</f>
        <v>0.27688980814665826</v>
      </c>
      <c r="L39" s="52">
        <f>(I39-H39)/H39</f>
        <v>-0.29678366570820985</v>
      </c>
      <c r="N39" s="27">
        <f t="shared" ref="N39:N62" si="16">(H39/B39)*10</f>
        <v>4.0729780052202615</v>
      </c>
      <c r="O39" s="151">
        <f t="shared" ref="O39:O62" si="17">(I39/C39)*10</f>
        <v>3.5056378888500523</v>
      </c>
      <c r="P39" s="61">
        <f t="shared" si="8"/>
        <v>-0.139293685269859</v>
      </c>
    </row>
    <row r="40" spans="1:16" ht="20.100000000000001" customHeight="1">
      <c r="A40" s="38" t="s">
        <v>190</v>
      </c>
      <c r="B40" s="19">
        <v>926.58</v>
      </c>
      <c r="C40" s="140">
        <v>1491.31</v>
      </c>
      <c r="D40" s="247">
        <f t="shared" si="12"/>
        <v>0.1361460405713967</v>
      </c>
      <c r="E40" s="215">
        <f t="shared" si="13"/>
        <v>0.20916546163221741</v>
      </c>
      <c r="F40" s="52">
        <f t="shared" ref="F40:F62" si="18">(C40-B40)/B40</f>
        <v>0.60947786483627953</v>
      </c>
      <c r="H40" s="19">
        <v>470.911</v>
      </c>
      <c r="I40" s="140">
        <v>798.02599999999995</v>
      </c>
      <c r="J40" s="247">
        <f t="shared" si="14"/>
        <v>0.13697635184269466</v>
      </c>
      <c r="K40" s="215">
        <f t="shared" si="15"/>
        <v>0.22031248015733887</v>
      </c>
      <c r="L40" s="52">
        <f t="shared" ref="L40:L62" si="19">(I40-H40)/H40</f>
        <v>0.69464293677573885</v>
      </c>
      <c r="N40" s="27">
        <f t="shared" si="16"/>
        <v>5.0822486995186598</v>
      </c>
      <c r="O40" s="152">
        <f t="shared" si="17"/>
        <v>5.3511744707673117</v>
      </c>
      <c r="P40" s="52">
        <f t="shared" si="8"/>
        <v>5.2914720854593734E-2</v>
      </c>
    </row>
    <row r="41" spans="1:16" ht="20.100000000000001" customHeight="1">
      <c r="A41" s="38" t="s">
        <v>192</v>
      </c>
      <c r="B41" s="19">
        <v>983.74</v>
      </c>
      <c r="C41" s="140">
        <v>527.15</v>
      </c>
      <c r="D41" s="247">
        <f t="shared" si="12"/>
        <v>0.14454478399242998</v>
      </c>
      <c r="E41" s="215">
        <f t="shared" si="13"/>
        <v>7.3936051591837651E-2</v>
      </c>
      <c r="F41" s="52">
        <f t="shared" si="18"/>
        <v>-0.46413686543192312</v>
      </c>
      <c r="H41" s="19">
        <v>542.31700000000001</v>
      </c>
      <c r="I41" s="140">
        <v>409.50299999999999</v>
      </c>
      <c r="J41" s="247">
        <f t="shared" si="14"/>
        <v>0.15774658948776868</v>
      </c>
      <c r="K41" s="215">
        <f t="shared" si="15"/>
        <v>0.11305223333810019</v>
      </c>
      <c r="L41" s="52">
        <f t="shared" si="19"/>
        <v>-0.24490104496078866</v>
      </c>
      <c r="N41" s="27">
        <f t="shared" si="16"/>
        <v>5.5128082623457422</v>
      </c>
      <c r="O41" s="152">
        <f t="shared" si="17"/>
        <v>7.7682443327326194</v>
      </c>
      <c r="P41" s="52">
        <f t="shared" si="8"/>
        <v>0.4091265219202766</v>
      </c>
    </row>
    <row r="42" spans="1:16" ht="20.100000000000001" customHeight="1">
      <c r="A42" s="38" t="s">
        <v>200</v>
      </c>
      <c r="B42" s="19">
        <v>44.08</v>
      </c>
      <c r="C42" s="140">
        <v>574.54</v>
      </c>
      <c r="D42" s="247">
        <f t="shared" si="12"/>
        <v>6.4768476206988777E-3</v>
      </c>
      <c r="E42" s="215">
        <f t="shared" si="13"/>
        <v>8.0582792528833172E-2</v>
      </c>
      <c r="F42" s="52">
        <f t="shared" si="18"/>
        <v>12.034029038112521</v>
      </c>
      <c r="H42" s="19">
        <v>38.86</v>
      </c>
      <c r="I42" s="140">
        <v>391.95900000000006</v>
      </c>
      <c r="J42" s="247">
        <f t="shared" si="14"/>
        <v>1.1303411966607521E-2</v>
      </c>
      <c r="K42" s="215">
        <f t="shared" si="15"/>
        <v>0.10820882954940116</v>
      </c>
      <c r="L42" s="52">
        <f t="shared" si="19"/>
        <v>9.0864384971693273</v>
      </c>
      <c r="N42" s="27">
        <f t="shared" si="16"/>
        <v>8.8157894736842106</v>
      </c>
      <c r="O42" s="152">
        <f t="shared" si="17"/>
        <v>6.8221359696452835</v>
      </c>
      <c r="P42" s="52">
        <f t="shared" si="8"/>
        <v>-0.22614577060740068</v>
      </c>
    </row>
    <row r="43" spans="1:16" ht="20.100000000000001" customHeight="1">
      <c r="A43" s="38" t="s">
        <v>195</v>
      </c>
      <c r="B43" s="19">
        <v>418.08</v>
      </c>
      <c r="C43" s="140">
        <v>579.38</v>
      </c>
      <c r="D43" s="247">
        <f t="shared" si="12"/>
        <v>6.1430137324450698E-2</v>
      </c>
      <c r="E43" s="215">
        <f t="shared" si="13"/>
        <v>8.1261632497920705E-2</v>
      </c>
      <c r="F43" s="52">
        <f t="shared" si="18"/>
        <v>0.3858113279755071</v>
      </c>
      <c r="H43" s="19">
        <v>239.262</v>
      </c>
      <c r="I43" s="140">
        <v>298.52</v>
      </c>
      <c r="J43" s="247">
        <f t="shared" si="14"/>
        <v>6.9595392536141235E-2</v>
      </c>
      <c r="K43" s="215">
        <f t="shared" si="15"/>
        <v>8.2412955939491703E-2</v>
      </c>
      <c r="L43" s="52">
        <f t="shared" si="19"/>
        <v>0.24766991833220478</v>
      </c>
      <c r="N43" s="27">
        <f t="shared" si="16"/>
        <v>5.7228760045924236</v>
      </c>
      <c r="O43" s="152">
        <f t="shared" si="17"/>
        <v>5.1524042942455726</v>
      </c>
      <c r="P43" s="52">
        <f t="shared" si="8"/>
        <v>-9.968269623333896E-2</v>
      </c>
    </row>
    <row r="44" spans="1:16" ht="20.100000000000001" customHeight="1">
      <c r="A44" s="38" t="s">
        <v>188</v>
      </c>
      <c r="B44" s="19">
        <v>210.23999999999998</v>
      </c>
      <c r="C44" s="140">
        <v>321.92</v>
      </c>
      <c r="D44" s="247">
        <f t="shared" si="12"/>
        <v>3.0891389377852359E-2</v>
      </c>
      <c r="E44" s="215">
        <f t="shared" si="13"/>
        <v>4.5151273315838715E-2</v>
      </c>
      <c r="F44" s="52">
        <f t="shared" si="18"/>
        <v>0.5312024353120246</v>
      </c>
      <c r="H44" s="19">
        <v>145.84300000000002</v>
      </c>
      <c r="I44" s="140">
        <v>192.49700000000001</v>
      </c>
      <c r="J44" s="247">
        <f t="shared" si="14"/>
        <v>4.2422118153523952E-2</v>
      </c>
      <c r="K44" s="215">
        <f t="shared" si="15"/>
        <v>5.3142994705494891E-2</v>
      </c>
      <c r="L44" s="52">
        <f t="shared" si="19"/>
        <v>0.319891938591499</v>
      </c>
      <c r="N44" s="27">
        <f t="shared" si="16"/>
        <v>6.9369767884322702</v>
      </c>
      <c r="O44" s="152">
        <f t="shared" si="17"/>
        <v>5.9796533300198806</v>
      </c>
      <c r="P44" s="52">
        <f t="shared" si="8"/>
        <v>-0.13800297847453818</v>
      </c>
    </row>
    <row r="45" spans="1:16" ht="20.100000000000001" customHeight="1">
      <c r="A45" s="38" t="s">
        <v>197</v>
      </c>
      <c r="B45" s="19">
        <v>129.19</v>
      </c>
      <c r="C45" s="140">
        <v>146.26000000000002</v>
      </c>
      <c r="D45" s="247">
        <f t="shared" si="12"/>
        <v>1.8982394376544646E-2</v>
      </c>
      <c r="E45" s="215">
        <f t="shared" si="13"/>
        <v>2.0513870636103913E-2</v>
      </c>
      <c r="F45" s="52">
        <f t="shared" si="18"/>
        <v>0.1321309698893105</v>
      </c>
      <c r="H45" s="19">
        <v>99.594999999999999</v>
      </c>
      <c r="I45" s="140">
        <v>98.15100000000001</v>
      </c>
      <c r="J45" s="247">
        <f t="shared" si="14"/>
        <v>2.8969719887140401E-2</v>
      </c>
      <c r="K45" s="215">
        <f t="shared" si="15"/>
        <v>2.7096723966290537E-2</v>
      </c>
      <c r="L45" s="52">
        <f t="shared" si="19"/>
        <v>-1.4498719815251653E-2</v>
      </c>
      <c r="N45" s="27">
        <f t="shared" si="16"/>
        <v>7.7091880176484251</v>
      </c>
      <c r="O45" s="152">
        <f t="shared" si="17"/>
        <v>6.7107206344865311</v>
      </c>
      <c r="P45" s="52">
        <f t="shared" si="8"/>
        <v>-0.12951654323076969</v>
      </c>
    </row>
    <row r="46" spans="1:16" ht="20.100000000000001" customHeight="1">
      <c r="A46" s="38" t="s">
        <v>210</v>
      </c>
      <c r="B46" s="19">
        <v>15.45</v>
      </c>
      <c r="C46" s="140">
        <v>166.44000000000003</v>
      </c>
      <c r="D46" s="247">
        <f t="shared" si="12"/>
        <v>2.2701292136977688E-3</v>
      </c>
      <c r="E46" s="215">
        <f t="shared" si="13"/>
        <v>2.3344240589861447E-2</v>
      </c>
      <c r="F46" s="52">
        <f t="shared" si="18"/>
        <v>9.7728155339805856</v>
      </c>
      <c r="H46" s="19">
        <v>22.443000000000001</v>
      </c>
      <c r="I46" s="140">
        <v>81.786000000000016</v>
      </c>
      <c r="J46" s="247">
        <f t="shared" si="14"/>
        <v>6.5281130922947139E-3</v>
      </c>
      <c r="K46" s="215">
        <f t="shared" si="15"/>
        <v>2.2578808838494138E-2</v>
      </c>
      <c r="L46" s="52">
        <f t="shared" si="19"/>
        <v>2.6441652185536699</v>
      </c>
      <c r="N46" s="27">
        <f t="shared" si="16"/>
        <v>14.52621359223301</v>
      </c>
      <c r="O46" s="152">
        <f t="shared" si="17"/>
        <v>4.913842826243692</v>
      </c>
      <c r="P46" s="52">
        <f t="shared" si="8"/>
        <v>-0.66172583137073904</v>
      </c>
    </row>
    <row r="47" spans="1:16" ht="20.100000000000001" customHeight="1">
      <c r="A47" s="38" t="s">
        <v>196</v>
      </c>
      <c r="B47" s="19">
        <v>82.16</v>
      </c>
      <c r="C47" s="140">
        <v>48.999999999999993</v>
      </c>
      <c r="D47" s="247">
        <f t="shared" si="12"/>
        <v>1.2072091663262698E-2</v>
      </c>
      <c r="E47" s="215">
        <f t="shared" si="13"/>
        <v>6.8725534060514928E-3</v>
      </c>
      <c r="F47" s="52">
        <f t="shared" si="18"/>
        <v>-0.40360272638753658</v>
      </c>
      <c r="H47" s="19">
        <v>128.40199999999999</v>
      </c>
      <c r="I47" s="140">
        <v>72.262</v>
      </c>
      <c r="J47" s="247">
        <f t="shared" si="14"/>
        <v>3.7348963029756529E-2</v>
      </c>
      <c r="K47" s="215">
        <f t="shared" si="15"/>
        <v>1.99495009449938E-2</v>
      </c>
      <c r="L47" s="52">
        <f t="shared" si="19"/>
        <v>-0.43722060404043545</v>
      </c>
      <c r="N47" s="27">
        <f t="shared" si="16"/>
        <v>15.628286270691333</v>
      </c>
      <c r="O47" s="152">
        <f t="shared" si="17"/>
        <v>14.747346938775511</v>
      </c>
      <c r="P47" s="52">
        <f t="shared" si="8"/>
        <v>-5.6368261795146479E-2</v>
      </c>
    </row>
    <row r="48" spans="1:16" ht="20.100000000000001" customHeight="1">
      <c r="A48" s="38" t="s">
        <v>201</v>
      </c>
      <c r="B48" s="19">
        <v>144.16</v>
      </c>
      <c r="C48" s="140">
        <v>134.9</v>
      </c>
      <c r="D48" s="247">
        <f t="shared" si="12"/>
        <v>2.1181995303991612E-2</v>
      </c>
      <c r="E48" s="215">
        <f t="shared" si="13"/>
        <v>1.8920560295435644E-2</v>
      </c>
      <c r="F48" s="52">
        <f t="shared" ref="F48:F61" si="20">(C48-B48)/B48</f>
        <v>-6.4234184239733566E-2</v>
      </c>
      <c r="H48" s="19">
        <v>65.891000000000005</v>
      </c>
      <c r="I48" s="140">
        <v>61.399000000000001</v>
      </c>
      <c r="J48" s="247">
        <f t="shared" si="14"/>
        <v>1.9166060676575815E-2</v>
      </c>
      <c r="K48" s="215">
        <f t="shared" si="15"/>
        <v>1.6950532901409791E-2</v>
      </c>
      <c r="L48" s="52">
        <f t="shared" ref="L48:L61" si="21">(I48-H48)/H48</f>
        <v>-6.8173195125282721E-2</v>
      </c>
      <c r="N48" s="27">
        <f t="shared" ref="N48:N51" si="22">(H48/B48)*10</f>
        <v>4.5706853496115425</v>
      </c>
      <c r="O48" s="152">
        <f t="shared" ref="O48:O51" si="23">(I48/C48)*10</f>
        <v>4.5514455151964412</v>
      </c>
      <c r="P48" s="52">
        <f t="shared" ref="P48:P51" si="24">(O48-N48)/N48</f>
        <v>-4.2093981412954654E-3</v>
      </c>
    </row>
    <row r="49" spans="1:16" ht="20.100000000000001" customHeight="1">
      <c r="A49" s="38" t="s">
        <v>191</v>
      </c>
      <c r="B49" s="19">
        <v>113.28999999999999</v>
      </c>
      <c r="C49" s="140">
        <v>82.44</v>
      </c>
      <c r="D49" s="247">
        <f t="shared" si="12"/>
        <v>1.6646144894486747E-2</v>
      </c>
      <c r="E49" s="215">
        <f t="shared" si="13"/>
        <v>1.1562720465201739E-2</v>
      </c>
      <c r="F49" s="52">
        <f t="shared" si="20"/>
        <v>-0.27231000088269042</v>
      </c>
      <c r="H49" s="19">
        <v>79.907000000000011</v>
      </c>
      <c r="I49" s="140">
        <v>55.694000000000003</v>
      </c>
      <c r="J49" s="247">
        <f t="shared" si="14"/>
        <v>2.3242968090985777E-2</v>
      </c>
      <c r="K49" s="215">
        <f t="shared" si="15"/>
        <v>1.5375543240298979E-2</v>
      </c>
      <c r="L49" s="52">
        <f t="shared" si="21"/>
        <v>-0.30301475465228334</v>
      </c>
      <c r="N49" s="27">
        <f t="shared" si="22"/>
        <v>7.0533145026039374</v>
      </c>
      <c r="O49" s="152">
        <f t="shared" si="23"/>
        <v>6.7557011159631255</v>
      </c>
      <c r="P49" s="52">
        <f t="shared" si="24"/>
        <v>-4.2194827202294644E-2</v>
      </c>
    </row>
    <row r="50" spans="1:16" ht="20.100000000000001" customHeight="1">
      <c r="A50" s="38" t="s">
        <v>211</v>
      </c>
      <c r="B50" s="19">
        <v>76.67</v>
      </c>
      <c r="C50" s="140">
        <v>49.339999999999996</v>
      </c>
      <c r="D50" s="247">
        <f t="shared" si="12"/>
        <v>1.1265424389269123E-2</v>
      </c>
      <c r="E50" s="215">
        <f t="shared" si="13"/>
        <v>6.9202405113179735E-3</v>
      </c>
      <c r="F50" s="52">
        <f t="shared" si="20"/>
        <v>-0.35646276248858749</v>
      </c>
      <c r="H50" s="19">
        <v>48.115999999999993</v>
      </c>
      <c r="I50" s="140">
        <v>33.871000000000002</v>
      </c>
      <c r="J50" s="247">
        <f t="shared" si="14"/>
        <v>1.3995753221443318E-2</v>
      </c>
      <c r="K50" s="215">
        <f t="shared" si="15"/>
        <v>9.350828187814967E-3</v>
      </c>
      <c r="L50" s="52">
        <f t="shared" si="21"/>
        <v>-0.29605536619835382</v>
      </c>
      <c r="N50" s="27">
        <f t="shared" si="22"/>
        <v>6.2757271422981598</v>
      </c>
      <c r="O50" s="152">
        <f t="shared" si="23"/>
        <v>6.8648155654641272</v>
      </c>
      <c r="P50" s="52">
        <f t="shared" si="24"/>
        <v>9.3867755848646456E-2</v>
      </c>
    </row>
    <row r="51" spans="1:16" ht="20.100000000000001" customHeight="1">
      <c r="A51" s="38" t="s">
        <v>208</v>
      </c>
      <c r="B51" s="19">
        <v>29.96</v>
      </c>
      <c r="C51" s="140">
        <v>41.879999999999995</v>
      </c>
      <c r="D51" s="247">
        <f t="shared" si="12"/>
        <v>4.4021405334877129E-3</v>
      </c>
      <c r="E51" s="215">
        <f t="shared" si="13"/>
        <v>5.8739293192946237E-3</v>
      </c>
      <c r="F51" s="52">
        <f t="shared" si="20"/>
        <v>0.39786381842456592</v>
      </c>
      <c r="H51" s="19">
        <v>16.64</v>
      </c>
      <c r="I51" s="140">
        <v>33.081999999999994</v>
      </c>
      <c r="J51" s="247">
        <f t="shared" si="14"/>
        <v>4.8401640536373941E-3</v>
      </c>
      <c r="K51" s="215">
        <f t="shared" si="15"/>
        <v>9.133007531791049E-3</v>
      </c>
      <c r="L51" s="52">
        <f t="shared" si="21"/>
        <v>0.98810096153846105</v>
      </c>
      <c r="N51" s="27">
        <f t="shared" si="22"/>
        <v>5.5540720961281709</v>
      </c>
      <c r="O51" s="152">
        <f t="shared" si="23"/>
        <v>7.8992359121298943</v>
      </c>
      <c r="P51" s="52">
        <f t="shared" si="24"/>
        <v>0.42224223514069492</v>
      </c>
    </row>
    <row r="52" spans="1:16" ht="20.100000000000001" customHeight="1">
      <c r="A52" s="38" t="s">
        <v>202</v>
      </c>
      <c r="B52" s="19">
        <v>59.11</v>
      </c>
      <c r="C52" s="140">
        <v>39.520000000000003</v>
      </c>
      <c r="D52" s="247">
        <f t="shared" si="12"/>
        <v>8.6852645839271929E-3</v>
      </c>
      <c r="E52" s="215">
        <f t="shared" si="13"/>
        <v>5.5429247062684711E-3</v>
      </c>
      <c r="F52" s="52">
        <f t="shared" si="20"/>
        <v>-0.33141600406022664</v>
      </c>
      <c r="H52" s="19">
        <v>48.311999999999998</v>
      </c>
      <c r="I52" s="140">
        <v>32.210999999999999</v>
      </c>
      <c r="J52" s="247">
        <f t="shared" si="14"/>
        <v>1.4052764769190491E-2</v>
      </c>
      <c r="K52" s="215">
        <f t="shared" si="15"/>
        <v>8.8925489875618623E-3</v>
      </c>
      <c r="L52" s="52">
        <f t="shared" si="21"/>
        <v>-0.33327123695976157</v>
      </c>
      <c r="N52" s="27">
        <f t="shared" si="16"/>
        <v>8.1732363390289287</v>
      </c>
      <c r="O52" s="152">
        <f t="shared" si="17"/>
        <v>8.1505566801619427</v>
      </c>
      <c r="P52" s="52">
        <f t="shared" si="8"/>
        <v>-2.774868843408555E-3</v>
      </c>
    </row>
    <row r="53" spans="1:16" ht="20.100000000000001" customHeight="1">
      <c r="A53" s="38" t="s">
        <v>244</v>
      </c>
      <c r="B53" s="19">
        <v>8.7700000000000014</v>
      </c>
      <c r="C53" s="140">
        <v>17.119999999999997</v>
      </c>
      <c r="D53" s="247">
        <f t="shared" si="12"/>
        <v>1.2886105633740737E-3</v>
      </c>
      <c r="E53" s="215">
        <f t="shared" si="13"/>
        <v>2.4011860063592157E-3</v>
      </c>
      <c r="F53" s="52">
        <f t="shared" si="20"/>
        <v>0.95210946408209751</v>
      </c>
      <c r="H53" s="19">
        <v>8.2479999999999993</v>
      </c>
      <c r="I53" s="140">
        <v>14.429999999999998</v>
      </c>
      <c r="J53" s="247">
        <f t="shared" si="14"/>
        <v>2.3991390092789199E-3</v>
      </c>
      <c r="K53" s="215">
        <f t="shared" si="15"/>
        <v>3.9837161805134167E-3</v>
      </c>
      <c r="L53" s="52">
        <f t="shared" si="21"/>
        <v>0.74951503394762353</v>
      </c>
      <c r="N53" s="27">
        <f t="shared" ref="N53:N54" si="25">(H53/B53)*10</f>
        <v>9.404789053591788</v>
      </c>
      <c r="O53" s="152">
        <f t="shared" ref="O53:O54" si="26">(I53/C53)*10</f>
        <v>8.4287383177570092</v>
      </c>
      <c r="P53" s="52">
        <f t="shared" ref="P53:P54" si="27">(O53-N53)/N53</f>
        <v>-0.10378231029669024</v>
      </c>
    </row>
    <row r="54" spans="1:16" ht="20.100000000000001" customHeight="1">
      <c r="A54" s="38" t="s">
        <v>207</v>
      </c>
      <c r="B54" s="19">
        <v>19.53</v>
      </c>
      <c r="C54" s="140">
        <v>13.219999999999999</v>
      </c>
      <c r="D54" s="247">
        <f t="shared" si="12"/>
        <v>2.8696196468296071E-3</v>
      </c>
      <c r="E54" s="215">
        <f t="shared" si="13"/>
        <v>1.8541868577143009E-3</v>
      </c>
      <c r="F54" s="52">
        <f t="shared" si="20"/>
        <v>-0.32309267793138768</v>
      </c>
      <c r="H54" s="19">
        <v>12.264000000000001</v>
      </c>
      <c r="I54" s="140">
        <v>10.596</v>
      </c>
      <c r="J54" s="247">
        <f t="shared" si="14"/>
        <v>3.5672939876087145E-3</v>
      </c>
      <c r="K54" s="215">
        <f t="shared" si="15"/>
        <v>2.9252568710131789E-3</v>
      </c>
      <c r="L54" s="52">
        <f t="shared" si="21"/>
        <v>-0.13600782778864978</v>
      </c>
      <c r="N54" s="27">
        <f t="shared" si="25"/>
        <v>6.279569892473118</v>
      </c>
      <c r="O54" s="152">
        <f t="shared" si="26"/>
        <v>8.0151285930408473</v>
      </c>
      <c r="P54" s="52">
        <f t="shared" si="27"/>
        <v>0.27638177937123087</v>
      </c>
    </row>
    <row r="55" spans="1:16" ht="20.100000000000001" customHeight="1">
      <c r="A55" s="38" t="s">
        <v>217</v>
      </c>
      <c r="B55" s="19">
        <v>11.65</v>
      </c>
      <c r="C55" s="140">
        <v>6.7200000000000006</v>
      </c>
      <c r="D55" s="247">
        <f t="shared" si="12"/>
        <v>1.7117802808789004E-3</v>
      </c>
      <c r="E55" s="215">
        <f t="shared" si="13"/>
        <v>9.4252160997277648E-4</v>
      </c>
      <c r="F55" s="52">
        <f t="shared" si="20"/>
        <v>-0.42317596566523602</v>
      </c>
      <c r="H55" s="19">
        <v>10.608000000000001</v>
      </c>
      <c r="I55" s="140">
        <v>9.0670000000000002</v>
      </c>
      <c r="J55" s="247">
        <f t="shared" si="14"/>
        <v>3.0856045841938387E-3</v>
      </c>
      <c r="K55" s="215">
        <f t="shared" si="15"/>
        <v>2.5031430775270375E-3</v>
      </c>
      <c r="L55" s="52">
        <f t="shared" ref="L55:L60" si="28">(I55-H55)/H55</f>
        <v>-0.14526772247360487</v>
      </c>
      <c r="N55" s="27">
        <f t="shared" ref="N55" si="29">(H55/B55)*10</f>
        <v>9.1055793991416305</v>
      </c>
      <c r="O55" s="152">
        <f t="shared" ref="O55" si="30">(I55/C55)*10</f>
        <v>13.492559523809522</v>
      </c>
      <c r="P55" s="52">
        <f t="shared" ref="P55" si="31">(O55-N55)/N55</f>
        <v>0.48179033231882484</v>
      </c>
    </row>
    <row r="56" spans="1:16" ht="20.100000000000001" customHeight="1">
      <c r="A56" s="38" t="s">
        <v>212</v>
      </c>
      <c r="B56" s="19">
        <v>7.96</v>
      </c>
      <c r="C56" s="140">
        <v>9.86</v>
      </c>
      <c r="D56" s="247">
        <f t="shared" ref="D56:D57" si="32">B56/$B$62</f>
        <v>1.169594080325841E-3</v>
      </c>
      <c r="E56" s="215">
        <f t="shared" ref="E56:E57" si="33">C56/$C$62</f>
        <v>1.3829260527279128E-3</v>
      </c>
      <c r="F56" s="52">
        <f t="shared" si="20"/>
        <v>0.23869346733668334</v>
      </c>
      <c r="H56" s="19">
        <v>15.715</v>
      </c>
      <c r="I56" s="140">
        <v>8.173</v>
      </c>
      <c r="J56" s="247">
        <f t="shared" si="14"/>
        <v>4.5711044532999786E-3</v>
      </c>
      <c r="K56" s="215">
        <f t="shared" si="15"/>
        <v>2.2563348817280777E-3</v>
      </c>
      <c r="L56" s="52">
        <f t="shared" si="28"/>
        <v>-0.47992363983455294</v>
      </c>
      <c r="N56" s="27">
        <f t="shared" ref="N56:N60" si="34">(H56/B56)*10</f>
        <v>19.742462311557787</v>
      </c>
      <c r="O56" s="152">
        <f t="shared" ref="O56:O60" si="35">(I56/C56)*10</f>
        <v>8.2890466531440161</v>
      </c>
      <c r="P56" s="52">
        <f t="shared" ref="P56:P60" si="36">(O56-N56)/N56</f>
        <v>-0.58014119402464925</v>
      </c>
    </row>
    <row r="57" spans="1:16" ht="20.100000000000001" customHeight="1">
      <c r="A57" s="38" t="s">
        <v>213</v>
      </c>
      <c r="B57" s="19">
        <v>15.18</v>
      </c>
      <c r="C57" s="140">
        <v>9.6100000000000012</v>
      </c>
      <c r="D57" s="247">
        <f t="shared" si="32"/>
        <v>2.2304570526816914E-3</v>
      </c>
      <c r="E57" s="215">
        <f t="shared" si="33"/>
        <v>1.3478620047378544E-3</v>
      </c>
      <c r="F57" s="52">
        <f t="shared" si="20"/>
        <v>-0.36693017127799726</v>
      </c>
      <c r="H57" s="19">
        <v>10.581000000000001</v>
      </c>
      <c r="I57" s="140">
        <v>6.5</v>
      </c>
      <c r="J57" s="247">
        <f t="shared" si="14"/>
        <v>3.0777509526164226E-3</v>
      </c>
      <c r="K57" s="215">
        <f t="shared" si="15"/>
        <v>1.7944667479790168E-3</v>
      </c>
      <c r="L57" s="52">
        <f t="shared" si="28"/>
        <v>-0.38569133352235146</v>
      </c>
      <c r="N57" s="27">
        <f t="shared" si="34"/>
        <v>6.9703557312252968</v>
      </c>
      <c r="O57" s="152">
        <f t="shared" si="35"/>
        <v>6.763787721123828</v>
      </c>
      <c r="P57" s="52">
        <f t="shared" si="36"/>
        <v>-2.9635217780363831E-2</v>
      </c>
    </row>
    <row r="58" spans="1:16" ht="20.100000000000001" customHeight="1">
      <c r="A58" s="38" t="s">
        <v>216</v>
      </c>
      <c r="B58" s="19">
        <v>1.5999999999999999</v>
      </c>
      <c r="C58" s="140">
        <v>3.53</v>
      </c>
      <c r="D58" s="247">
        <f>B58/$B$62</f>
        <v>2.3509428750268156E-4</v>
      </c>
      <c r="E58" s="215">
        <f>C58/$C$62</f>
        <v>4.9510435761962804E-4</v>
      </c>
      <c r="F58" s="52">
        <f t="shared" si="20"/>
        <v>1.20625</v>
      </c>
      <c r="H58" s="19">
        <v>1.268</v>
      </c>
      <c r="I58" s="140">
        <v>6.08</v>
      </c>
      <c r="J58" s="247">
        <f t="shared" si="14"/>
        <v>3.6882980889496489E-4</v>
      </c>
      <c r="K58" s="215">
        <f t="shared" si="15"/>
        <v>1.6785165888788341E-3</v>
      </c>
      <c r="L58" s="52">
        <f t="shared" si="28"/>
        <v>3.794952681388013</v>
      </c>
      <c r="N58" s="27">
        <f t="shared" si="34"/>
        <v>7.9250000000000007</v>
      </c>
      <c r="O58" s="152">
        <f t="shared" si="35"/>
        <v>17.223796033994336</v>
      </c>
      <c r="P58" s="52">
        <f t="shared" si="36"/>
        <v>1.1733496572863513</v>
      </c>
    </row>
    <row r="59" spans="1:16" ht="20.100000000000001" customHeight="1">
      <c r="A59" s="38" t="s">
        <v>215</v>
      </c>
      <c r="B59" s="19">
        <v>1.7</v>
      </c>
      <c r="C59" s="140">
        <v>1.24</v>
      </c>
      <c r="D59" s="247">
        <f>B59/$B$62</f>
        <v>2.4978768047159917E-4</v>
      </c>
      <c r="E59" s="215">
        <f>C59/$C$62</f>
        <v>1.7391767803069086E-4</v>
      </c>
      <c r="F59" s="52">
        <f t="shared" si="20"/>
        <v>-0.27058823529411763</v>
      </c>
      <c r="H59" s="19">
        <v>2.347</v>
      </c>
      <c r="I59" s="140">
        <v>2.3769999999999998</v>
      </c>
      <c r="J59" s="247">
        <f t="shared" si="14"/>
        <v>6.8268419674801461E-4</v>
      </c>
      <c r="K59" s="215">
        <f t="shared" si="15"/>
        <v>6.5622268614555729E-4</v>
      </c>
      <c r="L59" s="52">
        <f t="shared" si="28"/>
        <v>1.2782275244993526E-2</v>
      </c>
      <c r="N59" s="27">
        <f t="shared" ref="N59" si="37">(H59/B59)*10</f>
        <v>13.805882352941177</v>
      </c>
      <c r="O59" s="152">
        <f t="shared" ref="O59" si="38">(I59/C59)*10</f>
        <v>19.169354838709676</v>
      </c>
      <c r="P59" s="52">
        <f t="shared" ref="P59" si="39">(O59-N59)/N59</f>
        <v>0.38849182896491041</v>
      </c>
    </row>
    <row r="60" spans="1:16" ht="20.100000000000001" customHeight="1">
      <c r="A60" s="38" t="s">
        <v>209</v>
      </c>
      <c r="B60" s="19">
        <v>1.37</v>
      </c>
      <c r="C60" s="140">
        <v>1.63</v>
      </c>
      <c r="D60" s="247">
        <f>B60/$B$62</f>
        <v>2.0129948367417113E-4</v>
      </c>
      <c r="E60" s="215">
        <f>C60/$C$62</f>
        <v>2.2861759289518233E-4</v>
      </c>
      <c r="F60" s="52">
        <f t="shared" si="20"/>
        <v>0.18978102189781004</v>
      </c>
      <c r="H60" s="19">
        <v>1.524</v>
      </c>
      <c r="I60" s="140">
        <v>2.1850000000000001</v>
      </c>
      <c r="J60" s="247">
        <f t="shared" si="14"/>
        <v>4.432938712586171E-4</v>
      </c>
      <c r="K60" s="215">
        <f t="shared" si="15"/>
        <v>6.0321689912833099E-4</v>
      </c>
      <c r="L60" s="52">
        <f t="shared" si="28"/>
        <v>0.43372703412073493</v>
      </c>
      <c r="N60" s="27">
        <f t="shared" si="34"/>
        <v>11.124087591240874</v>
      </c>
      <c r="O60" s="152">
        <f t="shared" si="35"/>
        <v>13.404907975460123</v>
      </c>
      <c r="P60" s="52">
        <f t="shared" si="36"/>
        <v>0.20503437837141544</v>
      </c>
    </row>
    <row r="61" spans="1:16" ht="20.100000000000001" customHeight="1" thickBot="1">
      <c r="A61" s="8" t="s">
        <v>17</v>
      </c>
      <c r="B61" s="19">
        <f>B62-SUM(B39:B60)</f>
        <v>3.569999999999709</v>
      </c>
      <c r="C61" s="140">
        <f>C62-SUM(C39:C60)</f>
        <v>1.8000000000010914</v>
      </c>
      <c r="D61" s="247">
        <f>B61/$B$62</f>
        <v>5.2455412899031549E-4</v>
      </c>
      <c r="E61" s="215">
        <f>C61/$C$62</f>
        <v>2.524611455285753E-4</v>
      </c>
      <c r="F61" s="52">
        <f t="shared" si="20"/>
        <v>-0.49579831932738427</v>
      </c>
      <c r="H61" s="19">
        <f>H62-SUM(H39:H60)</f>
        <v>2.5949999999993452</v>
      </c>
      <c r="I61" s="140">
        <f>I62-SUM(I39:I60)</f>
        <v>0.91400000000021464</v>
      </c>
      <c r="J61" s="247">
        <f t="shared" si="14"/>
        <v>7.5482125716261231E-4</v>
      </c>
      <c r="K61" s="215">
        <f t="shared" si="15"/>
        <v>2.5232963194664717E-4</v>
      </c>
      <c r="L61" s="52">
        <f t="shared" si="21"/>
        <v>-0.64778420038518492</v>
      </c>
      <c r="N61" s="27">
        <f t="shared" ref="N61" si="40">(H61/B61)*10</f>
        <v>7.2689075630239683</v>
      </c>
      <c r="O61" s="152">
        <f t="shared" ref="O61" si="41">(I61/C61)*10</f>
        <v>5.077777777775891</v>
      </c>
      <c r="P61" s="52">
        <f t="shared" ref="P61" si="42">(O61-N61)/N61</f>
        <v>-0.30143866409776388</v>
      </c>
    </row>
    <row r="62" spans="1:16" ht="26.25" customHeight="1" thickBot="1">
      <c r="A62" s="12" t="s">
        <v>18</v>
      </c>
      <c r="B62" s="17">
        <v>6805.7799999999988</v>
      </c>
      <c r="C62" s="145">
        <v>7129.8099999999995</v>
      </c>
      <c r="D62" s="253">
        <f>SUM(D39:D61)</f>
        <v>1.0000000000000002</v>
      </c>
      <c r="E62" s="254">
        <f>SUM(E39:E61)</f>
        <v>1.0000000000000004</v>
      </c>
      <c r="F62" s="57">
        <f t="shared" si="18"/>
        <v>4.7611001237183793E-2</v>
      </c>
      <c r="G62" s="1"/>
      <c r="H62" s="17">
        <v>3437.9000000000005</v>
      </c>
      <c r="I62" s="145">
        <v>3622.2459999999992</v>
      </c>
      <c r="J62" s="253">
        <f>SUM(J39:J61)</f>
        <v>0.99999999999999967</v>
      </c>
      <c r="K62" s="254">
        <f>SUM(K39:K61)</f>
        <v>1.0000000000000004</v>
      </c>
      <c r="L62" s="57">
        <f t="shared" si="19"/>
        <v>5.3621687658163011E-2</v>
      </c>
      <c r="M62" s="1"/>
      <c r="N62" s="29">
        <f t="shared" si="16"/>
        <v>5.051441568784182</v>
      </c>
      <c r="O62" s="146">
        <f t="shared" si="17"/>
        <v>5.0804243030319176</v>
      </c>
      <c r="P62" s="57">
        <f t="shared" si="8"/>
        <v>5.7375174696341858E-3</v>
      </c>
    </row>
    <row r="64" spans="1:16" ht="15.75" thickBot="1"/>
    <row r="65" spans="1:16">
      <c r="A65" s="491" t="s">
        <v>15</v>
      </c>
      <c r="B65" s="485" t="s">
        <v>1</v>
      </c>
      <c r="C65" s="478"/>
      <c r="D65" s="485" t="s">
        <v>101</v>
      </c>
      <c r="E65" s="478"/>
      <c r="F65" s="130" t="s">
        <v>0</v>
      </c>
      <c r="H65" s="494" t="s">
        <v>19</v>
      </c>
      <c r="I65" s="495"/>
      <c r="J65" s="485" t="s">
        <v>101</v>
      </c>
      <c r="K65" s="483"/>
      <c r="L65" s="130" t="s">
        <v>0</v>
      </c>
      <c r="N65" s="477" t="s">
        <v>22</v>
      </c>
      <c r="O65" s="478"/>
      <c r="P65" s="130" t="s">
        <v>0</v>
      </c>
    </row>
    <row r="66" spans="1:16">
      <c r="A66" s="492"/>
      <c r="B66" s="486" t="str">
        <f>B5</f>
        <v>jan-jun</v>
      </c>
      <c r="C66" s="480"/>
      <c r="D66" s="486" t="str">
        <f>B5</f>
        <v>jan-jun</v>
      </c>
      <c r="E66" s="480"/>
      <c r="F66" s="131" t="str">
        <f>F37</f>
        <v>2026/2025</v>
      </c>
      <c r="H66" s="475" t="str">
        <f>B5</f>
        <v>jan-jun</v>
      </c>
      <c r="I66" s="480"/>
      <c r="J66" s="486" t="str">
        <f>B5</f>
        <v>jan-jun</v>
      </c>
      <c r="K66" s="476"/>
      <c r="L66" s="131" t="str">
        <f>L37</f>
        <v>2026/2025</v>
      </c>
      <c r="N66" s="475" t="str">
        <f>B5</f>
        <v>jan-jun</v>
      </c>
      <c r="O66" s="476"/>
      <c r="P66" s="131" t="str">
        <f>P37</f>
        <v>2026/2025</v>
      </c>
    </row>
    <row r="67" spans="1:16" ht="19.5" customHeight="1" thickBot="1">
      <c r="A67" s="493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 t="s">
        <v>23</v>
      </c>
    </row>
    <row r="68" spans="1:16" ht="20.100000000000001" customHeight="1">
      <c r="A68" s="38" t="s">
        <v>184</v>
      </c>
      <c r="B68" s="39">
        <v>1015.27</v>
      </c>
      <c r="C68" s="147">
        <v>1028.0900000000001</v>
      </c>
      <c r="D68" s="247">
        <f t="shared" ref="D68:D78" si="43">B68/$B$95</f>
        <v>0.21649625230565828</v>
      </c>
      <c r="E68" s="246">
        <f t="shared" ref="E68:E78" si="44">C68/$C$95</f>
        <v>0.23164571222567712</v>
      </c>
      <c r="F68" s="61">
        <f t="shared" ref="F68:F94" si="45">(C68-B68)/B68</f>
        <v>1.2627182916859716E-2</v>
      </c>
      <c r="H68" s="19">
        <v>1138.4280000000001</v>
      </c>
      <c r="I68" s="147">
        <v>1231.7710000000002</v>
      </c>
      <c r="J68" s="245">
        <f t="shared" ref="J68:J78" si="46">H68/$H$95</f>
        <v>0.28993174139661965</v>
      </c>
      <c r="K68" s="246">
        <f t="shared" ref="K68:K78" si="47">I68/$I$95</f>
        <v>0.33273050733547849</v>
      </c>
      <c r="L68" s="61">
        <f t="shared" ref="L68:L94" si="48">(I68-H68)/H68</f>
        <v>8.1992888439145969E-2</v>
      </c>
      <c r="N68" s="41">
        <f t="shared" ref="N68:N69" si="49">(H68/B68)*10</f>
        <v>11.213056625331195</v>
      </c>
      <c r="O68" s="149">
        <f t="shared" ref="O68:O69" si="50">(I68/C68)*10</f>
        <v>11.981159237031777</v>
      </c>
      <c r="P68" s="61">
        <f t="shared" si="8"/>
        <v>6.8500734221334181E-2</v>
      </c>
    </row>
    <row r="69" spans="1:16" ht="20.100000000000001" customHeight="1">
      <c r="A69" s="38" t="s">
        <v>203</v>
      </c>
      <c r="B69" s="19">
        <v>1357.5</v>
      </c>
      <c r="C69" s="140">
        <v>1070.6600000000001</v>
      </c>
      <c r="D69" s="247">
        <f t="shared" si="43"/>
        <v>0.28947340363147844</v>
      </c>
      <c r="E69" s="215">
        <f t="shared" si="44"/>
        <v>0.24123743860123475</v>
      </c>
      <c r="F69" s="52">
        <f t="shared" si="45"/>
        <v>-0.21130018416206256</v>
      </c>
      <c r="H69" s="19">
        <v>835.27200000000016</v>
      </c>
      <c r="I69" s="140">
        <v>619.01199999999994</v>
      </c>
      <c r="J69" s="214">
        <f t="shared" si="46"/>
        <v>0.21272479726415489</v>
      </c>
      <c r="K69" s="215">
        <f t="shared" si="47"/>
        <v>0.16720979533269506</v>
      </c>
      <c r="L69" s="52">
        <f t="shared" si="48"/>
        <v>-0.25890967253780828</v>
      </c>
      <c r="N69" s="40">
        <f t="shared" si="49"/>
        <v>6.1530165745856369</v>
      </c>
      <c r="O69" s="143">
        <f t="shared" si="50"/>
        <v>5.7815926624698779</v>
      </c>
      <c r="P69" s="52">
        <f t="shared" si="8"/>
        <v>-6.0364523256752615E-2</v>
      </c>
    </row>
    <row r="70" spans="1:16" ht="20.100000000000001" customHeight="1">
      <c r="A70" s="38" t="s">
        <v>186</v>
      </c>
      <c r="B70" s="19">
        <v>616.80999999999995</v>
      </c>
      <c r="C70" s="140">
        <v>554.16999999999996</v>
      </c>
      <c r="D70" s="247">
        <f t="shared" si="43"/>
        <v>0.13152861148724287</v>
      </c>
      <c r="E70" s="215">
        <f t="shared" si="44"/>
        <v>0.12486368347528277</v>
      </c>
      <c r="F70" s="52">
        <f t="shared" si="45"/>
        <v>-0.1015547737552893</v>
      </c>
      <c r="H70" s="19">
        <v>607.55200000000013</v>
      </c>
      <c r="I70" s="140">
        <v>408.89799999999997</v>
      </c>
      <c r="J70" s="214">
        <f t="shared" si="46"/>
        <v>0.15472968808655363</v>
      </c>
      <c r="K70" s="215">
        <f t="shared" si="47"/>
        <v>0.11045302981517055</v>
      </c>
      <c r="L70" s="52">
        <f t="shared" si="48"/>
        <v>-0.32697448119667144</v>
      </c>
      <c r="N70" s="40">
        <f t="shared" ref="N70:N71" si="51">(H70/B70)*10</f>
        <v>9.8499051571796858</v>
      </c>
      <c r="O70" s="143">
        <f t="shared" ref="O70:O71" si="52">(I70/C70)*10</f>
        <v>7.3785661439630434</v>
      </c>
      <c r="P70" s="52">
        <f t="shared" ref="P70:P71" si="53">(O70-N70)/N70</f>
        <v>-0.25089977758976295</v>
      </c>
    </row>
    <row r="71" spans="1:16" ht="20.100000000000001" customHeight="1">
      <c r="A71" s="38" t="s">
        <v>218</v>
      </c>
      <c r="B71" s="19">
        <v>160.06</v>
      </c>
      <c r="C71" s="140">
        <v>249.10000000000002</v>
      </c>
      <c r="D71" s="247">
        <f t="shared" si="43"/>
        <v>3.4131206618971961E-2</v>
      </c>
      <c r="E71" s="215">
        <f t="shared" si="44"/>
        <v>5.6126357532332936E-2</v>
      </c>
      <c r="F71" s="52">
        <f t="shared" si="45"/>
        <v>0.55629139072847689</v>
      </c>
      <c r="H71" s="19">
        <v>157.625</v>
      </c>
      <c r="I71" s="140">
        <v>272.35200000000003</v>
      </c>
      <c r="J71" s="214">
        <f t="shared" si="46"/>
        <v>4.0143505551200574E-2</v>
      </c>
      <c r="K71" s="215">
        <f t="shared" si="47"/>
        <v>7.356872270400279E-2</v>
      </c>
      <c r="L71" s="52">
        <f t="shared" si="48"/>
        <v>0.72784773988897722</v>
      </c>
      <c r="N71" s="40">
        <f t="shared" si="51"/>
        <v>9.8478695489191548</v>
      </c>
      <c r="O71" s="143">
        <f t="shared" si="52"/>
        <v>10.933440385387394</v>
      </c>
      <c r="P71" s="52">
        <f t="shared" si="53"/>
        <v>0.11023407967334267</v>
      </c>
    </row>
    <row r="72" spans="1:16" ht="20.100000000000001" customHeight="1">
      <c r="A72" s="38" t="s">
        <v>198</v>
      </c>
      <c r="B72" s="19">
        <v>98.61</v>
      </c>
      <c r="C72" s="140">
        <v>102.88</v>
      </c>
      <c r="D72" s="247">
        <f t="shared" si="43"/>
        <v>2.1027603927882201E-2</v>
      </c>
      <c r="E72" s="215">
        <f t="shared" si="44"/>
        <v>2.3180568699022127E-2</v>
      </c>
      <c r="F72" s="52">
        <f t="shared" si="45"/>
        <v>4.3301896359395561E-2</v>
      </c>
      <c r="H72" s="19">
        <v>241.47399999999999</v>
      </c>
      <c r="I72" s="140">
        <v>263.80500000000001</v>
      </c>
      <c r="J72" s="214">
        <f t="shared" si="46"/>
        <v>6.1497940424873006E-2</v>
      </c>
      <c r="K72" s="215">
        <f t="shared" si="47"/>
        <v>7.1259975667259487E-2</v>
      </c>
      <c r="L72" s="52">
        <f t="shared" si="48"/>
        <v>9.2477865111771945E-2</v>
      </c>
      <c r="N72" s="40">
        <f t="shared" ref="N72:N80" si="54">(H72/B72)*10</f>
        <v>24.487780144001622</v>
      </c>
      <c r="O72" s="143">
        <f t="shared" ref="O72:O80" si="55">(I72/C72)*10</f>
        <v>25.642010108864696</v>
      </c>
      <c r="P72" s="52">
        <f t="shared" ref="P72:P80" si="56">(O72-N72)/N72</f>
        <v>4.7134936612284434E-2</v>
      </c>
    </row>
    <row r="73" spans="1:16" ht="20.100000000000001" customHeight="1">
      <c r="A73" s="38" t="s">
        <v>193</v>
      </c>
      <c r="B73" s="19">
        <v>372.97</v>
      </c>
      <c r="C73" s="140">
        <v>360.84000000000003</v>
      </c>
      <c r="D73" s="247">
        <f t="shared" si="43"/>
        <v>7.9532151272510149E-2</v>
      </c>
      <c r="E73" s="215">
        <f t="shared" si="44"/>
        <v>8.1303231039610666E-2</v>
      </c>
      <c r="F73" s="52">
        <f t="shared" si="45"/>
        <v>-3.2522723007212359E-2</v>
      </c>
      <c r="H73" s="19">
        <v>171.005</v>
      </c>
      <c r="I73" s="140">
        <v>183.77499999999998</v>
      </c>
      <c r="J73" s="214">
        <f t="shared" si="46"/>
        <v>4.3551087497434124E-2</v>
      </c>
      <c r="K73" s="215">
        <f t="shared" si="47"/>
        <v>4.9641978083245615E-2</v>
      </c>
      <c r="L73" s="52">
        <f t="shared" si="48"/>
        <v>7.4676179059091741E-2</v>
      </c>
      <c r="N73" s="40">
        <f t="shared" si="54"/>
        <v>4.5849532133951785</v>
      </c>
      <c r="O73" s="143">
        <f t="shared" si="55"/>
        <v>5.0929774969515567</v>
      </c>
      <c r="P73" s="52">
        <f t="shared" si="56"/>
        <v>0.11080250111869384</v>
      </c>
    </row>
    <row r="74" spans="1:16" ht="20.100000000000001" customHeight="1">
      <c r="A74" s="38" t="s">
        <v>189</v>
      </c>
      <c r="B74" s="19">
        <v>253.18</v>
      </c>
      <c r="C74" s="140">
        <v>222.82</v>
      </c>
      <c r="D74" s="247">
        <f t="shared" si="43"/>
        <v>5.3988122527747852E-2</v>
      </c>
      <c r="E74" s="215">
        <f t="shared" si="44"/>
        <v>5.020503807850029E-2</v>
      </c>
      <c r="F74" s="52">
        <f t="shared" si="45"/>
        <v>-0.11991468520420259</v>
      </c>
      <c r="H74" s="19">
        <v>208.20399999999998</v>
      </c>
      <c r="I74" s="140">
        <v>175.85399999999998</v>
      </c>
      <c r="J74" s="214">
        <f t="shared" si="46"/>
        <v>5.3024827468879702E-2</v>
      </c>
      <c r="K74" s="215">
        <f t="shared" si="47"/>
        <v>4.7502328466064891E-2</v>
      </c>
      <c r="L74" s="52">
        <f t="shared" si="48"/>
        <v>-0.15537645770494321</v>
      </c>
      <c r="N74" s="40">
        <f t="shared" si="54"/>
        <v>8.2235563630618529</v>
      </c>
      <c r="O74" s="143">
        <f t="shared" si="55"/>
        <v>7.8921999820482904</v>
      </c>
      <c r="P74" s="52">
        <f t="shared" si="56"/>
        <v>-4.0293562345110445E-2</v>
      </c>
    </row>
    <row r="75" spans="1:16" ht="20.100000000000001" customHeight="1">
      <c r="A75" s="38" t="s">
        <v>206</v>
      </c>
      <c r="B75" s="19">
        <v>213.56</v>
      </c>
      <c r="C75" s="140">
        <v>269.36</v>
      </c>
      <c r="D75" s="247">
        <f t="shared" si="43"/>
        <v>4.553955070315914E-2</v>
      </c>
      <c r="E75" s="215">
        <f t="shared" si="44"/>
        <v>6.0691271236086711E-2</v>
      </c>
      <c r="F75" s="52">
        <f t="shared" si="45"/>
        <v>0.26128488480988954</v>
      </c>
      <c r="H75" s="19">
        <v>94.950999999999993</v>
      </c>
      <c r="I75" s="140">
        <v>115.53200000000001</v>
      </c>
      <c r="J75" s="214">
        <f t="shared" si="46"/>
        <v>2.4181861986309568E-2</v>
      </c>
      <c r="K75" s="215">
        <f t="shared" si="47"/>
        <v>3.1207928237864422E-2</v>
      </c>
      <c r="L75" s="52">
        <f t="shared" si="48"/>
        <v>0.21675390464555422</v>
      </c>
      <c r="N75" s="40">
        <f t="shared" si="54"/>
        <v>4.446104139351938</v>
      </c>
      <c r="O75" s="143">
        <f t="shared" si="55"/>
        <v>4.289129789129789</v>
      </c>
      <c r="P75" s="52">
        <f t="shared" si="56"/>
        <v>-3.5306044416006301E-2</v>
      </c>
    </row>
    <row r="76" spans="1:16" ht="20.100000000000001" customHeight="1">
      <c r="A76" s="38" t="s">
        <v>194</v>
      </c>
      <c r="B76" s="19">
        <v>187.11</v>
      </c>
      <c r="C76" s="140">
        <v>178.48000000000002</v>
      </c>
      <c r="D76" s="247">
        <f t="shared" si="43"/>
        <v>3.9899350683967535E-2</v>
      </c>
      <c r="E76" s="215">
        <f t="shared" si="44"/>
        <v>4.0214501374431083E-2</v>
      </c>
      <c r="F76" s="52">
        <f t="shared" si="45"/>
        <v>-4.6122601678157203E-2</v>
      </c>
      <c r="H76" s="19">
        <v>113.44399999999999</v>
      </c>
      <c r="I76" s="140">
        <v>101.169</v>
      </c>
      <c r="J76" s="214">
        <f t="shared" si="46"/>
        <v>2.889160884219126E-2</v>
      </c>
      <c r="K76" s="215">
        <f t="shared" si="47"/>
        <v>2.7328141916495043E-2</v>
      </c>
      <c r="L76" s="52">
        <f t="shared" si="48"/>
        <v>-0.10820316631994634</v>
      </c>
      <c r="N76" s="40">
        <f t="shared" si="54"/>
        <v>6.0629576185131731</v>
      </c>
      <c r="O76" s="143">
        <f t="shared" si="55"/>
        <v>5.6683662034961895</v>
      </c>
      <c r="P76" s="52">
        <f t="shared" si="56"/>
        <v>-6.5082331074210895E-2</v>
      </c>
    </row>
    <row r="77" spans="1:16" ht="20.100000000000001" customHeight="1">
      <c r="A77" s="38" t="s">
        <v>185</v>
      </c>
      <c r="B77" s="19">
        <v>53.820000000000007</v>
      </c>
      <c r="C77" s="140">
        <v>82.8</v>
      </c>
      <c r="D77" s="247">
        <f t="shared" si="43"/>
        <v>1.1476580908615964E-2</v>
      </c>
      <c r="E77" s="215">
        <f t="shared" si="44"/>
        <v>1.8656211977828848E-2</v>
      </c>
      <c r="F77" s="52">
        <f t="shared" si="45"/>
        <v>0.53846153846153821</v>
      </c>
      <c r="H77" s="19">
        <v>29.445999999999998</v>
      </c>
      <c r="I77" s="140">
        <v>58.12</v>
      </c>
      <c r="J77" s="214">
        <f t="shared" si="46"/>
        <v>7.4992270544688468E-3</v>
      </c>
      <c r="K77" s="215">
        <f t="shared" si="47"/>
        <v>1.5699587899323821E-2</v>
      </c>
      <c r="L77" s="52">
        <f t="shared" si="48"/>
        <v>0.97378251715003739</v>
      </c>
      <c r="N77" s="40">
        <f t="shared" si="54"/>
        <v>5.4712002972872531</v>
      </c>
      <c r="O77" s="143">
        <f t="shared" si="55"/>
        <v>7.0193236714975846</v>
      </c>
      <c r="P77" s="52">
        <f t="shared" si="56"/>
        <v>0.28295863614752448</v>
      </c>
    </row>
    <row r="78" spans="1:16" ht="20.100000000000001" customHeight="1">
      <c r="A78" s="38" t="s">
        <v>221</v>
      </c>
      <c r="B78" s="19">
        <v>23.13</v>
      </c>
      <c r="C78" s="140">
        <v>43.760000000000005</v>
      </c>
      <c r="D78" s="247">
        <f t="shared" si="43"/>
        <v>4.9322429657429803E-3</v>
      </c>
      <c r="E78" s="215">
        <f t="shared" si="44"/>
        <v>9.8598530935965038E-3</v>
      </c>
      <c r="F78" s="52">
        <f t="shared" si="45"/>
        <v>0.89191526156506729</v>
      </c>
      <c r="H78" s="19">
        <v>13.125999999999999</v>
      </c>
      <c r="I78" s="140">
        <v>53.105999999999995</v>
      </c>
      <c r="J78" s="214">
        <f t="shared" si="46"/>
        <v>3.3428939182557254E-3</v>
      </c>
      <c r="K78" s="215">
        <f t="shared" si="47"/>
        <v>1.4345187800782706E-2</v>
      </c>
      <c r="L78" s="52">
        <f t="shared" si="48"/>
        <v>3.0458631723297271</v>
      </c>
      <c r="N78" s="40">
        <f t="shared" si="54"/>
        <v>5.674881106787721</v>
      </c>
      <c r="O78" s="143">
        <f t="shared" si="55"/>
        <v>12.135740402193782</v>
      </c>
      <c r="P78" s="52">
        <f t="shared" si="56"/>
        <v>1.1385012608772072</v>
      </c>
    </row>
    <row r="79" spans="1:16" ht="20.100000000000001" customHeight="1">
      <c r="A79" s="38" t="s">
        <v>235</v>
      </c>
      <c r="B79" s="19">
        <v>16.13</v>
      </c>
      <c r="C79" s="140">
        <v>45.669999999999995</v>
      </c>
      <c r="D79" s="247">
        <f t="shared" ref="D79:D91" si="57">B79/$B$95</f>
        <v>3.4395624313633493E-3</v>
      </c>
      <c r="E79" s="215">
        <f t="shared" ref="E79:E91" si="58">C79/$C$95</f>
        <v>1.0290207741877336E-2</v>
      </c>
      <c r="F79" s="52">
        <f t="shared" si="45"/>
        <v>1.8313701177929322</v>
      </c>
      <c r="H79" s="19">
        <v>18.337</v>
      </c>
      <c r="I79" s="140">
        <v>44.634</v>
      </c>
      <c r="J79" s="214">
        <f t="shared" ref="J79:J90" si="59">H79/$H$95</f>
        <v>4.6700172009031876E-3</v>
      </c>
      <c r="K79" s="215">
        <f t="shared" ref="K79:K90" si="60">I79/$I$95</f>
        <v>1.2056700039546104E-2</v>
      </c>
      <c r="L79" s="52">
        <f t="shared" si="48"/>
        <v>1.4340949991819818</v>
      </c>
      <c r="N79" s="40">
        <f t="shared" si="54"/>
        <v>11.368257904525729</v>
      </c>
      <c r="O79" s="143">
        <f t="shared" si="55"/>
        <v>9.7731552441427656</v>
      </c>
      <c r="P79" s="52">
        <f t="shared" si="56"/>
        <v>-0.1403119698531777</v>
      </c>
    </row>
    <row r="80" spans="1:16" ht="20.100000000000001" customHeight="1">
      <c r="A80" s="38" t="s">
        <v>236</v>
      </c>
      <c r="B80" s="19">
        <v>44.68</v>
      </c>
      <c r="C80" s="140">
        <v>41.74</v>
      </c>
      <c r="D80" s="247">
        <f t="shared" si="57"/>
        <v>9.5275666108688446E-3</v>
      </c>
      <c r="E80" s="215">
        <f t="shared" si="58"/>
        <v>9.4047136226398098E-3</v>
      </c>
      <c r="F80" s="52">
        <f t="shared" si="45"/>
        <v>-6.5801253357206754E-2</v>
      </c>
      <c r="H80" s="19">
        <v>51.255000000000003</v>
      </c>
      <c r="I80" s="140">
        <v>43.766999999999996</v>
      </c>
      <c r="J80" s="214">
        <f t="shared" si="59"/>
        <v>1.3053483755919337E-2</v>
      </c>
      <c r="K80" s="215">
        <f t="shared" si="60"/>
        <v>1.1822502814688675E-2</v>
      </c>
      <c r="L80" s="52">
        <f t="shared" si="48"/>
        <v>-0.14609306409130829</v>
      </c>
      <c r="N80" s="40">
        <f t="shared" si="54"/>
        <v>11.471575649059982</v>
      </c>
      <c r="O80" s="143">
        <f t="shared" si="55"/>
        <v>10.485625299472927</v>
      </c>
      <c r="P80" s="52">
        <f t="shared" si="56"/>
        <v>-8.5947247331088925E-2</v>
      </c>
    </row>
    <row r="81" spans="1:16" ht="20.100000000000001" customHeight="1">
      <c r="A81" s="38" t="s">
        <v>199</v>
      </c>
      <c r="B81" s="19">
        <v>126.63999999999999</v>
      </c>
      <c r="C81" s="140">
        <v>59.849999999999994</v>
      </c>
      <c r="D81" s="247">
        <f t="shared" si="57"/>
        <v>2.7004723267690919E-2</v>
      </c>
      <c r="E81" s="215">
        <f t="shared" si="58"/>
        <v>1.3485196701365419E-2</v>
      </c>
      <c r="F81" s="52">
        <f t="shared" si="45"/>
        <v>-0.52740050536955152</v>
      </c>
      <c r="H81" s="19">
        <v>86.305000000000021</v>
      </c>
      <c r="I81" s="140">
        <v>41.052</v>
      </c>
      <c r="J81" s="214">
        <f t="shared" si="59"/>
        <v>2.1979922262308431E-2</v>
      </c>
      <c r="K81" s="215">
        <f t="shared" si="60"/>
        <v>1.1089117041346208E-2</v>
      </c>
      <c r="L81" s="52">
        <f t="shared" si="48"/>
        <v>-0.52433810323851471</v>
      </c>
      <c r="N81" s="40">
        <f t="shared" ref="N81" si="61">(H81/B81)*10</f>
        <v>6.8149873657612146</v>
      </c>
      <c r="O81" s="143">
        <f t="shared" ref="O81" si="62">(I81/C81)*10</f>
        <v>6.8591478696741861</v>
      </c>
      <c r="P81" s="52">
        <f t="shared" ref="P81" si="63">(O81-N81)/N81</f>
        <v>6.479909872589903E-3</v>
      </c>
    </row>
    <row r="82" spans="1:16" ht="20.100000000000001" customHeight="1">
      <c r="A82" s="38" t="s">
        <v>239</v>
      </c>
      <c r="B82" s="19">
        <v>12.6</v>
      </c>
      <c r="C82" s="140">
        <v>35.1</v>
      </c>
      <c r="D82" s="247">
        <f t="shared" si="57"/>
        <v>2.6868249618833356E-3</v>
      </c>
      <c r="E82" s="215">
        <f t="shared" si="58"/>
        <v>7.9086115992970125E-3</v>
      </c>
      <c r="F82" s="52">
        <f t="shared" si="45"/>
        <v>1.7857142857142858</v>
      </c>
      <c r="H82" s="19">
        <v>8.3219999999999992</v>
      </c>
      <c r="I82" s="140">
        <v>22.962</v>
      </c>
      <c r="J82" s="214">
        <f t="shared" si="59"/>
        <v>2.1194242867380881E-3</v>
      </c>
      <c r="K82" s="215">
        <f t="shared" si="60"/>
        <v>6.2025797891306546E-3</v>
      </c>
      <c r="L82" s="52">
        <f t="shared" si="48"/>
        <v>1.7591925018024517</v>
      </c>
      <c r="N82" s="40">
        <f t="shared" ref="N82:N94" si="64">(H82/B82)*10</f>
        <v>6.6047619047619044</v>
      </c>
      <c r="O82" s="143">
        <f t="shared" ref="O82:O94" si="65">(I82/C82)*10</f>
        <v>6.5418803418803417</v>
      </c>
      <c r="P82" s="52">
        <f t="shared" ref="P82:P94" si="66">(O82-N82)/N82</f>
        <v>-9.5206403786071807E-3</v>
      </c>
    </row>
    <row r="83" spans="1:16" ht="20.100000000000001" customHeight="1">
      <c r="A83" s="38" t="s">
        <v>225</v>
      </c>
      <c r="B83" s="19">
        <v>52.379999999999995</v>
      </c>
      <c r="C83" s="140">
        <v>15.809999999999999</v>
      </c>
      <c r="D83" s="247">
        <f t="shared" si="57"/>
        <v>1.1169515198686437E-2</v>
      </c>
      <c r="E83" s="215">
        <f t="shared" si="58"/>
        <v>3.5622549682303634E-3</v>
      </c>
      <c r="F83" s="52">
        <f t="shared" si="45"/>
        <v>-0.69816723940435277</v>
      </c>
      <c r="H83" s="19">
        <v>55.097000000000001</v>
      </c>
      <c r="I83" s="140">
        <v>18.620999999999999</v>
      </c>
      <c r="J83" s="214">
        <f t="shared" si="59"/>
        <v>1.4031953848402843E-2</v>
      </c>
      <c r="K83" s="215">
        <f t="shared" si="60"/>
        <v>5.0299729228029744E-3</v>
      </c>
      <c r="L83" s="52">
        <f t="shared" si="48"/>
        <v>-0.66203241555801584</v>
      </c>
      <c r="N83" s="40">
        <f t="shared" si="64"/>
        <v>10.518709431080566</v>
      </c>
      <c r="O83" s="143">
        <f t="shared" si="65"/>
        <v>11.777988614800758</v>
      </c>
      <c r="P83" s="52">
        <f t="shared" si="66"/>
        <v>0.11971803118729452</v>
      </c>
    </row>
    <row r="84" spans="1:16" ht="20.100000000000001" customHeight="1">
      <c r="A84" s="38" t="s">
        <v>258</v>
      </c>
      <c r="B84" s="19"/>
      <c r="C84" s="140">
        <v>14.13</v>
      </c>
      <c r="D84" s="247">
        <f t="shared" si="57"/>
        <v>0</v>
      </c>
      <c r="E84" s="215">
        <f t="shared" si="58"/>
        <v>3.1837231309990539E-3</v>
      </c>
      <c r="F84" s="52"/>
      <c r="H84" s="19"/>
      <c r="I84" s="140">
        <v>9.923</v>
      </c>
      <c r="J84" s="214">
        <f t="shared" si="59"/>
        <v>0</v>
      </c>
      <c r="K84" s="215">
        <f t="shared" si="60"/>
        <v>2.6804372113728545E-3</v>
      </c>
      <c r="L84" s="52"/>
      <c r="N84" s="40"/>
      <c r="O84" s="143">
        <f t="shared" ref="O84:O92" si="67">(I84/C84)*10</f>
        <v>7.0226468506723281</v>
      </c>
      <c r="P84" s="52"/>
    </row>
    <row r="85" spans="1:16" ht="20.100000000000001" customHeight="1">
      <c r="A85" s="38" t="s">
        <v>187</v>
      </c>
      <c r="B85" s="19">
        <v>8.09</v>
      </c>
      <c r="C85" s="140">
        <v>16.61</v>
      </c>
      <c r="D85" s="247">
        <f t="shared" si="57"/>
        <v>1.7251122175901735E-3</v>
      </c>
      <c r="E85" s="215">
        <f t="shared" si="58"/>
        <v>3.7425082240547971E-3</v>
      </c>
      <c r="F85" s="52">
        <f t="shared" si="45"/>
        <v>1.0531520395550062</v>
      </c>
      <c r="H85" s="19">
        <v>8.5080000000000009</v>
      </c>
      <c r="I85" s="140">
        <v>6.1349999999999998</v>
      </c>
      <c r="J85" s="214">
        <f t="shared" si="59"/>
        <v>2.1667942599816938E-3</v>
      </c>
      <c r="K85" s="215">
        <f t="shared" si="60"/>
        <v>1.6572087364478949E-3</v>
      </c>
      <c r="L85" s="52">
        <f t="shared" si="48"/>
        <v>-0.278913963328632</v>
      </c>
      <c r="N85" s="40">
        <f t="shared" ref="N85:N92" si="68">(H85/B85)*10</f>
        <v>10.516687268232388</v>
      </c>
      <c r="O85" s="143">
        <f t="shared" si="67"/>
        <v>3.6935580975316071</v>
      </c>
      <c r="P85" s="52">
        <f t="shared" ref="P85:P92" si="69">(O85-N85)/N85</f>
        <v>-0.64879072626903278</v>
      </c>
    </row>
    <row r="86" spans="1:16" ht="20.100000000000001" customHeight="1">
      <c r="A86" s="38" t="s">
        <v>220</v>
      </c>
      <c r="B86" s="19">
        <v>6.56</v>
      </c>
      <c r="C86" s="140">
        <v>4.55</v>
      </c>
      <c r="D86" s="247">
        <f t="shared" si="57"/>
        <v>1.398854900790054E-3</v>
      </c>
      <c r="E86" s="215">
        <f t="shared" si="58"/>
        <v>1.0251903925014645E-3</v>
      </c>
      <c r="F86" s="52">
        <f t="shared" si="45"/>
        <v>-0.30640243902439024</v>
      </c>
      <c r="H86" s="19">
        <v>6.270999999999999</v>
      </c>
      <c r="I86" s="140">
        <v>6.13</v>
      </c>
      <c r="J86" s="214">
        <f t="shared" si="59"/>
        <v>1.597081194680912E-3</v>
      </c>
      <c r="K86" s="215">
        <f t="shared" si="60"/>
        <v>1.6558581180807818E-3</v>
      </c>
      <c r="L86" s="52">
        <f t="shared" si="48"/>
        <v>-2.2484452240471877E-2</v>
      </c>
      <c r="N86" s="40">
        <f t="shared" si="68"/>
        <v>9.5594512195121943</v>
      </c>
      <c r="O86" s="143">
        <f t="shared" si="67"/>
        <v>13.472527472527474</v>
      </c>
      <c r="P86" s="52">
        <f t="shared" si="69"/>
        <v>0.409341097429122</v>
      </c>
    </row>
    <row r="87" spans="1:16" ht="20.100000000000001" customHeight="1">
      <c r="A87" s="38" t="s">
        <v>259</v>
      </c>
      <c r="B87" s="19"/>
      <c r="C87" s="140">
        <v>4.5</v>
      </c>
      <c r="D87" s="247">
        <f t="shared" si="57"/>
        <v>0</v>
      </c>
      <c r="E87" s="215">
        <f t="shared" si="58"/>
        <v>1.0139245640124375E-3</v>
      </c>
      <c r="F87" s="52"/>
      <c r="H87" s="19"/>
      <c r="I87" s="140">
        <v>6.0670000000000002</v>
      </c>
      <c r="J87" s="214">
        <f t="shared" si="59"/>
        <v>0</v>
      </c>
      <c r="K87" s="215">
        <f t="shared" si="60"/>
        <v>1.6388403266551555E-3</v>
      </c>
      <c r="L87" s="52"/>
      <c r="N87" s="40"/>
      <c r="O87" s="143">
        <f t="shared" si="67"/>
        <v>13.482222222222223</v>
      </c>
      <c r="P87" s="52"/>
    </row>
    <row r="88" spans="1:16" ht="20.100000000000001" customHeight="1">
      <c r="A88" s="38" t="s">
        <v>230</v>
      </c>
      <c r="B88" s="19"/>
      <c r="C88" s="140">
        <v>10.8</v>
      </c>
      <c r="D88" s="247">
        <f t="shared" si="57"/>
        <v>0</v>
      </c>
      <c r="E88" s="215">
        <f t="shared" si="58"/>
        <v>2.4334189536298501E-3</v>
      </c>
      <c r="F88" s="52"/>
      <c r="H88" s="19"/>
      <c r="I88" s="140">
        <v>4.702</v>
      </c>
      <c r="J88" s="214">
        <f t="shared" si="59"/>
        <v>0</v>
      </c>
      <c r="K88" s="215">
        <f t="shared" si="60"/>
        <v>1.2701215124332522E-3</v>
      </c>
      <c r="L88" s="52"/>
      <c r="N88" s="40"/>
      <c r="O88" s="143">
        <f t="shared" si="67"/>
        <v>4.3537037037037036</v>
      </c>
      <c r="P88" s="52"/>
    </row>
    <row r="89" spans="1:16" ht="20.100000000000001" customHeight="1">
      <c r="A89" s="38" t="s">
        <v>229</v>
      </c>
      <c r="B89" s="19">
        <v>19.62</v>
      </c>
      <c r="C89" s="140">
        <v>7.88</v>
      </c>
      <c r="D89" s="247">
        <f t="shared" si="57"/>
        <v>4.1837702977897658E-3</v>
      </c>
      <c r="E89" s="215">
        <f t="shared" si="58"/>
        <v>1.7754945698706683E-3</v>
      </c>
      <c r="F89" s="52">
        <f t="shared" si="45"/>
        <v>-0.59836901121304797</v>
      </c>
      <c r="H89" s="19">
        <v>13.853999999999999</v>
      </c>
      <c r="I89" s="140">
        <v>3.1619999999999999</v>
      </c>
      <c r="J89" s="214">
        <f t="shared" si="59"/>
        <v>3.528298974822095E-3</v>
      </c>
      <c r="K89" s="215">
        <f t="shared" si="60"/>
        <v>8.5413105536238693E-4</v>
      </c>
      <c r="L89" s="52">
        <f t="shared" si="48"/>
        <v>-0.77176266782156788</v>
      </c>
      <c r="N89" s="40">
        <f t="shared" si="68"/>
        <v>7.0611620795107024</v>
      </c>
      <c r="O89" s="143">
        <f t="shared" si="67"/>
        <v>4.0126903553299496</v>
      </c>
      <c r="P89" s="52">
        <f t="shared" si="69"/>
        <v>-0.43172379982984249</v>
      </c>
    </row>
    <row r="90" spans="1:16" ht="20.100000000000001" customHeight="1">
      <c r="A90" s="38" t="s">
        <v>260</v>
      </c>
      <c r="B90" s="19">
        <v>0.9</v>
      </c>
      <c r="C90" s="140">
        <v>3.6</v>
      </c>
      <c r="D90" s="247">
        <f t="shared" si="57"/>
        <v>1.9191606870595256E-4</v>
      </c>
      <c r="E90" s="215">
        <f t="shared" si="58"/>
        <v>8.1113965120995001E-4</v>
      </c>
      <c r="F90" s="52">
        <f t="shared" si="45"/>
        <v>3</v>
      </c>
      <c r="H90" s="19">
        <v>0.58899999999999997</v>
      </c>
      <c r="I90" s="140">
        <v>2.35</v>
      </c>
      <c r="J90" s="214">
        <f t="shared" si="59"/>
        <v>1.5000491527141719E-4</v>
      </c>
      <c r="K90" s="215">
        <f t="shared" si="60"/>
        <v>6.3479063254320346E-4</v>
      </c>
      <c r="L90" s="52">
        <f t="shared" si="48"/>
        <v>2.9898132427843809</v>
      </c>
      <c r="N90" s="40">
        <f t="shared" si="68"/>
        <v>6.5444444444444443</v>
      </c>
      <c r="O90" s="143">
        <f t="shared" si="67"/>
        <v>6.5277777777777777</v>
      </c>
      <c r="P90" s="52">
        <f t="shared" si="69"/>
        <v>-2.5466893039049147E-3</v>
      </c>
    </row>
    <row r="91" spans="1:16" ht="20.100000000000001" customHeight="1">
      <c r="A91" s="38" t="s">
        <v>261</v>
      </c>
      <c r="B91" s="19"/>
      <c r="C91" s="140">
        <v>1.35</v>
      </c>
      <c r="D91" s="247">
        <f t="shared" si="57"/>
        <v>0</v>
      </c>
      <c r="E91" s="215">
        <f t="shared" si="58"/>
        <v>3.0417736920373127E-4</v>
      </c>
      <c r="F91" s="52"/>
      <c r="H91" s="19"/>
      <c r="I91" s="140">
        <v>1.8140000000000001</v>
      </c>
      <c r="J91" s="214">
        <f>H91/$H$95</f>
        <v>0</v>
      </c>
      <c r="K91" s="215">
        <f>I91/$I$95</f>
        <v>4.9000434358866852E-4</v>
      </c>
      <c r="L91" s="52"/>
      <c r="N91" s="40"/>
      <c r="O91" s="143">
        <f t="shared" si="67"/>
        <v>13.437037037037037</v>
      </c>
      <c r="P91" s="52"/>
    </row>
    <row r="92" spans="1:16" ht="20.100000000000001" customHeight="1">
      <c r="A92" s="38" t="s">
        <v>224</v>
      </c>
      <c r="B92" s="19">
        <v>8.98</v>
      </c>
      <c r="C92" s="140">
        <v>4.5</v>
      </c>
      <c r="D92" s="247">
        <f>B92/$B$95</f>
        <v>1.9148958855327266E-3</v>
      </c>
      <c r="E92" s="215">
        <f>C92/$C$95</f>
        <v>1.0139245640124375E-3</v>
      </c>
      <c r="F92" s="52">
        <f t="shared" si="45"/>
        <v>-0.49888641425389757</v>
      </c>
      <c r="H92" s="19">
        <v>9.0419999999999998</v>
      </c>
      <c r="I92" s="140">
        <v>1.554</v>
      </c>
      <c r="J92" s="214">
        <f>H92/$H$95</f>
        <v>2.3027919251004318E-3</v>
      </c>
      <c r="K92" s="215">
        <f>I92/$I$95</f>
        <v>4.1977218849878224E-4</v>
      </c>
      <c r="L92" s="52">
        <f t="shared" si="48"/>
        <v>-0.8281353682813537</v>
      </c>
      <c r="N92" s="40">
        <f t="shared" si="68"/>
        <v>10.069042316258352</v>
      </c>
      <c r="O92" s="143">
        <f t="shared" si="67"/>
        <v>3.4533333333333331</v>
      </c>
      <c r="P92" s="52">
        <f t="shared" si="69"/>
        <v>-0.65703457937034582</v>
      </c>
    </row>
    <row r="93" spans="1:16" ht="20.100000000000001" customHeight="1">
      <c r="A93" s="38" t="s">
        <v>262</v>
      </c>
      <c r="B93" s="19">
        <v>2.46</v>
      </c>
      <c r="C93" s="140">
        <v>1.01</v>
      </c>
      <c r="D93" s="247">
        <f>B93/$B$95</f>
        <v>5.2457058779627034E-4</v>
      </c>
      <c r="E93" s="215">
        <f>C93/$C$95</f>
        <v>2.2756973547834709E-4</v>
      </c>
      <c r="F93" s="52">
        <f t="shared" si="45"/>
        <v>-0.58943089430894313</v>
      </c>
      <c r="H93" s="19">
        <v>1.6040000000000001</v>
      </c>
      <c r="I93" s="140">
        <v>1.177</v>
      </c>
      <c r="J93" s="214">
        <f>H93/$H$95</f>
        <v>4.0850234990722108E-4</v>
      </c>
      <c r="K93" s="215">
        <f>I93/$I$95</f>
        <v>3.1793556361844704E-4</v>
      </c>
      <c r="L93" s="52">
        <f t="shared" si="48"/>
        <v>-0.26620947630922692</v>
      </c>
      <c r="N93" s="40">
        <f t="shared" si="64"/>
        <v>6.5203252032520336</v>
      </c>
      <c r="O93" s="143">
        <f t="shared" si="65"/>
        <v>11.653465346534652</v>
      </c>
      <c r="P93" s="52">
        <f t="shared" si="66"/>
        <v>0.78725216661316955</v>
      </c>
    </row>
    <row r="94" spans="1:16" ht="20.100000000000001" customHeight="1" thickBot="1">
      <c r="A94" s="8" t="s">
        <v>17</v>
      </c>
      <c r="B94" s="196">
        <f>B95-SUM(B68:B93)</f>
        <v>38.490000000000691</v>
      </c>
      <c r="C94" s="22">
        <f>C95-SUM(C68:C93)</f>
        <v>8.1399999999966894</v>
      </c>
      <c r="D94" s="247">
        <f>B94/$B$95</f>
        <v>8.2076105383247187E-3</v>
      </c>
      <c r="E94" s="215">
        <f>C94/$C$95</f>
        <v>1.8340768780128632E-3</v>
      </c>
      <c r="F94" s="52">
        <f t="shared" si="45"/>
        <v>-0.78851649779172395</v>
      </c>
      <c r="H94" s="196">
        <f>H95-SUM(H68:H93)</f>
        <v>56.826999999999316</v>
      </c>
      <c r="I94" s="119">
        <f>I95-SUM(I68:I93)</f>
        <v>4.5640000000012151</v>
      </c>
      <c r="J94" s="214">
        <f>H94/$H$95</f>
        <v>1.44725455350233E-2</v>
      </c>
      <c r="K94" s="215">
        <f>I94/$I$95</f>
        <v>1.2328444455012562E-3</v>
      </c>
      <c r="L94" s="52">
        <f t="shared" si="48"/>
        <v>-0.91968606472273273</v>
      </c>
      <c r="N94" s="40">
        <f t="shared" si="64"/>
        <v>14.764094570017743</v>
      </c>
      <c r="O94" s="143">
        <f t="shared" si="65"/>
        <v>5.6068796068833802</v>
      </c>
      <c r="P94" s="52">
        <f t="shared" si="66"/>
        <v>-0.62023545837551197</v>
      </c>
    </row>
    <row r="95" spans="1:16" ht="26.25" customHeight="1" thickBot="1">
      <c r="A95" s="12" t="s">
        <v>18</v>
      </c>
      <c r="B95" s="17">
        <v>4689.5500000000011</v>
      </c>
      <c r="C95" s="145">
        <v>4438.2</v>
      </c>
      <c r="D95" s="243">
        <f>SUM(D68:D94)</f>
        <v>1</v>
      </c>
      <c r="E95" s="244">
        <f>SUM(E68:E94)</f>
        <v>0.99999999999999922</v>
      </c>
      <c r="F95" s="57">
        <f>(C95-B95)/B95</f>
        <v>-5.3597893188046024E-2</v>
      </c>
      <c r="G95" s="1"/>
      <c r="H95" s="17">
        <v>3926.538</v>
      </c>
      <c r="I95" s="145">
        <v>3702.0080000000007</v>
      </c>
      <c r="J95" s="255">
        <f>H95/$H$95</f>
        <v>1</v>
      </c>
      <c r="K95" s="244">
        <f>I95/$I$95</f>
        <v>1</v>
      </c>
      <c r="L95" s="57">
        <f>(I95-H95)/H95</f>
        <v>-5.7182688668745672E-2</v>
      </c>
      <c r="M95" s="1"/>
      <c r="N95" s="37">
        <f t="shared" ref="N95:O95" si="70">(H95/B95)*10</f>
        <v>8.372952628717039</v>
      </c>
      <c r="O95" s="150">
        <f t="shared" si="70"/>
        <v>8.3412374386012367</v>
      </c>
      <c r="P95" s="57">
        <f>(O95-N95)/N95</f>
        <v>-3.7878143496271029E-3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2 J7:L12 J32:L33 D33:F33 N7:P11 N52:P52 D25:E32 J25:K31 N32:P33 D62:F62 J62:L62 J60:K60 N62:P62 D58:E61 K57:K59 D19:E19 D18:E18 J21:K24 J18:K19 D68:E73 N39:P47 K39:L47 D39:F47 K53:K55 D53:E55 D21:E24 D20:E20 J20:K20 J61:K61 D16:E17 D15:E15 D14:E14 D13:E13 J14:K14 J13:K13 J16:K17 J15:K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66" t="s">
        <v>3</v>
      </c>
      <c r="B4" s="449"/>
      <c r="C4" s="449"/>
      <c r="D4" s="477" t="s">
        <v>1</v>
      </c>
      <c r="E4" s="543"/>
      <c r="F4" s="478" t="s">
        <v>13</v>
      </c>
      <c r="G4" s="478"/>
      <c r="H4" s="544" t="s">
        <v>34</v>
      </c>
      <c r="I4" s="543"/>
      <c r="K4" s="477" t="s">
        <v>19</v>
      </c>
      <c r="L4" s="543"/>
      <c r="M4" s="478" t="s">
        <v>13</v>
      </c>
      <c r="N4" s="478"/>
      <c r="O4" s="544" t="s">
        <v>34</v>
      </c>
      <c r="P4" s="543"/>
      <c r="R4" s="477" t="s">
        <v>22</v>
      </c>
      <c r="S4" s="478"/>
      <c r="T4" s="69" t="s">
        <v>0</v>
      </c>
    </row>
    <row r="5" spans="1:20">
      <c r="A5" s="484"/>
      <c r="B5" s="450"/>
      <c r="C5" s="450"/>
      <c r="D5" s="545" t="s">
        <v>40</v>
      </c>
      <c r="E5" s="546"/>
      <c r="F5" s="547" t="str">
        <f>D5</f>
        <v>jan - mar</v>
      </c>
      <c r="G5" s="547"/>
      <c r="H5" s="545" t="str">
        <f>F5</f>
        <v>jan - mar</v>
      </c>
      <c r="I5" s="546"/>
      <c r="K5" s="545" t="str">
        <f>D5</f>
        <v>jan - mar</v>
      </c>
      <c r="L5" s="546"/>
      <c r="M5" s="547" t="str">
        <f>D5</f>
        <v>jan - mar</v>
      </c>
      <c r="N5" s="547"/>
      <c r="O5" s="545" t="str">
        <f>D5</f>
        <v>jan - mar</v>
      </c>
      <c r="P5" s="546"/>
      <c r="R5" s="545" t="str">
        <f>D5</f>
        <v>jan - mar</v>
      </c>
      <c r="S5" s="547"/>
      <c r="T5" s="67" t="s">
        <v>35</v>
      </c>
    </row>
    <row r="6" spans="1:20" ht="15.75" thickBot="1">
      <c r="A6" s="484"/>
      <c r="B6" s="450"/>
      <c r="C6" s="450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66" t="s">
        <v>2</v>
      </c>
      <c r="B23" s="449"/>
      <c r="C23" s="449"/>
      <c r="D23" s="477" t="s">
        <v>1</v>
      </c>
      <c r="E23" s="543"/>
      <c r="F23" s="478" t="s">
        <v>13</v>
      </c>
      <c r="G23" s="478"/>
      <c r="H23" s="544" t="s">
        <v>34</v>
      </c>
      <c r="I23" s="543"/>
      <c r="J23"/>
      <c r="K23" s="477" t="s">
        <v>19</v>
      </c>
      <c r="L23" s="543"/>
      <c r="M23" s="478" t="s">
        <v>13</v>
      </c>
      <c r="N23" s="478"/>
      <c r="O23" s="544" t="s">
        <v>34</v>
      </c>
      <c r="P23" s="543"/>
      <c r="Q23"/>
      <c r="R23" s="477" t="s">
        <v>22</v>
      </c>
      <c r="S23" s="478"/>
      <c r="T23" s="69" t="s">
        <v>0</v>
      </c>
    </row>
    <row r="24" spans="1:20" s="3" customFormat="1" ht="15" customHeight="1">
      <c r="A24" s="484"/>
      <c r="B24" s="450"/>
      <c r="C24" s="450"/>
      <c r="D24" s="545" t="s">
        <v>40</v>
      </c>
      <c r="E24" s="546"/>
      <c r="F24" s="547" t="str">
        <f>D24</f>
        <v>jan - mar</v>
      </c>
      <c r="G24" s="547"/>
      <c r="H24" s="545" t="str">
        <f>F24</f>
        <v>jan - mar</v>
      </c>
      <c r="I24" s="546"/>
      <c r="J24"/>
      <c r="K24" s="545" t="str">
        <f>D24</f>
        <v>jan - mar</v>
      </c>
      <c r="L24" s="546"/>
      <c r="M24" s="547" t="str">
        <f>D24</f>
        <v>jan - mar</v>
      </c>
      <c r="N24" s="547"/>
      <c r="O24" s="545" t="str">
        <f>D24</f>
        <v>jan - mar</v>
      </c>
      <c r="P24" s="546"/>
      <c r="Q24"/>
      <c r="R24" s="545" t="str">
        <f>D24</f>
        <v>jan - mar</v>
      </c>
      <c r="S24" s="547"/>
      <c r="T24" s="67" t="s">
        <v>35</v>
      </c>
    </row>
    <row r="25" spans="1:20" ht="15.75" customHeight="1" thickBot="1">
      <c r="A25" s="484"/>
      <c r="B25" s="450"/>
      <c r="C25" s="450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66" t="s">
        <v>2</v>
      </c>
      <c r="B42" s="449"/>
      <c r="C42" s="449"/>
      <c r="D42" s="477" t="s">
        <v>1</v>
      </c>
      <c r="E42" s="543"/>
      <c r="F42" s="478" t="s">
        <v>13</v>
      </c>
      <c r="G42" s="478"/>
      <c r="H42" s="544" t="s">
        <v>34</v>
      </c>
      <c r="I42" s="543"/>
      <c r="K42" s="477" t="s">
        <v>19</v>
      </c>
      <c r="L42" s="543"/>
      <c r="M42" s="478" t="s">
        <v>13</v>
      </c>
      <c r="N42" s="478"/>
      <c r="O42" s="544" t="s">
        <v>34</v>
      </c>
      <c r="P42" s="543"/>
      <c r="R42" s="477" t="s">
        <v>22</v>
      </c>
      <c r="S42" s="478"/>
      <c r="T42" s="69" t="s">
        <v>0</v>
      </c>
    </row>
    <row r="43" spans="1:20" ht="15" customHeight="1">
      <c r="A43" s="484"/>
      <c r="B43" s="450"/>
      <c r="C43" s="450"/>
      <c r="D43" s="545" t="s">
        <v>40</v>
      </c>
      <c r="E43" s="546"/>
      <c r="F43" s="547" t="str">
        <f>D43</f>
        <v>jan - mar</v>
      </c>
      <c r="G43" s="547"/>
      <c r="H43" s="545" t="str">
        <f>F43</f>
        <v>jan - mar</v>
      </c>
      <c r="I43" s="546"/>
      <c r="K43" s="545" t="str">
        <f>D43</f>
        <v>jan - mar</v>
      </c>
      <c r="L43" s="546"/>
      <c r="M43" s="547" t="str">
        <f>D43</f>
        <v>jan - mar</v>
      </c>
      <c r="N43" s="547"/>
      <c r="O43" s="545" t="str">
        <f>D43</f>
        <v>jan - mar</v>
      </c>
      <c r="P43" s="546"/>
      <c r="R43" s="545" t="str">
        <f>D43</f>
        <v>jan - mar</v>
      </c>
      <c r="S43" s="547"/>
      <c r="T43" s="67" t="s">
        <v>35</v>
      </c>
    </row>
    <row r="44" spans="1:20" ht="15.75" customHeight="1" thickBot="1">
      <c r="A44" s="484"/>
      <c r="B44" s="450"/>
      <c r="C44" s="450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K1" zoomScaleNormal="100" workbookViewId="0">
      <selection activeCell="X30" sqref="X30:Y30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45" t="s">
        <v>3</v>
      </c>
      <c r="B3" s="447">
        <v>2007</v>
      </c>
      <c r="C3" s="442">
        <v>2008</v>
      </c>
      <c r="D3" s="442">
        <v>2009</v>
      </c>
      <c r="E3" s="442">
        <v>2010</v>
      </c>
      <c r="F3" s="442">
        <v>2011</v>
      </c>
      <c r="G3" s="442">
        <v>2012</v>
      </c>
      <c r="H3" s="442">
        <v>2013</v>
      </c>
      <c r="I3" s="442">
        <v>2014</v>
      </c>
      <c r="J3" s="442">
        <v>2015</v>
      </c>
      <c r="K3" s="442">
        <v>2016</v>
      </c>
      <c r="L3" s="451">
        <v>2017</v>
      </c>
      <c r="M3" s="442">
        <v>2018</v>
      </c>
      <c r="N3" s="442">
        <v>2019</v>
      </c>
      <c r="O3" s="449">
        <v>2020</v>
      </c>
      <c r="P3" s="451">
        <v>2021</v>
      </c>
      <c r="Q3" s="440">
        <v>2022</v>
      </c>
      <c r="R3" s="440">
        <v>2023</v>
      </c>
      <c r="S3" s="440">
        <v>2024</v>
      </c>
      <c r="T3" s="459">
        <v>2025</v>
      </c>
      <c r="U3" s="268" t="s">
        <v>48</v>
      </c>
      <c r="V3" s="453" t="s">
        <v>174</v>
      </c>
      <c r="W3" s="454"/>
      <c r="X3" s="457" t="s">
        <v>119</v>
      </c>
      <c r="Y3" s="458"/>
    </row>
    <row r="4" spans="1:39" ht="31.5" customHeight="1" thickBot="1">
      <c r="A4" s="446"/>
      <c r="B4" s="448"/>
      <c r="C4" s="444"/>
      <c r="D4" s="444"/>
      <c r="E4" s="444"/>
      <c r="F4" s="444"/>
      <c r="G4" s="444"/>
      <c r="H4" s="444"/>
      <c r="I4" s="444"/>
      <c r="J4" s="444"/>
      <c r="K4" s="444"/>
      <c r="L4" s="452"/>
      <c r="M4" s="444"/>
      <c r="N4" s="444"/>
      <c r="O4" s="450"/>
      <c r="P4" s="452"/>
      <c r="Q4" s="441"/>
      <c r="R4" s="441"/>
      <c r="S4" s="441"/>
      <c r="T4" s="460"/>
      <c r="U4" s="174" t="s">
        <v>167</v>
      </c>
      <c r="V4" s="127">
        <v>2025</v>
      </c>
      <c r="W4" s="261">
        <v>2026</v>
      </c>
      <c r="X4" s="294" t="s">
        <v>175</v>
      </c>
      <c r="Y4" s="295" t="s">
        <v>176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270"/>
      <c r="T5" s="301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53">
        <v>964013.41099999973</v>
      </c>
      <c r="T6" s="147">
        <v>954331.51500000025</v>
      </c>
      <c r="U6" s="100"/>
      <c r="V6" s="115">
        <v>449854.77999999886</v>
      </c>
      <c r="W6" s="147">
        <v>422127.98000000033</v>
      </c>
      <c r="X6" s="112">
        <v>957490.77299999981</v>
      </c>
      <c r="Y6" s="147">
        <v>922629.57800000021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T7" si="1">(Q6-P6)/P6</f>
        <v>1.4051051738465463E-2</v>
      </c>
      <c r="R7" s="277">
        <f t="shared" si="1"/>
        <v>-1.5262564770263836E-2</v>
      </c>
      <c r="S7" s="277">
        <f t="shared" si="1"/>
        <v>4.2591104593685168E-2</v>
      </c>
      <c r="T7" s="278">
        <f t="shared" si="1"/>
        <v>-1.0043320859982816E-2</v>
      </c>
      <c r="V7" s="118"/>
      <c r="W7" s="275">
        <f>(W6-V6)/V6</f>
        <v>-6.1635001410896652E-2</v>
      </c>
      <c r="Y7" s="275">
        <f>(Y6-X6)/X6</f>
        <v>-3.6408909603142053E-2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53">
        <v>153582.01600000003</v>
      </c>
      <c r="T8" s="147">
        <v>163317.69200000001</v>
      </c>
      <c r="U8" s="100"/>
      <c r="V8" s="115">
        <v>72803.245000000054</v>
      </c>
      <c r="W8" s="147">
        <v>73733.251000000033</v>
      </c>
      <c r="X8" s="112">
        <v>154309.02900000001</v>
      </c>
      <c r="Y8" s="147">
        <v>165937.079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6">
        <f t="shared" ref="S9:T9" si="4">(S8-R8)/R8</f>
        <v>-0.22269065261946028</v>
      </c>
      <c r="T9" s="278">
        <f t="shared" si="4"/>
        <v>6.3390729289554165E-2</v>
      </c>
      <c r="U9" s="10"/>
      <c r="V9" s="116"/>
      <c r="W9" s="278">
        <f>(W8-V8)/V8</f>
        <v>1.277423829116379E-2</v>
      </c>
      <c r="X9" s="296"/>
      <c r="Y9" s="278">
        <f>(Y8-X8)/X8</f>
        <v>7.5355603462451876E-2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si="6"/>
        <v>810431.39499999967</v>
      </c>
      <c r="T10" s="140">
        <f t="shared" si="6"/>
        <v>791013.82300000021</v>
      </c>
      <c r="V10" s="117">
        <f>V6-V8</f>
        <v>377051.53499999881</v>
      </c>
      <c r="W10" s="140">
        <f>W6-W8</f>
        <v>348394.72900000028</v>
      </c>
      <c r="X10" s="119">
        <f>X6-X8</f>
        <v>803181.74399999983</v>
      </c>
      <c r="Y10" s="140">
        <f>Y6-Y8</f>
        <v>756692.49900000019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6">
        <f t="shared" ref="S11:T11" si="9">(S10-R10)/R10</f>
        <v>0.11468345018921199</v>
      </c>
      <c r="T11" s="278">
        <f t="shared" si="9"/>
        <v>-2.3959550579848242E-2</v>
      </c>
      <c r="U11" s="10"/>
      <c r="V11" s="116"/>
      <c r="W11" s="278">
        <f>(W10-V10)/V10</f>
        <v>-7.6002358669614273E-2</v>
      </c>
      <c r="X11" s="296"/>
      <c r="Y11" s="278">
        <f>(Y10-X10)/X10</f>
        <v>-5.7881351695662615E-2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80">
        <f>(B6/B8)</f>
        <v>9.4217210737695982</v>
      </c>
      <c r="C12" s="281">
        <f t="shared" ref="C12:W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>
        <f t="shared" si="10"/>
        <v>6.1790484751057253</v>
      </c>
      <c r="W12" s="282">
        <f t="shared" si="10"/>
        <v>5.7250694127131343</v>
      </c>
      <c r="X12" s="103">
        <f>X6/X8</f>
        <v>6.2050210490275317</v>
      </c>
      <c r="Y12" s="282">
        <f>Y6/Y8</f>
        <v>5.5601170248392782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45" t="s">
        <v>2</v>
      </c>
      <c r="B14" s="447">
        <v>2007</v>
      </c>
      <c r="C14" s="442">
        <v>2008</v>
      </c>
      <c r="D14" s="442">
        <v>2009</v>
      </c>
      <c r="E14" s="442">
        <v>2010</v>
      </c>
      <c r="F14" s="442">
        <v>2011</v>
      </c>
      <c r="G14" s="442">
        <v>2012</v>
      </c>
      <c r="H14" s="442">
        <v>2013</v>
      </c>
      <c r="I14" s="442">
        <v>2014</v>
      </c>
      <c r="J14" s="442">
        <v>2015</v>
      </c>
      <c r="K14" s="455">
        <v>2016</v>
      </c>
      <c r="L14" s="451">
        <v>2017</v>
      </c>
      <c r="M14" s="442">
        <v>2018</v>
      </c>
      <c r="N14" s="442">
        <v>2019</v>
      </c>
      <c r="O14" s="449">
        <v>2020</v>
      </c>
      <c r="P14" s="442">
        <v>2021</v>
      </c>
      <c r="Q14" s="442">
        <v>2022</v>
      </c>
      <c r="R14" s="442">
        <v>2023</v>
      </c>
      <c r="S14" s="440">
        <v>2024</v>
      </c>
      <c r="T14" s="459">
        <v>2025</v>
      </c>
      <c r="U14" s="128" t="s">
        <v>48</v>
      </c>
      <c r="V14" s="453" t="str">
        <f>V3</f>
        <v>jan-jun</v>
      </c>
      <c r="W14" s="454"/>
      <c r="X14" s="457" t="s">
        <v>119</v>
      </c>
      <c r="Y14" s="458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46"/>
      <c r="B15" s="448"/>
      <c r="C15" s="444"/>
      <c r="D15" s="444"/>
      <c r="E15" s="444"/>
      <c r="F15" s="444"/>
      <c r="G15" s="444"/>
      <c r="H15" s="444"/>
      <c r="I15" s="444"/>
      <c r="J15" s="444"/>
      <c r="K15" s="456"/>
      <c r="L15" s="452"/>
      <c r="M15" s="444"/>
      <c r="N15" s="444"/>
      <c r="O15" s="450"/>
      <c r="P15" s="444"/>
      <c r="Q15" s="443"/>
      <c r="R15" s="444"/>
      <c r="S15" s="441"/>
      <c r="T15" s="460"/>
      <c r="U15" s="129" t="str">
        <f>U4</f>
        <v>2007/2025</v>
      </c>
      <c r="V15" s="127">
        <f>V4</f>
        <v>2025</v>
      </c>
      <c r="W15" s="261">
        <f>W4</f>
        <v>2026</v>
      </c>
      <c r="X15" s="297" t="str">
        <f>X4</f>
        <v>jul 2024 a jul 2025</v>
      </c>
      <c r="Y15" s="295" t="str">
        <f>Y4</f>
        <v>jul 2025 a jun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270"/>
      <c r="T16" s="301"/>
      <c r="U16" s="283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53">
        <v>406321.50900000008</v>
      </c>
      <c r="T17" s="147">
        <v>404626.96000000008</v>
      </c>
      <c r="U17" s="100"/>
      <c r="V17" s="115">
        <v>200679.68999999971</v>
      </c>
      <c r="W17" s="271">
        <v>180156.39900000015</v>
      </c>
      <c r="X17" s="115">
        <v>407588.22500000003</v>
      </c>
      <c r="Y17" s="147">
        <v>380455.50900000002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7">
        <f t="shared" ref="S18:T18" si="14">(S17-R17)/R17</f>
        <v>4.7225717134769304E-3</v>
      </c>
      <c r="T18" s="278">
        <f t="shared" si="14"/>
        <v>-4.1704634445034975E-3</v>
      </c>
      <c r="V18" s="118"/>
      <c r="W18" s="275">
        <f>(W17-V17)/V17</f>
        <v>-0.10226889925931015</v>
      </c>
      <c r="X18" s="118"/>
      <c r="Y18" s="275">
        <f>(Y17-X17)/X17</f>
        <v>-6.656893976758041E-2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53">
        <v>150247.61100000003</v>
      </c>
      <c r="T19" s="147">
        <v>160777.87</v>
      </c>
      <c r="U19" s="100"/>
      <c r="V19" s="115">
        <v>71391.010999999999</v>
      </c>
      <c r="W19" s="147">
        <v>71689.744000000064</v>
      </c>
      <c r="X19" s="112">
        <v>150664.22599999997</v>
      </c>
      <c r="Y19" s="147">
        <v>162786.45600000001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6">
        <f>(S19-R19)/R19</f>
        <v>-0.22904799685859117</v>
      </c>
      <c r="T20" s="278">
        <f>(T19-S19)/S19</f>
        <v>7.0086032848801563E-2</v>
      </c>
      <c r="U20" s="10"/>
      <c r="V20" s="116"/>
      <c r="W20" s="278">
        <f>(W19-V19)/V19</f>
        <v>4.1844623828070689E-3</v>
      </c>
      <c r="X20" s="296"/>
      <c r="Y20" s="278">
        <f>(Y19-X19)/X19</f>
        <v>8.0458582118890273E-2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T21" si="19">R17-R19</f>
        <v>209525.82899999982</v>
      </c>
      <c r="S21" s="154">
        <f t="shared" si="19"/>
        <v>256073.89800000004</v>
      </c>
      <c r="T21" s="140">
        <f t="shared" si="19"/>
        <v>243849.09000000008</v>
      </c>
      <c r="V21" s="117">
        <f>V17-V19</f>
        <v>129288.67899999971</v>
      </c>
      <c r="W21" s="140">
        <f>W17-W19</f>
        <v>108466.65500000009</v>
      </c>
      <c r="X21" s="119">
        <f>X17-X19</f>
        <v>256923.99900000007</v>
      </c>
      <c r="Y21" s="140">
        <f>Y17-Y19</f>
        <v>217669.05300000001</v>
      </c>
    </row>
    <row r="22" spans="1:39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6">
        <f t="shared" ref="S22:T22" si="22">(S21-R21)/R21</f>
        <v>0.22215909714883056</v>
      </c>
      <c r="T22" s="278">
        <f t="shared" si="22"/>
        <v>-4.7739375607895651E-2</v>
      </c>
      <c r="U22" s="10"/>
      <c r="V22" s="116"/>
      <c r="W22" s="278">
        <f>(W21-V21)/V21</f>
        <v>-0.16105063615043722</v>
      </c>
      <c r="X22" s="296"/>
      <c r="Y22" s="278">
        <f>(Y21-X21)/X21</f>
        <v>-0.1527881636312225</v>
      </c>
    </row>
    <row r="23" spans="1:39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2.8109938098509311</v>
      </c>
      <c r="W23" s="282">
        <f>(W17/W19)</f>
        <v>2.5130010089030308</v>
      </c>
      <c r="X23" s="103">
        <f>X17/X19</f>
        <v>2.7052754049259189</v>
      </c>
      <c r="Y23" s="282">
        <f>Y17/Y19</f>
        <v>2.3371447376432841</v>
      </c>
    </row>
    <row r="24" spans="1:39" ht="30" customHeight="1" thickBot="1"/>
    <row r="25" spans="1:39" ht="22.5" customHeight="1">
      <c r="A25" s="445" t="s">
        <v>15</v>
      </c>
      <c r="B25" s="447">
        <v>2007</v>
      </c>
      <c r="C25" s="442">
        <v>2008</v>
      </c>
      <c r="D25" s="442">
        <v>2009</v>
      </c>
      <c r="E25" s="442">
        <v>2010</v>
      </c>
      <c r="F25" s="442">
        <v>2011</v>
      </c>
      <c r="G25" s="442">
        <v>2012</v>
      </c>
      <c r="H25" s="442">
        <v>2013</v>
      </c>
      <c r="I25" s="442">
        <v>2014</v>
      </c>
      <c r="J25" s="442">
        <v>2015</v>
      </c>
      <c r="K25" s="455">
        <v>2016</v>
      </c>
      <c r="L25" s="451">
        <v>2017</v>
      </c>
      <c r="M25" s="442">
        <v>2018</v>
      </c>
      <c r="N25" s="442">
        <v>2019</v>
      </c>
      <c r="O25" s="449">
        <v>2020</v>
      </c>
      <c r="P25" s="449">
        <v>2021</v>
      </c>
      <c r="Q25" s="442">
        <v>2022</v>
      </c>
      <c r="R25" s="442">
        <v>2023</v>
      </c>
      <c r="S25" s="440">
        <v>2024</v>
      </c>
      <c r="T25" s="459">
        <v>2025</v>
      </c>
      <c r="U25" s="128" t="s">
        <v>48</v>
      </c>
      <c r="V25" s="453" t="str">
        <f>V14</f>
        <v>jan-jun</v>
      </c>
      <c r="W25" s="454"/>
      <c r="X25" s="457" t="s">
        <v>119</v>
      </c>
      <c r="Y25" s="458"/>
    </row>
    <row r="26" spans="1:39" ht="31.5" customHeight="1" thickBot="1">
      <c r="A26" s="446"/>
      <c r="B26" s="448"/>
      <c r="C26" s="444"/>
      <c r="D26" s="444"/>
      <c r="E26" s="444"/>
      <c r="F26" s="444"/>
      <c r="G26" s="444"/>
      <c r="H26" s="444"/>
      <c r="I26" s="444"/>
      <c r="J26" s="444"/>
      <c r="K26" s="456"/>
      <c r="L26" s="452"/>
      <c r="M26" s="444"/>
      <c r="N26" s="444"/>
      <c r="O26" s="450"/>
      <c r="P26" s="450"/>
      <c r="Q26" s="444"/>
      <c r="R26" s="444"/>
      <c r="S26" s="441"/>
      <c r="T26" s="460"/>
      <c r="U26" s="129" t="str">
        <f>U4</f>
        <v>2007/2025</v>
      </c>
      <c r="V26" s="127">
        <f>V4</f>
        <v>2025</v>
      </c>
      <c r="W26" s="261">
        <f>W4</f>
        <v>2026</v>
      </c>
      <c r="X26" s="297" t="str">
        <f>X4</f>
        <v>jul 2024 a jul 2025</v>
      </c>
      <c r="Y26" s="295" t="str">
        <f>Y4</f>
        <v>jul 2025 a jun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270"/>
      <c r="T27" s="301"/>
      <c r="U27" s="283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53">
        <v>557691.90200000012</v>
      </c>
      <c r="T28" s="147">
        <v>549704.55499999993</v>
      </c>
      <c r="U28" s="100"/>
      <c r="V28" s="115">
        <v>249175.09000000029</v>
      </c>
      <c r="W28" s="147">
        <v>241971.58099999971</v>
      </c>
      <c r="X28" s="112">
        <v>549902.54799999972</v>
      </c>
      <c r="Y28" s="147">
        <v>542174.06900000002</v>
      </c>
    </row>
    <row r="29" spans="1:39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7">
        <f t="shared" ref="S29:T29" si="24">(S28-R28)/R28</f>
        <v>7.2029527685765815E-2</v>
      </c>
      <c r="T29" s="278">
        <f t="shared" si="24"/>
        <v>-1.4322149866899416E-2</v>
      </c>
      <c r="V29" s="118"/>
      <c r="W29" s="275">
        <f>(W28-V28)/V28</f>
        <v>-2.8909426700721025E-2</v>
      </c>
      <c r="Y29" s="275">
        <f>(Y28-X28)/X28</f>
        <v>-1.4054270212255327E-2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53">
        <v>3334.4049999999993</v>
      </c>
      <c r="T30" s="147">
        <v>2539.8220000000001</v>
      </c>
      <c r="U30" s="100"/>
      <c r="V30" s="115">
        <v>1412.2340000000011</v>
      </c>
      <c r="W30" s="147">
        <v>2043.5069999999992</v>
      </c>
      <c r="X30" s="112">
        <v>3644.8030000000003</v>
      </c>
      <c r="Y30" s="147">
        <v>3150.6230000000005</v>
      </c>
    </row>
    <row r="31" spans="1:39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6">
        <f t="shared" ref="S31:T31" si="27">(S30-R30)/R30</f>
        <v>0.23690171127231785</v>
      </c>
      <c r="T31" s="278">
        <f t="shared" si="27"/>
        <v>-0.23829828710069692</v>
      </c>
      <c r="U31" s="10"/>
      <c r="V31" s="116"/>
      <c r="W31" s="278">
        <f>(W30-V30)/V30</f>
        <v>0.44700311704717322</v>
      </c>
      <c r="X31" s="296"/>
      <c r="Y31" s="278">
        <f>(Y30-X30)/X30</f>
        <v>-0.13558483133381963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T32" si="30">(R28-R30)</f>
        <v>517524.88199999993</v>
      </c>
      <c r="S32" s="154">
        <f t="shared" si="30"/>
        <v>554357.49700000009</v>
      </c>
      <c r="T32" s="140">
        <f t="shared" si="30"/>
        <v>547164.73299999989</v>
      </c>
      <c r="V32" s="117">
        <f>V28-V30</f>
        <v>247762.85600000029</v>
      </c>
      <c r="W32" s="140">
        <f>W28-W30</f>
        <v>239928.0739999997</v>
      </c>
      <c r="X32" s="119">
        <f>X28-X30</f>
        <v>546257.74499999976</v>
      </c>
      <c r="Y32" s="140">
        <f>Y28-Y30</f>
        <v>539023.446</v>
      </c>
    </row>
    <row r="33" spans="1:25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6">
        <f t="shared" ref="S33:T33" si="34">(S32-R32)/R32</f>
        <v>7.1170713295288804E-2</v>
      </c>
      <c r="T33" s="278">
        <f t="shared" si="34"/>
        <v>-1.2974955762166229E-2</v>
      </c>
      <c r="U33" s="10"/>
      <c r="V33" s="116"/>
      <c r="W33" s="278">
        <f>(W32-V32)/V32</f>
        <v>-3.1622100772040584E-2</v>
      </c>
      <c r="X33" s="296"/>
      <c r="Y33" s="278">
        <f>(Y32-X32)/X32</f>
        <v>-1.3243380192256623E-2</v>
      </c>
    </row>
    <row r="34" spans="1:25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176.44037036355172</v>
      </c>
      <c r="W34" s="282">
        <f>(W28/W30)</f>
        <v>118.40995944716599</v>
      </c>
    </row>
    <row r="36" spans="1:25">
      <c r="A36" s="3" t="s">
        <v>69</v>
      </c>
    </row>
  </sheetData>
  <mergeCells count="66">
    <mergeCell ref="X3:Y3"/>
    <mergeCell ref="X14:Y14"/>
    <mergeCell ref="X25:Y25"/>
    <mergeCell ref="R3:R4"/>
    <mergeCell ref="R14:R15"/>
    <mergeCell ref="R25:R26"/>
    <mergeCell ref="V25:W25"/>
    <mergeCell ref="S3:S4"/>
    <mergeCell ref="S14:S15"/>
    <mergeCell ref="S25:S26"/>
    <mergeCell ref="T3:T4"/>
    <mergeCell ref="T14:T15"/>
    <mergeCell ref="T25:T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T12">
    <cfRule type="cellIs" dxfId="15" priority="97" operator="greaterThan">
      <formula>0</formula>
    </cfRule>
    <cfRule type="cellIs" dxfId="14" priority="98" operator="lessThan">
      <formula>0</formula>
    </cfRule>
  </conditionalFormatting>
  <conditionalFormatting sqref="B23:T23">
    <cfRule type="cellIs" dxfId="13" priority="93" operator="greaterThan">
      <formula>0</formula>
    </cfRule>
    <cfRule type="cellIs" dxfId="12" priority="94" operator="lessThan">
      <formula>0</formula>
    </cfRule>
  </conditionalFormatting>
  <conditionalFormatting sqref="B34:T34">
    <cfRule type="cellIs" dxfId="11" priority="89" operator="greaterThan">
      <formula>0</formula>
    </cfRule>
    <cfRule type="cellIs" dxfId="10" priority="90" operator="lessThan">
      <formula>0</formula>
    </cfRule>
  </conditionalFormatting>
  <conditionalFormatting sqref="V34:W34">
    <cfRule type="cellIs" dxfId="9" priority="91" operator="greaterThan">
      <formula>0</formula>
    </cfRule>
    <cfRule type="cellIs" dxfId="8" priority="92" operator="lessThan">
      <formula>0</formula>
    </cfRule>
  </conditionalFormatting>
  <conditionalFormatting sqref="V12:Y12">
    <cfRule type="cellIs" dxfId="7" priority="31" operator="greaterThan">
      <formula>0</formula>
    </cfRule>
    <cfRule type="cellIs" dxfId="6" priority="32" operator="lessThan">
      <formula>0</formula>
    </cfRule>
  </conditionalFormatting>
  <conditionalFormatting sqref="V23:Y23">
    <cfRule type="cellIs" dxfId="5" priority="29" operator="greaterThan">
      <formula>0</formula>
    </cfRule>
    <cfRule type="cellIs" dxfId="4" priority="30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8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86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85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84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82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1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80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8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7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6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75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74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7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56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55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54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53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52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1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50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9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45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44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3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8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7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46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42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1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40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60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9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8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9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8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7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16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15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4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7" id="{82980DA5-9A1E-4076-94B8-D7FCDF39B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6" id="{A457FDE7-D4BE-4CEA-A7F0-82F59CDB23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5" id="{9132DB8C-B377-4CC2-B846-488F82681D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4" id="{39E931B0-4103-4878-8E5D-FCD7FEFA1A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3" id="{1734BBBB-8287-4369-80C6-9BE2D7082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2" id="{B4828EFC-BED2-4838-999D-D5F3D72FDD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87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01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102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83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3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104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9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105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106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20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7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25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24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22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21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8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23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  <x14:conditionalFormatting xmlns:xm="http://schemas.microsoft.com/office/excel/2006/main">
          <x14:cfRule type="iconSet" priority="1" id="{D7AAC87F-4F3E-4582-A166-20F0649BD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topLeftCell="AN52" zoomScaleNormal="100" workbookViewId="0">
      <selection activeCell="BF38" sqref="BF38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96</v>
      </c>
    </row>
    <row r="3" spans="1:61" ht="15.75" thickBot="1">
      <c r="N3" s="119"/>
      <c r="O3" s="119"/>
      <c r="P3" s="119"/>
      <c r="Q3" s="119"/>
      <c r="S3" s="107" t="s">
        <v>1</v>
      </c>
      <c r="AM3" s="286">
        <v>1000</v>
      </c>
      <c r="BF3" s="286" t="s">
        <v>46</v>
      </c>
    </row>
    <row r="4" spans="1:61" ht="20.100000000000001" customHeight="1">
      <c r="A4" s="466" t="s">
        <v>3</v>
      </c>
      <c r="B4" s="468" t="s">
        <v>71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71" t="s">
        <v>150</v>
      </c>
      <c r="U4" s="469" t="s">
        <v>3</v>
      </c>
      <c r="V4" s="461" t="s">
        <v>71</v>
      </c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3"/>
      <c r="AM4" s="464" t="s">
        <v>150</v>
      </c>
      <c r="AO4" s="461" t="s">
        <v>71</v>
      </c>
      <c r="AP4" s="462"/>
      <c r="AQ4" s="462"/>
      <c r="AR4" s="462"/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  <c r="BD4" s="462"/>
      <c r="BE4" s="463"/>
      <c r="BF4" s="464" t="s">
        <v>150</v>
      </c>
    </row>
    <row r="5" spans="1:61" ht="20.100000000000001" customHeight="1" thickBot="1">
      <c r="A5" s="467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72"/>
      <c r="U5" s="470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65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65"/>
      <c r="BI5" s="287"/>
    </row>
    <row r="6" spans="1:61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9"/>
      <c r="U6" s="288"/>
      <c r="V6" s="290">
        <v>2010</v>
      </c>
      <c r="W6" s="290">
        <v>2011</v>
      </c>
      <c r="X6" s="290">
        <v>2012</v>
      </c>
      <c r="Y6" s="290"/>
      <c r="Z6" s="290"/>
      <c r="AA6" s="290"/>
      <c r="AB6" s="290"/>
      <c r="AC6" s="290"/>
      <c r="AD6" s="287"/>
      <c r="AE6" s="287"/>
      <c r="AF6" s="287"/>
      <c r="AG6" s="287"/>
      <c r="AH6" s="287"/>
      <c r="AI6" s="287"/>
      <c r="AJ6" s="287"/>
      <c r="AK6" s="287"/>
      <c r="AL6" s="290"/>
      <c r="AM6" s="291"/>
      <c r="AO6" s="290"/>
      <c r="AP6" s="290"/>
      <c r="AQ6" s="290"/>
      <c r="AR6" s="290"/>
      <c r="AS6" s="290"/>
      <c r="AT6" s="290"/>
      <c r="AU6" s="290"/>
      <c r="AV6" s="290"/>
      <c r="AW6" s="287"/>
      <c r="AX6" s="287"/>
      <c r="AY6" s="287"/>
      <c r="AZ6" s="287"/>
      <c r="BA6" s="287"/>
      <c r="BB6" s="287"/>
      <c r="BC6" s="287"/>
      <c r="BD6" s="287"/>
      <c r="BE6" s="290"/>
      <c r="BF6" s="289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244001.88999999972</v>
      </c>
      <c r="R7" s="153">
        <v>208093.57999999987</v>
      </c>
      <c r="S7" s="61">
        <f t="shared" ref="S7:S18" si="0">(IF(R7="","",((R7-Q7)/Q7)))</f>
        <v>-0.14716406499966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67131.155000000028</v>
      </c>
      <c r="AL7" s="112">
        <v>58876.235999999961</v>
      </c>
      <c r="AM7" s="61">
        <f t="shared" ref="AM7:AM23" si="1">IF(AL7="","",(AL7-AK7)/AK7)</f>
        <v>-0.12296703371184457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B19" si="15">(AI7/O7)*10</f>
        <v>2.6655529498122226</v>
      </c>
      <c r="BC7" s="156">
        <f t="shared" ref="BC7:BC22" si="16">(AJ7/P7)*10</f>
        <v>2.9892830357507227</v>
      </c>
      <c r="BD7" s="156">
        <f t="shared" ref="BD7:BD22" si="17">(AK7/Q7)*10</f>
        <v>2.7512555333075541</v>
      </c>
      <c r="BE7" s="156">
        <f t="shared" ref="BE7:BE23" si="18">IF(AL7="","",(AL7/R7)*10)</f>
        <v>2.829315349373104</v>
      </c>
      <c r="BF7" s="61">
        <f t="shared" ref="BF7:BF23" si="19">IF(BE7="","",(BE7-BD7)/BD7)</f>
        <v>2.8372434010775632E-2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282330.72999999981</v>
      </c>
      <c r="R8" s="154">
        <v>235363.31999999998</v>
      </c>
      <c r="S8" s="52">
        <f t="shared" si="0"/>
        <v>-0.16635599674183488</v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73917.690999999977</v>
      </c>
      <c r="AL8" s="119">
        <v>65211.167999999947</v>
      </c>
      <c r="AM8" s="52">
        <f t="shared" si="1"/>
        <v>-0.11778672848425464</v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>
        <f t="shared" si="16"/>
        <v>2.7937579896776157</v>
      </c>
      <c r="BD8" s="157">
        <f t="shared" si="17"/>
        <v>2.6181241765641321</v>
      </c>
      <c r="BE8" s="157">
        <f t="shared" si="18"/>
        <v>2.7706597612576145</v>
      </c>
      <c r="BF8" s="52">
        <f t="shared" si="19"/>
        <v>5.8261401830703413E-2</v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281682.13</v>
      </c>
      <c r="R9" s="154">
        <v>287047.73999999987</v>
      </c>
      <c r="S9" s="52">
        <f t="shared" si="0"/>
        <v>1.9048457209549889E-2</v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73408.961000000025</v>
      </c>
      <c r="AL9" s="119">
        <v>78253.220999999976</v>
      </c>
      <c r="AM9" s="52">
        <f t="shared" si="1"/>
        <v>6.5990036284534107E-2</v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>
        <f t="shared" si="16"/>
        <v>2.7773562734916917</v>
      </c>
      <c r="BD9" s="157">
        <f t="shared" si="17"/>
        <v>2.6060922288538513</v>
      </c>
      <c r="BE9" s="157">
        <f t="shared" si="18"/>
        <v>2.7261395961521946</v>
      </c>
      <c r="BF9" s="52">
        <f t="shared" si="19"/>
        <v>4.6064128494462245E-2</v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282174.21000000002</v>
      </c>
      <c r="R10" s="154">
        <v>284191.83</v>
      </c>
      <c r="S10" s="52">
        <f t="shared" si="0"/>
        <v>7.150263661586915E-3</v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76086.710999999981</v>
      </c>
      <c r="AL10" s="119">
        <v>78314.422999999922</v>
      </c>
      <c r="AM10" s="52">
        <f t="shared" si="1"/>
        <v>2.9278595049271376E-2</v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>
        <f t="shared" si="16"/>
        <v>2.6694409352224158</v>
      </c>
      <c r="BD10" s="157">
        <f t="shared" si="17"/>
        <v>2.6964445475013461</v>
      </c>
      <c r="BE10" s="157">
        <f t="shared" si="18"/>
        <v>2.755688754317811</v>
      </c>
      <c r="BF10" s="52">
        <f t="shared" si="19"/>
        <v>2.1971231290984054E-2</v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319107.9300000004</v>
      </c>
      <c r="R11" s="154">
        <v>252820.55999999994</v>
      </c>
      <c r="S11" s="52">
        <f t="shared" si="0"/>
        <v>-0.20772711602623092</v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83332.546000000119</v>
      </c>
      <c r="AL11" s="119">
        <v>69126.19200000001</v>
      </c>
      <c r="AM11" s="52">
        <f t="shared" si="1"/>
        <v>-0.17047785867480983</v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>
        <f t="shared" si="16"/>
        <v>2.6425007290399223</v>
      </c>
      <c r="BD11" s="157">
        <f t="shared" si="17"/>
        <v>2.6114219724968919</v>
      </c>
      <c r="BE11" s="157">
        <f t="shared" si="18"/>
        <v>2.734199781853186</v>
      </c>
      <c r="BF11" s="52">
        <f t="shared" si="19"/>
        <v>4.7015691316597531E-2</v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281630.45000000054</v>
      </c>
      <c r="R12" s="154">
        <v>265864.69000000024</v>
      </c>
      <c r="S12" s="52">
        <f t="shared" si="0"/>
        <v>-5.5980310367718653E-2</v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75977.716000000073</v>
      </c>
      <c r="AL12" s="119">
        <v>72346.739999999947</v>
      </c>
      <c r="AM12" s="52">
        <f t="shared" si="1"/>
        <v>-4.7790012534729559E-2</v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>
        <f t="shared" si="16"/>
        <v>2.6187371876635543</v>
      </c>
      <c r="BD12" s="157">
        <f t="shared" si="17"/>
        <v>2.6977805844502938</v>
      </c>
      <c r="BE12" s="157">
        <f t="shared" si="18"/>
        <v>2.7211864802354868</v>
      </c>
      <c r="BF12" s="52">
        <f t="shared" si="19"/>
        <v>8.6759819979808604E-3</v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332553.51000000042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89445.250000000102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>
        <f t="shared" si="16"/>
        <v>2.7258384467822374</v>
      </c>
      <c r="BD13" s="157">
        <f t="shared" si="17"/>
        <v>2.6896498551466195</v>
      </c>
      <c r="BE13" s="157" t="str">
        <f t="shared" si="18"/>
        <v/>
      </c>
      <c r="BF13" s="52" t="str">
        <f t="shared" si="19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245103.12999999971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64168.421000000017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>
        <f t="shared" si="16"/>
        <v>2.6300042074527852</v>
      </c>
      <c r="BD14" s="157">
        <f t="shared" si="17"/>
        <v>2.6180171995355628</v>
      </c>
      <c r="BE14" s="157" t="str">
        <f t="shared" si="18"/>
        <v/>
      </c>
      <c r="BF14" s="52" t="str">
        <f t="shared" si="19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293879.07000000012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86958.93799999998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>
        <f t="shared" si="16"/>
        <v>3.1427196275623626</v>
      </c>
      <c r="BD15" s="157">
        <f t="shared" si="17"/>
        <v>2.9590041237029889</v>
      </c>
      <c r="BE15" s="157" t="str">
        <f t="shared" si="18"/>
        <v/>
      </c>
      <c r="BF15" s="52" t="str">
        <f t="shared" si="19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340443.58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104951.53700000005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>
        <f t="shared" si="16"/>
        <v>3.2037962348431788</v>
      </c>
      <c r="BD16" s="157">
        <f t="shared" si="17"/>
        <v>3.0827879615177367</v>
      </c>
      <c r="BE16" s="157" t="str">
        <f t="shared" si="18"/>
        <v/>
      </c>
      <c r="BF16" s="52" t="str">
        <f t="shared" si="19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263112.8200000003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87265.749000000011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>
        <f t="shared" si="16"/>
        <v>3.0986716009523363</v>
      </c>
      <c r="BD17" s="157">
        <f t="shared" si="17"/>
        <v>3.3166665539140174</v>
      </c>
      <c r="BE17" s="157" t="str">
        <f t="shared" si="18"/>
        <v/>
      </c>
      <c r="BF17" s="52" t="str">
        <f t="shared" si="19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225910.84000000005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67711.702999999965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>
        <f t="shared" si="16"/>
        <v>3.1206704142011041</v>
      </c>
      <c r="BD18" s="157">
        <f t="shared" si="17"/>
        <v>2.9972755180760666</v>
      </c>
      <c r="BE18" s="157" t="str">
        <f t="shared" si="18"/>
        <v/>
      </c>
      <c r="BF18" s="52" t="str">
        <f t="shared" si="19"/>
        <v/>
      </c>
      <c r="BI18" s="105"/>
    </row>
    <row r="19" spans="1:61" ht="20.100000000000001" customHeight="1" thickBot="1">
      <c r="A19" s="201" t="s">
        <v>174</v>
      </c>
      <c r="B19" s="167">
        <f>SUM(B7:B12)</f>
        <v>1224964.5599999998</v>
      </c>
      <c r="C19" s="168">
        <f t="shared" ref="C19:R19" si="20">SUM(C7:C12)</f>
        <v>1397675.1099999999</v>
      </c>
      <c r="D19" s="168">
        <f t="shared" si="20"/>
        <v>1563469.3299999996</v>
      </c>
      <c r="E19" s="168">
        <f t="shared" si="20"/>
        <v>1499220.71</v>
      </c>
      <c r="F19" s="168">
        <f t="shared" si="20"/>
        <v>1310648.8500000001</v>
      </c>
      <c r="G19" s="168">
        <f t="shared" si="20"/>
        <v>1342227.7999999996</v>
      </c>
      <c r="H19" s="168">
        <f t="shared" si="20"/>
        <v>1299940.2699999996</v>
      </c>
      <c r="I19" s="168">
        <f t="shared" si="20"/>
        <v>1385839.7700000003</v>
      </c>
      <c r="J19" s="168">
        <f t="shared" si="20"/>
        <v>1496692.2399999998</v>
      </c>
      <c r="K19" s="168">
        <f t="shared" si="20"/>
        <v>1416112.8000000003</v>
      </c>
      <c r="L19" s="168">
        <f t="shared" si="20"/>
        <v>1433178.8499999989</v>
      </c>
      <c r="M19" s="168">
        <f t="shared" si="20"/>
        <v>1635760.48</v>
      </c>
      <c r="N19" s="168">
        <f t="shared" si="20"/>
        <v>1548885.0499999998</v>
      </c>
      <c r="O19" s="168">
        <f t="shared" si="20"/>
        <v>1579679.9099999997</v>
      </c>
      <c r="P19" s="168">
        <f t="shared" si="20"/>
        <v>1667953.8299999994</v>
      </c>
      <c r="Q19" s="168">
        <f t="shared" si="20"/>
        <v>1690927.3400000003</v>
      </c>
      <c r="R19" s="409">
        <f t="shared" si="20"/>
        <v>1533381.72</v>
      </c>
      <c r="S19" s="165">
        <f>(R19-Q19)/Q19</f>
        <v>-9.3171135313241976E-2</v>
      </c>
      <c r="T19" s="171"/>
      <c r="U19" s="170"/>
      <c r="V19" s="168">
        <f>SUM(V7:V12)</f>
        <v>266893.72800000006</v>
      </c>
      <c r="W19" s="168">
        <f t="shared" ref="W19:AL19" si="21">SUM(W7:W12)</f>
        <v>280683.13599999994</v>
      </c>
      <c r="X19" s="168">
        <f t="shared" si="21"/>
        <v>301911.68200000003</v>
      </c>
      <c r="Y19" s="168">
        <f t="shared" si="21"/>
        <v>310958.3290000002</v>
      </c>
      <c r="Z19" s="168">
        <f t="shared" si="21"/>
        <v>311247.64899999986</v>
      </c>
      <c r="AA19" s="168">
        <f t="shared" si="21"/>
        <v>327590.92099999991</v>
      </c>
      <c r="AB19" s="168">
        <f t="shared" si="21"/>
        <v>312680.47900000005</v>
      </c>
      <c r="AC19" s="168">
        <f t="shared" si="21"/>
        <v>347700.04200000002</v>
      </c>
      <c r="AD19" s="168">
        <f t="shared" si="21"/>
        <v>367835.348</v>
      </c>
      <c r="AE19" s="168">
        <f t="shared" si="21"/>
        <v>365143.30899999995</v>
      </c>
      <c r="AF19" s="168">
        <f t="shared" si="21"/>
        <v>369574.66199999978</v>
      </c>
      <c r="AG19" s="168">
        <f t="shared" si="21"/>
        <v>438243.2570000001</v>
      </c>
      <c r="AH19" s="168">
        <f t="shared" si="21"/>
        <v>430756.63500000001</v>
      </c>
      <c r="AI19" s="168">
        <f t="shared" si="21"/>
        <v>446856.70500000007</v>
      </c>
      <c r="AJ19" s="168">
        <f t="shared" si="21"/>
        <v>456377.41800000018</v>
      </c>
      <c r="AK19" s="168">
        <f t="shared" si="21"/>
        <v>449854.7800000002</v>
      </c>
      <c r="AL19" s="168">
        <f t="shared" si="21"/>
        <v>422127.97999999981</v>
      </c>
      <c r="AM19" s="57">
        <f t="shared" si="1"/>
        <v>-6.1635001410900607E-2</v>
      </c>
      <c r="AO19" s="172">
        <f t="shared" si="2"/>
        <v>2.1787873438558916</v>
      </c>
      <c r="AP19" s="173">
        <f t="shared" si="3"/>
        <v>2.0082144555038974</v>
      </c>
      <c r="AQ19" s="173">
        <f t="shared" si="4"/>
        <v>1.9310368051799269</v>
      </c>
      <c r="AR19" s="173">
        <f t="shared" si="5"/>
        <v>2.0741330941192788</v>
      </c>
      <c r="AS19" s="173">
        <f t="shared" si="6"/>
        <v>2.3747600205806445</v>
      </c>
      <c r="AT19" s="173">
        <f t="shared" si="7"/>
        <v>2.4406506928257636</v>
      </c>
      <c r="AU19" s="173">
        <f t="shared" si="8"/>
        <v>2.4053449701962086</v>
      </c>
      <c r="AV19" s="173">
        <f t="shared" si="9"/>
        <v>2.5089483613246282</v>
      </c>
      <c r="AW19" s="173">
        <f t="shared" si="10"/>
        <v>2.4576552090628869</v>
      </c>
      <c r="AX19" s="173">
        <f t="shared" si="11"/>
        <v>2.5784902798703597</v>
      </c>
      <c r="AY19" s="173">
        <f t="shared" si="12"/>
        <v>2.5787058049314644</v>
      </c>
      <c r="AZ19" s="173">
        <f t="shared" si="13"/>
        <v>2.6791407565978127</v>
      </c>
      <c r="BA19" s="173">
        <f t="shared" si="14"/>
        <v>2.7810755549612933</v>
      </c>
      <c r="BB19" s="173">
        <f t="shared" si="15"/>
        <v>2.8287800722869241</v>
      </c>
      <c r="BC19" s="173">
        <f t="shared" si="16"/>
        <v>2.736151383758628</v>
      </c>
      <c r="BD19" s="173">
        <f t="shared" si="17"/>
        <v>2.6604027822981449</v>
      </c>
      <c r="BE19" s="173">
        <f t="shared" si="18"/>
        <v>2.752921692584152</v>
      </c>
      <c r="BF19" s="61">
        <f t="shared" si="19"/>
        <v>3.4776279329435292E-2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Q20" si="23">SUM(O7:O9)</f>
        <v>747401.82999999961</v>
      </c>
      <c r="P20" s="154">
        <f t="shared" ref="P20" si="24">SUM(P7:P9)</f>
        <v>763147.77999999945</v>
      </c>
      <c r="Q20" s="154">
        <f t="shared" si="23"/>
        <v>808014.74999999953</v>
      </c>
      <c r="R20" s="154">
        <f>IF(R9="","",SUM(R7:R9))</f>
        <v>730504.63999999966</v>
      </c>
      <c r="S20" s="61">
        <f>IF(R20="","",(R20-Q20)/Q20)</f>
        <v>-9.5926602825010199E-2</v>
      </c>
      <c r="U20" s="109" t="s">
        <v>84</v>
      </c>
      <c r="V20" s="117">
        <f t="shared" ref="V20:AK20" si="25">SUM(V7:V9)</f>
        <v>127825.96000000005</v>
      </c>
      <c r="W20" s="154">
        <f t="shared" si="25"/>
        <v>131829.77699999997</v>
      </c>
      <c r="X20" s="154">
        <f t="shared" si="25"/>
        <v>147637.00799999994</v>
      </c>
      <c r="Y20" s="154">
        <f t="shared" si="25"/>
        <v>147798.02600000007</v>
      </c>
      <c r="Z20" s="154">
        <f t="shared" si="25"/>
        <v>150261.35799999989</v>
      </c>
      <c r="AA20" s="154">
        <f t="shared" si="25"/>
        <v>154060.902</v>
      </c>
      <c r="AB20" s="154">
        <f t="shared" si="25"/>
        <v>149616.23400000005</v>
      </c>
      <c r="AC20" s="154">
        <f t="shared" si="25"/>
        <v>163461.9059999999</v>
      </c>
      <c r="AD20" s="154">
        <f t="shared" si="25"/>
        <v>175986.76699999999</v>
      </c>
      <c r="AE20" s="154">
        <f t="shared" si="25"/>
        <v>179661.59399999992</v>
      </c>
      <c r="AF20" s="154">
        <f t="shared" si="25"/>
        <v>185422.15799999988</v>
      </c>
      <c r="AG20" s="154">
        <f t="shared" si="25"/>
        <v>208515.4380000002</v>
      </c>
      <c r="AH20" s="154">
        <f t="shared" si="25"/>
        <v>211263.07400000002</v>
      </c>
      <c r="AI20" s="154">
        <f>SUM(AI7:AI9)</f>
        <v>210042.29800000007</v>
      </c>
      <c r="AJ20" s="154">
        <f>SUM(AJ7:AJ9)</f>
        <v>217074.01400000032</v>
      </c>
      <c r="AK20" s="154">
        <f t="shared" si="25"/>
        <v>214457.80700000003</v>
      </c>
      <c r="AL20" s="119">
        <f>IF(AL9="","",SUM(AL7:AL9))</f>
        <v>202340.62499999988</v>
      </c>
      <c r="AM20" s="61">
        <f t="shared" si="1"/>
        <v>-5.6501473038004832E-2</v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>(AI20/O20)*10</f>
        <v>2.8102994877601537</v>
      </c>
      <c r="BC20" s="156">
        <f t="shared" si="16"/>
        <v>2.8444558143116194</v>
      </c>
      <c r="BD20" s="156">
        <f t="shared" si="17"/>
        <v>2.6541323286487057</v>
      </c>
      <c r="BE20" s="156">
        <f t="shared" si="18"/>
        <v>2.7698746033974535</v>
      </c>
      <c r="BF20" s="61">
        <f t="shared" si="19"/>
        <v>4.360832860495522E-2</v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R21" si="27">SUM(O10:O12)</f>
        <v>832278.08000000007</v>
      </c>
      <c r="P21" s="154">
        <f t="shared" ref="P21" si="28">SUM(P10:P12)</f>
        <v>904806.05</v>
      </c>
      <c r="Q21" s="154">
        <f t="shared" si="27"/>
        <v>882912.5900000009</v>
      </c>
      <c r="R21" s="154">
        <f t="shared" si="27"/>
        <v>802877.08000000007</v>
      </c>
      <c r="S21" s="52">
        <f>IF(R21="","",(R21-Q21)/Q21)</f>
        <v>-9.0649415249589707E-2</v>
      </c>
      <c r="U21" s="109" t="s">
        <v>85</v>
      </c>
      <c r="V21" s="117">
        <f t="shared" ref="V21:AK21" si="29">SUM(V10:V12)</f>
        <v>139067.76800000004</v>
      </c>
      <c r="W21" s="154">
        <f t="shared" si="29"/>
        <v>148853.359</v>
      </c>
      <c r="X21" s="154">
        <f t="shared" si="29"/>
        <v>154274.67400000006</v>
      </c>
      <c r="Y21" s="154">
        <f t="shared" si="29"/>
        <v>163160.30300000007</v>
      </c>
      <c r="Z21" s="154">
        <f t="shared" si="29"/>
        <v>160986.291</v>
      </c>
      <c r="AA21" s="154">
        <f t="shared" si="29"/>
        <v>173530.01899999991</v>
      </c>
      <c r="AB21" s="154">
        <f t="shared" si="29"/>
        <v>163064.24500000002</v>
      </c>
      <c r="AC21" s="154">
        <f t="shared" si="29"/>
        <v>184238.13600000006</v>
      </c>
      <c r="AD21" s="154">
        <f t="shared" si="29"/>
        <v>191848.58100000001</v>
      </c>
      <c r="AE21" s="154">
        <f t="shared" si="29"/>
        <v>185481.71500000003</v>
      </c>
      <c r="AF21" s="154">
        <f t="shared" si="29"/>
        <v>184152.50399999987</v>
      </c>
      <c r="AG21" s="154">
        <f t="shared" si="29"/>
        <v>229727.8189999999</v>
      </c>
      <c r="AH21" s="154">
        <f t="shared" si="29"/>
        <v>219493.56100000002</v>
      </c>
      <c r="AI21" s="154">
        <f>SUM(AI10:AI12)</f>
        <v>236814.40700000006</v>
      </c>
      <c r="AJ21" s="154">
        <f>SUM(AJ10:AJ12)</f>
        <v>239303.40399999983</v>
      </c>
      <c r="AK21" s="154">
        <f t="shared" si="29"/>
        <v>235396.97300000017</v>
      </c>
      <c r="AL21" s="119">
        <f>IF(AL12="","",SUM(AL10:AL12))</f>
        <v>219787.35499999986</v>
      </c>
      <c r="AM21" s="52">
        <f t="shared" si="1"/>
        <v>-6.6311889235722232E-2</v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>(AI21/O21)*10</f>
        <v>2.8453759950039781</v>
      </c>
      <c r="BC21" s="157">
        <f t="shared" si="16"/>
        <v>2.6448033144782777</v>
      </c>
      <c r="BD21" s="157">
        <f t="shared" si="17"/>
        <v>2.6661413107723373</v>
      </c>
      <c r="BE21" s="157">
        <f t="shared" si="18"/>
        <v>2.7374969403784677</v>
      </c>
      <c r="BF21" s="52">
        <f t="shared" si="19"/>
        <v>2.6763633764580859E-2</v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Q22" si="31">SUM(O13:O15)</f>
        <v>830495.60000000009</v>
      </c>
      <c r="P22" s="154">
        <f t="shared" ref="P22" si="32">SUM(P13:P15)</f>
        <v>849964.87999999954</v>
      </c>
      <c r="Q22" s="154">
        <f t="shared" si="31"/>
        <v>871535.7100000002</v>
      </c>
      <c r="R22" s="154" t="str">
        <f>IF(R15="","",SUM(R13:R15))</f>
        <v/>
      </c>
      <c r="S22" s="52" t="str">
        <f>IF(R22="","",(R22-Q22)/Q22)</f>
        <v/>
      </c>
      <c r="U22" s="109" t="s">
        <v>86</v>
      </c>
      <c r="V22" s="117">
        <f t="shared" ref="V22:AK22" si="33">SUM(V13:V15)</f>
        <v>158206.60300000003</v>
      </c>
      <c r="W22" s="154">
        <f t="shared" si="33"/>
        <v>169988.98999999996</v>
      </c>
      <c r="X22" s="154">
        <f t="shared" si="33"/>
        <v>174028.42199999993</v>
      </c>
      <c r="Y22" s="154">
        <f t="shared" si="33"/>
        <v>185845.58100000009</v>
      </c>
      <c r="Z22" s="154">
        <f t="shared" si="33"/>
        <v>187208.74600000004</v>
      </c>
      <c r="AA22" s="154">
        <f t="shared" si="33"/>
        <v>184869.60900000014</v>
      </c>
      <c r="AB22" s="154">
        <f t="shared" si="33"/>
        <v>182230.02000000002</v>
      </c>
      <c r="AC22" s="154">
        <f t="shared" si="33"/>
        <v>187633.69599999988</v>
      </c>
      <c r="AD22" s="154">
        <f t="shared" si="33"/>
        <v>192412.99599999998</v>
      </c>
      <c r="AE22" s="154">
        <f t="shared" si="33"/>
        <v>210505.53399999993</v>
      </c>
      <c r="AF22" s="154">
        <f t="shared" si="33"/>
        <v>229542.15600000002</v>
      </c>
      <c r="AG22" s="154">
        <f t="shared" si="33"/>
        <v>232578.478</v>
      </c>
      <c r="AH22" s="154">
        <f t="shared" si="33"/>
        <v>243737.14000000025</v>
      </c>
      <c r="AI22" s="154">
        <f>SUM(AI13:AI15)</f>
        <v>233950.72700000019</v>
      </c>
      <c r="AJ22" s="154">
        <f>SUM(AJ13:AJ15)</f>
        <v>239754.59399999981</v>
      </c>
      <c r="AK22" s="154">
        <f t="shared" si="33"/>
        <v>240572.60900000011</v>
      </c>
      <c r="AL22" s="119" t="str">
        <f>IF(AL15="","",SUM(AL13:AL15))</f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>(AI22/O22)*10</f>
        <v>2.8170014025360297</v>
      </c>
      <c r="BC22" s="157">
        <f t="shared" si="16"/>
        <v>2.8207588294706949</v>
      </c>
      <c r="BD22" s="157">
        <f t="shared" si="17"/>
        <v>2.7603299123566618</v>
      </c>
      <c r="BE22" s="157" t="str">
        <f t="shared" si="18"/>
        <v/>
      </c>
      <c r="BF22" s="52" t="str">
        <f t="shared" si="19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Q23" si="35">SUM(O16:O18)</f>
        <v>779776.2899999998</v>
      </c>
      <c r="P23" s="155">
        <f t="shared" ref="P23" si="36">SUM(P16:P18)</f>
        <v>851433.13999999978</v>
      </c>
      <c r="Q23" s="155">
        <f t="shared" si="35"/>
        <v>829467.24000000046</v>
      </c>
      <c r="R23" s="155" t="str">
        <f>IF(R18="","",(SUM(R16:R18)))</f>
        <v/>
      </c>
      <c r="S23" s="55" t="str">
        <f>IF(R23="","",(R23-Q23)/Q23)</f>
        <v/>
      </c>
      <c r="U23" s="110" t="s">
        <v>87</v>
      </c>
      <c r="V23" s="196">
        <f t="shared" ref="V23:AK23" si="37">SUM(V16:V18)</f>
        <v>189279.87400000004</v>
      </c>
      <c r="W23" s="155">
        <f t="shared" si="37"/>
        <v>206246.13400000002</v>
      </c>
      <c r="X23" s="155">
        <f t="shared" si="37"/>
        <v>227564.73100000003</v>
      </c>
      <c r="Y23" s="155">
        <f t="shared" si="37"/>
        <v>223989.65199999989</v>
      </c>
      <c r="Z23" s="155">
        <f t="shared" si="37"/>
        <v>227828.40799999997</v>
      </c>
      <c r="AA23" s="155">
        <f t="shared" si="37"/>
        <v>223073.37500000009</v>
      </c>
      <c r="AB23" s="155">
        <f t="shared" si="37"/>
        <v>229063.12599999984</v>
      </c>
      <c r="AC23" s="155">
        <f t="shared" si="37"/>
        <v>242707.26199999999</v>
      </c>
      <c r="AD23" s="155">
        <f t="shared" si="37"/>
        <v>240093.19299999997</v>
      </c>
      <c r="AE23" s="155">
        <f t="shared" si="37"/>
        <v>243753.495</v>
      </c>
      <c r="AF23" s="155">
        <f t="shared" si="37"/>
        <v>257072.85799999989</v>
      </c>
      <c r="AG23" s="155">
        <f t="shared" si="37"/>
        <v>256615.4160000002</v>
      </c>
      <c r="AH23" s="155">
        <f t="shared" si="37"/>
        <v>264469.51299999969</v>
      </c>
      <c r="AI23" s="155">
        <f>SUM(AI16:AI18)</f>
        <v>243824.8679999999</v>
      </c>
      <c r="AJ23" s="155">
        <f>SUM(AJ16:AJ18)</f>
        <v>267881.39899999992</v>
      </c>
      <c r="AK23" s="155">
        <f t="shared" si="37"/>
        <v>259928.98900000006</v>
      </c>
      <c r="AL23" s="123" t="str">
        <f>IF(AL18="","",SUM(AL16:AL18))</f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A23" si="38">IF(X18="","",(X23/D23)*10)</f>
        <v>2.363592154138149</v>
      </c>
      <c r="AR23" s="158">
        <f t="shared" si="38"/>
        <v>2.8478316593348785</v>
      </c>
      <c r="AS23" s="158">
        <f t="shared" si="38"/>
        <v>2.895775220890676</v>
      </c>
      <c r="AT23" s="158">
        <f t="shared" si="38"/>
        <v>2.9687767979556323</v>
      </c>
      <c r="AU23" s="158">
        <f t="shared" si="38"/>
        <v>3.0270235404625998</v>
      </c>
      <c r="AV23" s="158">
        <f t="shared" si="38"/>
        <v>2.8270139600458304</v>
      </c>
      <c r="AW23" s="158">
        <f t="shared" si="38"/>
        <v>3.1505149144959335</v>
      </c>
      <c r="AX23" s="158">
        <f t="shared" si="38"/>
        <v>3.012412183728137</v>
      </c>
      <c r="AY23" s="158">
        <f t="shared" si="38"/>
        <v>2.9591985197702608</v>
      </c>
      <c r="AZ23" s="158">
        <f t="shared" si="38"/>
        <v>3.0100187840397759</v>
      </c>
      <c r="BA23" s="158">
        <f t="shared" si="38"/>
        <v>3.0931421227564533</v>
      </c>
      <c r="BB23" s="158">
        <f>IF(AI18="","",(AI23/O23)*10)</f>
        <v>3.126856652694582</v>
      </c>
      <c r="BC23" s="158">
        <f t="shared" ref="BC23:BD23" si="39">IF(AJ18="","",(AJ23/P23)*10)</f>
        <v>3.1462411599341786</v>
      </c>
      <c r="BD23" s="158">
        <f t="shared" si="39"/>
        <v>3.1336860151342432</v>
      </c>
      <c r="BE23" s="158" t="str">
        <f t="shared" si="18"/>
        <v/>
      </c>
      <c r="BF23" s="55" t="str">
        <f t="shared" si="19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6">
        <v>1000</v>
      </c>
      <c r="BF25" s="286" t="s">
        <v>46</v>
      </c>
      <c r="BI25" s="105"/>
    </row>
    <row r="26" spans="1:61" ht="20.100000000000001" customHeight="1">
      <c r="A26" s="466" t="s">
        <v>2</v>
      </c>
      <c r="B26" s="468" t="s">
        <v>71</v>
      </c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4" t="s">
        <v>150</v>
      </c>
      <c r="U26" s="469" t="s">
        <v>3</v>
      </c>
      <c r="V26" s="461" t="s">
        <v>71</v>
      </c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2"/>
      <c r="AI26" s="462"/>
      <c r="AJ26" s="462"/>
      <c r="AK26" s="462"/>
      <c r="AL26" s="463"/>
      <c r="AM26" s="464" t="s">
        <v>150</v>
      </c>
      <c r="AO26" s="461" t="s">
        <v>71</v>
      </c>
      <c r="AP26" s="462"/>
      <c r="AQ26" s="462"/>
      <c r="AR26" s="462"/>
      <c r="AS26" s="462"/>
      <c r="AT26" s="462"/>
      <c r="AU26" s="462"/>
      <c r="AV26" s="462"/>
      <c r="AW26" s="462"/>
      <c r="AX26" s="462"/>
      <c r="AY26" s="462"/>
      <c r="AZ26" s="462"/>
      <c r="BA26" s="462"/>
      <c r="BB26" s="462"/>
      <c r="BC26" s="462"/>
      <c r="BD26" s="462"/>
      <c r="BE26" s="463"/>
      <c r="BF26" s="464" t="str">
        <f>AM26</f>
        <v>D       2026/2025</v>
      </c>
      <c r="BI26" s="105"/>
    </row>
    <row r="27" spans="1:61" ht="20.100000000000001" customHeight="1" thickBot="1">
      <c r="A27" s="467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65"/>
      <c r="U27" s="470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65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65"/>
      <c r="BI27" s="105"/>
    </row>
    <row r="28" spans="1:61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9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87"/>
      <c r="AE28" s="287"/>
      <c r="AF28" s="287"/>
      <c r="AG28" s="287"/>
      <c r="AH28" s="287"/>
      <c r="AI28" s="287"/>
      <c r="AJ28" s="287"/>
      <c r="AK28" s="287"/>
      <c r="AL28" s="290"/>
      <c r="AM28" s="291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0"/>
      <c r="BD28" s="290"/>
      <c r="BE28" s="290"/>
      <c r="BF28" s="289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108434.14999999995</v>
      </c>
      <c r="R29" s="153">
        <v>84083.650000000081</v>
      </c>
      <c r="S29" s="61">
        <f t="shared" ref="S29:S45" si="40">IF(R29="","",(R29-Q29)/Q29)</f>
        <v>-0.22456486263783024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29550.580000000027</v>
      </c>
      <c r="AL29" s="112">
        <v>25232.371000000006</v>
      </c>
      <c r="AM29" s="61">
        <f>(AL29-AK29)/AK29</f>
        <v>-0.14612941607237545</v>
      </c>
      <c r="AO29" s="197">
        <f t="shared" ref="AO29:AO38" si="41">(V29/B29)*10</f>
        <v>2.7191842704023532</v>
      </c>
      <c r="AP29" s="156">
        <f t="shared" ref="AP29:AP38" si="42">(W29/C29)*10</f>
        <v>2.7800309700828514</v>
      </c>
      <c r="AQ29" s="156">
        <f t="shared" ref="AQ29:AQ38" si="43">(X29/D29)*10</f>
        <v>1.9785027216642543</v>
      </c>
      <c r="AR29" s="156">
        <f t="shared" ref="AR29:AR38" si="44">(Y29/E29)*10</f>
        <v>2.1318199900464254</v>
      </c>
      <c r="AS29" s="156">
        <f t="shared" ref="AS29:AS38" si="45">(Z29/F29)*10</f>
        <v>2.8836241613634588</v>
      </c>
      <c r="AT29" s="156">
        <f t="shared" ref="AT29:AT38" si="46">(AA29/G29)*10</f>
        <v>2.8113968285340656</v>
      </c>
      <c r="AU29" s="156">
        <f t="shared" ref="AU29:AU38" si="47">(AB29/H29)*10</f>
        <v>2.849648832409958</v>
      </c>
      <c r="AV29" s="156">
        <f t="shared" ref="AV29:AV38" si="48">(AC29/I29)*10</f>
        <v>2.7402501496381166</v>
      </c>
      <c r="AW29" s="156">
        <f t="shared" ref="AW29:AW38" si="49">(AD29/J29)*10</f>
        <v>2.5088253749107055</v>
      </c>
      <c r="AX29" s="156">
        <f t="shared" ref="AX29:AX38" si="50">(AE29/K29)*10</f>
        <v>2.713367743379365</v>
      </c>
      <c r="AY29" s="156">
        <f t="shared" ref="AY29:AY38" si="51">(AF29/L29)*10</f>
        <v>2.7634057686437541</v>
      </c>
      <c r="AZ29" s="156">
        <f t="shared" ref="AZ29:AZ38" si="52">(AG29/M29)*10</f>
        <v>2.8185167159702846</v>
      </c>
      <c r="BA29" s="156">
        <f t="shared" ref="BA29:BA38" si="53">(AH29/N29)*10</f>
        <v>2.7810398942869212</v>
      </c>
      <c r="BB29" s="156">
        <f t="shared" ref="BB29:BB38" si="54">(AI29/O29)*10</f>
        <v>2.8049428744170504</v>
      </c>
      <c r="BC29" s="156">
        <f t="shared" ref="BC29:BC38" si="55">(AJ29/P29)*10</f>
        <v>2.9060647621097724</v>
      </c>
      <c r="BD29" s="156">
        <f t="shared" ref="BD29:BD38" si="56">(AK29/Q29)*10</f>
        <v>2.7252097240583377</v>
      </c>
      <c r="BE29" s="156">
        <f t="shared" ref="BE29:BE34" si="57">(AL29/R29)*10</f>
        <v>3.0008653287529716</v>
      </c>
      <c r="BF29" s="61">
        <f t="shared" ref="BF29:BF45" si="58">IF(BE29="","",(BE29-BD29)/BD29)</f>
        <v>0.10115023525020016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127283.01000000002</v>
      </c>
      <c r="R30" s="154">
        <v>101565.58999999997</v>
      </c>
      <c r="S30" s="52">
        <f t="shared" si="40"/>
        <v>-0.20204911873155773</v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31439.420000000002</v>
      </c>
      <c r="AL30" s="119">
        <v>29426.488999999987</v>
      </c>
      <c r="AM30" s="52">
        <f t="shared" ref="AM30:AM45" si="59">IF(AL30="","",(AL30-AK30)/AK30)</f>
        <v>-6.4025704036525327E-2</v>
      </c>
      <c r="AO30" s="198">
        <f t="shared" si="41"/>
        <v>2.7879398375187985</v>
      </c>
      <c r="AP30" s="157">
        <f t="shared" si="42"/>
        <v>2.0427271510143492</v>
      </c>
      <c r="AQ30" s="157">
        <f t="shared" si="43"/>
        <v>2.0896835533292704</v>
      </c>
      <c r="AR30" s="157">
        <f t="shared" si="44"/>
        <v>1.9668833753855519</v>
      </c>
      <c r="AS30" s="157">
        <f t="shared" si="45"/>
        <v>2.7208012815111413</v>
      </c>
      <c r="AT30" s="157">
        <f t="shared" si="46"/>
        <v>2.8186535496385967</v>
      </c>
      <c r="AU30" s="157">
        <f t="shared" si="47"/>
        <v>2.5500559099287456</v>
      </c>
      <c r="AV30" s="157">
        <f t="shared" si="48"/>
        <v>2.5589202711163801</v>
      </c>
      <c r="AW30" s="157">
        <f t="shared" si="49"/>
        <v>2.135369876877645</v>
      </c>
      <c r="AX30" s="157">
        <f t="shared" si="50"/>
        <v>2.795967218099392</v>
      </c>
      <c r="AY30" s="157">
        <f t="shared" si="51"/>
        <v>2.5867100565456687</v>
      </c>
      <c r="AZ30" s="157">
        <f t="shared" si="52"/>
        <v>2.702163825618805</v>
      </c>
      <c r="BA30" s="157">
        <f t="shared" si="53"/>
        <v>2.8538574514087225</v>
      </c>
      <c r="BB30" s="157">
        <f t="shared" si="54"/>
        <v>2.8045980686445504</v>
      </c>
      <c r="BC30" s="157">
        <f t="shared" si="55"/>
        <v>2.745047482360961</v>
      </c>
      <c r="BD30" s="157">
        <f t="shared" si="56"/>
        <v>2.4700405812213271</v>
      </c>
      <c r="BE30" s="157">
        <f t="shared" si="57"/>
        <v>2.8972892295510713</v>
      </c>
      <c r="BF30" s="52">
        <f t="shared" si="58"/>
        <v>0.17297231939342811</v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136482.9</v>
      </c>
      <c r="R31" s="154">
        <v>119631.75999999992</v>
      </c>
      <c r="S31" s="52">
        <f t="shared" si="40"/>
        <v>-0.1234670423913917</v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33745.110999999983</v>
      </c>
      <c r="AL31" s="119">
        <v>33555.369999999995</v>
      </c>
      <c r="AM31" s="52">
        <f t="shared" si="59"/>
        <v>-5.6227700658619062E-3</v>
      </c>
      <c r="AO31" s="198">
        <f t="shared" si="41"/>
        <v>2.0964781146598703</v>
      </c>
      <c r="AP31" s="157">
        <f t="shared" si="42"/>
        <v>2.4308336581123937</v>
      </c>
      <c r="AQ31" s="157">
        <f t="shared" si="43"/>
        <v>1.9152653234034593</v>
      </c>
      <c r="AR31" s="157">
        <f t="shared" si="44"/>
        <v>2.2929730300085991</v>
      </c>
      <c r="AS31" s="157">
        <f t="shared" si="45"/>
        <v>2.7059927155303445</v>
      </c>
      <c r="AT31" s="157">
        <f t="shared" si="46"/>
        <v>2.7063088774745574</v>
      </c>
      <c r="AU31" s="157">
        <f t="shared" si="47"/>
        <v>2.0927770392969895</v>
      </c>
      <c r="AV31" s="157">
        <f t="shared" si="48"/>
        <v>2.8047938509619263</v>
      </c>
      <c r="AW31" s="157">
        <f t="shared" si="49"/>
        <v>2.691589892008329</v>
      </c>
      <c r="AX31" s="157">
        <f t="shared" si="50"/>
        <v>2.7142155595131729</v>
      </c>
      <c r="AY31" s="157">
        <f t="shared" si="51"/>
        <v>2.6248636127218381</v>
      </c>
      <c r="AZ31" s="157">
        <f t="shared" si="52"/>
        <v>2.6944911272557897</v>
      </c>
      <c r="BA31" s="157">
        <f t="shared" si="53"/>
        <v>2.8176742788291529</v>
      </c>
      <c r="BB31" s="157">
        <f t="shared" si="54"/>
        <v>2.7981723780518082</v>
      </c>
      <c r="BC31" s="157">
        <f t="shared" si="55"/>
        <v>2.5202654715041177</v>
      </c>
      <c r="BD31" s="157">
        <f t="shared" si="56"/>
        <v>2.4724790431621826</v>
      </c>
      <c r="BE31" s="157">
        <f t="shared" si="57"/>
        <v>2.804888099949379</v>
      </c>
      <c r="BF31" s="52">
        <f t="shared" ref="BF31" si="60">IF(BE31="","",(BE31-BD31)/BD31)</f>
        <v>0.134443629646325</v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144441.71999999988</v>
      </c>
      <c r="R32" s="154">
        <v>115489.82999999993</v>
      </c>
      <c r="S32" s="52">
        <f t="shared" si="40"/>
        <v>-0.20043994214413938</v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34722.978000000017</v>
      </c>
      <c r="AL32" s="119">
        <v>33598.024000000012</v>
      </c>
      <c r="AM32" s="52">
        <f t="shared" si="59"/>
        <v>-3.2397970012825648E-2</v>
      </c>
      <c r="AO32" s="198">
        <f t="shared" si="41"/>
        <v>2.2914270225780289</v>
      </c>
      <c r="AP32" s="157">
        <f t="shared" si="42"/>
        <v>1.9145717289185553</v>
      </c>
      <c r="AQ32" s="157">
        <f t="shared" si="43"/>
        <v>2.1035922277296368</v>
      </c>
      <c r="AR32" s="157">
        <f t="shared" si="44"/>
        <v>2.004869476200021</v>
      </c>
      <c r="AS32" s="157">
        <f t="shared" si="45"/>
        <v>2.7051742263548508</v>
      </c>
      <c r="AT32" s="157">
        <f t="shared" si="46"/>
        <v>2.7930772105810764</v>
      </c>
      <c r="AU32" s="157">
        <f t="shared" si="47"/>
        <v>2.0109938298336294</v>
      </c>
      <c r="AV32" s="157">
        <f t="shared" si="48"/>
        <v>2.3678384891138591</v>
      </c>
      <c r="AW32" s="157">
        <f t="shared" si="49"/>
        <v>2.2640842936783332</v>
      </c>
      <c r="AX32" s="157">
        <f t="shared" si="50"/>
        <v>2.578341806144997</v>
      </c>
      <c r="AY32" s="157">
        <f t="shared" si="51"/>
        <v>2.6090495071464521</v>
      </c>
      <c r="AZ32" s="157">
        <f t="shared" si="52"/>
        <v>2.6516092544009791</v>
      </c>
      <c r="BA32" s="157">
        <f t="shared" si="53"/>
        <v>2.6528187763991968</v>
      </c>
      <c r="BB32" s="157">
        <f t="shared" si="54"/>
        <v>2.6880382267319995</v>
      </c>
      <c r="BC32" s="157">
        <f t="shared" si="55"/>
        <v>2.4023644759056979</v>
      </c>
      <c r="BD32" s="157">
        <f t="shared" si="56"/>
        <v>2.4039438190018818</v>
      </c>
      <c r="BE32" s="157">
        <f t="shared" si="57"/>
        <v>2.9091759854525745</v>
      </c>
      <c r="BF32" s="52">
        <f t="shared" ref="BF32" si="61">IF(BE32="","",(BE32-BD32)/BD32)</f>
        <v>0.21016804238813919</v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148720.04</v>
      </c>
      <c r="R33" s="154">
        <v>102160.10999999994</v>
      </c>
      <c r="S33" s="52">
        <f t="shared" si="40"/>
        <v>-0.31307098895347302</v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37883.00600000003</v>
      </c>
      <c r="AL33" s="119">
        <v>28801.121000000028</v>
      </c>
      <c r="AM33" s="52">
        <f t="shared" si="59"/>
        <v>-0.23973506748646067</v>
      </c>
      <c r="AO33" s="198">
        <f t="shared" si="41"/>
        <v>2.4552842575993914</v>
      </c>
      <c r="AP33" s="157">
        <f t="shared" si="42"/>
        <v>2.2012427902355096</v>
      </c>
      <c r="AQ33" s="157">
        <f t="shared" si="43"/>
        <v>1.8923654382954234</v>
      </c>
      <c r="AR33" s="157">
        <f t="shared" si="44"/>
        <v>2.3594416740317734</v>
      </c>
      <c r="AS33" s="157">
        <f t="shared" si="45"/>
        <v>2.6818729356906932</v>
      </c>
      <c r="AT33" s="157">
        <f t="shared" si="46"/>
        <v>2.7474026310017368</v>
      </c>
      <c r="AU33" s="157">
        <f t="shared" si="47"/>
        <v>2.3909894211379137</v>
      </c>
      <c r="AV33" s="157">
        <f t="shared" si="48"/>
        <v>2.6441904855347453</v>
      </c>
      <c r="AW33" s="157">
        <f t="shared" si="49"/>
        <v>2.4025006171809284</v>
      </c>
      <c r="AX33" s="157">
        <f t="shared" si="50"/>
        <v>2.5432874794546838</v>
      </c>
      <c r="AY33" s="157">
        <f t="shared" si="51"/>
        <v>2.5567507968930014</v>
      </c>
      <c r="AZ33" s="157">
        <f t="shared" si="52"/>
        <v>2.7072195800906469</v>
      </c>
      <c r="BA33" s="157">
        <f t="shared" si="53"/>
        <v>2.6754694876637215</v>
      </c>
      <c r="BB33" s="157">
        <f t="shared" si="54"/>
        <v>2.6889600884413358</v>
      </c>
      <c r="BC33" s="157">
        <f t="shared" si="55"/>
        <v>2.3757536558007613</v>
      </c>
      <c r="BD33" s="157">
        <f t="shared" si="56"/>
        <v>2.5472697559790887</v>
      </c>
      <c r="BE33" s="157">
        <f t="shared" si="57"/>
        <v>2.8192139769622453</v>
      </c>
      <c r="BF33" s="52">
        <f t="shared" ref="BF33:BF34" si="62">IF(BE33="","",(BE33-BD33)/BD33)</f>
        <v>0.10675909779277774</v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132166.73000000024</v>
      </c>
      <c r="R34" s="154">
        <v>104044.85000000003</v>
      </c>
      <c r="S34" s="52">
        <f t="shared" si="40"/>
        <v>-0.21277578706835037</v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33338.594999999987</v>
      </c>
      <c r="AL34" s="119">
        <v>29543.024000000012</v>
      </c>
      <c r="AM34" s="52">
        <f t="shared" si="59"/>
        <v>-0.1138491589102653</v>
      </c>
      <c r="AO34" s="198">
        <f t="shared" si="41"/>
        <v>2.1020165625234823</v>
      </c>
      <c r="AP34" s="157">
        <f t="shared" si="42"/>
        <v>1.7740098041642658</v>
      </c>
      <c r="AQ34" s="157">
        <f t="shared" si="43"/>
        <v>2.354680177351006</v>
      </c>
      <c r="AR34" s="157">
        <f t="shared" si="44"/>
        <v>1.9712545810595916</v>
      </c>
      <c r="AS34" s="157">
        <f t="shared" si="45"/>
        <v>2.5708010782503732</v>
      </c>
      <c r="AT34" s="157">
        <f t="shared" si="46"/>
        <v>2.691606613908089</v>
      </c>
      <c r="AU34" s="157">
        <f t="shared" si="47"/>
        <v>2.5245321454200687</v>
      </c>
      <c r="AV34" s="157">
        <f t="shared" si="48"/>
        <v>2.3212555829506831</v>
      </c>
      <c r="AW34" s="157">
        <f t="shared" si="49"/>
        <v>2.4196352167128494</v>
      </c>
      <c r="AX34" s="157">
        <f t="shared" si="50"/>
        <v>2.6077093653063175</v>
      </c>
      <c r="AY34" s="157">
        <f t="shared" si="51"/>
        <v>2.6111078111666934</v>
      </c>
      <c r="AZ34" s="157">
        <f t="shared" si="52"/>
        <v>2.7174495870537294</v>
      </c>
      <c r="BA34" s="157">
        <f t="shared" si="53"/>
        <v>2.6468771860293314</v>
      </c>
      <c r="BB34" s="157">
        <f t="shared" si="54"/>
        <v>2.6921494721951751</v>
      </c>
      <c r="BC34" s="157">
        <f t="shared" si="55"/>
        <v>2.3822808219459199</v>
      </c>
      <c r="BD34" s="157">
        <f t="shared" si="56"/>
        <v>2.5224649955400973</v>
      </c>
      <c r="BE34" s="157">
        <f t="shared" si="57"/>
        <v>2.8394508714270819</v>
      </c>
      <c r="BF34" s="52">
        <f t="shared" si="62"/>
        <v>0.12566512377671793</v>
      </c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117679.45000000006</v>
      </c>
      <c r="R35" s="154"/>
      <c r="S35" s="52" t="str">
        <f t="shared" si="40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32876.765999999996</v>
      </c>
      <c r="AL35" s="119"/>
      <c r="AM35" s="52" t="str">
        <f t="shared" si="59"/>
        <v/>
      </c>
      <c r="AO35" s="198">
        <f t="shared" si="41"/>
        <v>2.5730718413288924</v>
      </c>
      <c r="AP35" s="157">
        <f t="shared" si="42"/>
        <v>2.1152117341675951</v>
      </c>
      <c r="AQ35" s="157">
        <f t="shared" si="43"/>
        <v>2.0786182429808124</v>
      </c>
      <c r="AR35" s="157">
        <f t="shared" si="44"/>
        <v>2.2082312689324564</v>
      </c>
      <c r="AS35" s="157">
        <f t="shared" si="45"/>
        <v>2.8364029516511247</v>
      </c>
      <c r="AT35" s="157">
        <f t="shared" si="46"/>
        <v>2.9159914494554884</v>
      </c>
      <c r="AU35" s="157">
        <f t="shared" si="47"/>
        <v>2.6482236092860245</v>
      </c>
      <c r="AV35" s="157">
        <f t="shared" si="48"/>
        <v>2.4414298807413699</v>
      </c>
      <c r="AW35" s="157">
        <f t="shared" si="49"/>
        <v>2.5776024338708856</v>
      </c>
      <c r="AX35" s="157">
        <f t="shared" si="50"/>
        <v>2.962909422884465</v>
      </c>
      <c r="AY35" s="157">
        <f t="shared" si="51"/>
        <v>2.6702840031607016</v>
      </c>
      <c r="AZ35" s="157">
        <f t="shared" si="52"/>
        <v>2.9177581046988688</v>
      </c>
      <c r="BA35" s="157">
        <f t="shared" si="53"/>
        <v>2.6024694558995529</v>
      </c>
      <c r="BB35" s="157">
        <f t="shared" si="54"/>
        <v>2.6894941599719639</v>
      </c>
      <c r="BC35" s="157">
        <f t="shared" si="55"/>
        <v>2.5756310615151738</v>
      </c>
      <c r="BD35" s="157">
        <f t="shared" si="56"/>
        <v>2.7937559191515584</v>
      </c>
      <c r="BE35" s="157"/>
      <c r="BF35" s="52"/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102661.22000000003</v>
      </c>
      <c r="Q36" s="154">
        <v>82804.689999999915</v>
      </c>
      <c r="R36" s="154"/>
      <c r="S36" s="52" t="str">
        <f t="shared" si="40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25359.499999999982</v>
      </c>
      <c r="AK36" s="154">
        <v>22997.189999999988</v>
      </c>
      <c r="AL36" s="119"/>
      <c r="AM36" s="52" t="str">
        <f t="shared" si="59"/>
        <v/>
      </c>
      <c r="AO36" s="198">
        <f t="shared" si="41"/>
        <v>2.596858038930463</v>
      </c>
      <c r="AP36" s="157">
        <f t="shared" si="42"/>
        <v>2.5390380338304137</v>
      </c>
      <c r="AQ36" s="157">
        <f t="shared" si="43"/>
        <v>2.4369051446930676</v>
      </c>
      <c r="AR36" s="157">
        <f t="shared" si="44"/>
        <v>3.0047628823362675</v>
      </c>
      <c r="AS36" s="157">
        <f t="shared" si="45"/>
        <v>2.8217482283915563</v>
      </c>
      <c r="AT36" s="157">
        <f t="shared" si="46"/>
        <v>3.0548593316653818</v>
      </c>
      <c r="AU36" s="157">
        <f t="shared" si="47"/>
        <v>2.4088946240090925</v>
      </c>
      <c r="AV36" s="157">
        <f t="shared" si="48"/>
        <v>2.4788911781300693</v>
      </c>
      <c r="AW36" s="157">
        <f t="shared" si="49"/>
        <v>2.6460630977752024</v>
      </c>
      <c r="AX36" s="157">
        <f t="shared" si="50"/>
        <v>2.7962553403787336</v>
      </c>
      <c r="AY36" s="157">
        <f t="shared" si="51"/>
        <v>2.8847610738564002</v>
      </c>
      <c r="AZ36" s="157">
        <f t="shared" si="52"/>
        <v>2.8576564297455391</v>
      </c>
      <c r="BA36" s="157">
        <f t="shared" si="53"/>
        <v>2.6836987129770478</v>
      </c>
      <c r="BB36" s="157">
        <f t="shared" si="54"/>
        <v>2.7439739186098122</v>
      </c>
      <c r="BC36" s="157">
        <f t="shared" si="55"/>
        <v>2.4702122184014543</v>
      </c>
      <c r="BD36" s="157">
        <f t="shared" si="56"/>
        <v>2.7772810936192154</v>
      </c>
      <c r="BE36" s="157"/>
      <c r="BF36" s="52"/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123334.30999999987</v>
      </c>
      <c r="R37" s="154"/>
      <c r="S37" s="52" t="str">
        <f t="shared" si="40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36427.984999999971</v>
      </c>
      <c r="AL37" s="119"/>
      <c r="AM37" s="52" t="str">
        <f t="shared" si="59"/>
        <v/>
      </c>
      <c r="AO37" s="198">
        <f t="shared" si="41"/>
        <v>2.6609147163514684</v>
      </c>
      <c r="AP37" s="157">
        <f t="shared" si="42"/>
        <v>2.4477706740286518</v>
      </c>
      <c r="AQ37" s="157">
        <f t="shared" si="43"/>
        <v>2.1417496349682335</v>
      </c>
      <c r="AR37" s="157">
        <f t="shared" si="44"/>
        <v>2.5106144445623939</v>
      </c>
      <c r="AS37" s="157">
        <f t="shared" si="45"/>
        <v>3.1842521435822113</v>
      </c>
      <c r="AT37" s="157">
        <f t="shared" si="46"/>
        <v>3.3649454435831103</v>
      </c>
      <c r="AU37" s="157">
        <f t="shared" si="47"/>
        <v>2.7034880868546924</v>
      </c>
      <c r="AV37" s="157">
        <f t="shared" si="48"/>
        <v>2.6358170139749189</v>
      </c>
      <c r="AW37" s="157">
        <f t="shared" si="49"/>
        <v>3.1656773651131371</v>
      </c>
      <c r="AX37" s="157">
        <f t="shared" si="50"/>
        <v>3.2745226936823624</v>
      </c>
      <c r="AY37" s="157">
        <f t="shared" si="51"/>
        <v>2.8372562827357921</v>
      </c>
      <c r="AZ37" s="157">
        <f t="shared" si="52"/>
        <v>3.0130879305787333</v>
      </c>
      <c r="BA37" s="157">
        <f t="shared" si="53"/>
        <v>3.0865473679962045</v>
      </c>
      <c r="BB37" s="157">
        <f t="shared" si="54"/>
        <v>2.9345794973729062</v>
      </c>
      <c r="BC37" s="157">
        <f t="shared" si="55"/>
        <v>3.1416336682913455</v>
      </c>
      <c r="BD37" s="157">
        <f t="shared" si="56"/>
        <v>2.9535970161101166</v>
      </c>
      <c r="BE37" s="157"/>
      <c r="BF37" s="52"/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132160.82000000007</v>
      </c>
      <c r="R38" s="154"/>
      <c r="S38" s="52" t="str">
        <f t="shared" si="40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40148.471999999965</v>
      </c>
      <c r="AL38" s="119"/>
      <c r="AM38" s="52" t="str">
        <f t="shared" si="59"/>
        <v/>
      </c>
      <c r="AO38" s="198">
        <f t="shared" si="41"/>
        <v>3.2539314368583776</v>
      </c>
      <c r="AP38" s="157">
        <f t="shared" si="42"/>
        <v>3.1337083285605001</v>
      </c>
      <c r="AQ38" s="157">
        <f t="shared" si="43"/>
        <v>2.2562326611474677</v>
      </c>
      <c r="AR38" s="157">
        <f t="shared" si="44"/>
        <v>3.3901116276712977</v>
      </c>
      <c r="AS38" s="157">
        <f t="shared" si="45"/>
        <v>3.3140091652530894</v>
      </c>
      <c r="AT38" s="157">
        <f t="shared" si="46"/>
        <v>3.4292885910740196</v>
      </c>
      <c r="AU38" s="157">
        <f t="shared" si="47"/>
        <v>3.2799387414257781</v>
      </c>
      <c r="AV38" s="157">
        <f t="shared" si="48"/>
        <v>3.0212068642228891</v>
      </c>
      <c r="AW38" s="157">
        <f t="shared" si="49"/>
        <v>3.2532448061198354</v>
      </c>
      <c r="AX38" s="157">
        <f t="shared" si="50"/>
        <v>3.4008016340950329</v>
      </c>
      <c r="AY38" s="157">
        <f t="shared" si="51"/>
        <v>3.1623807399392989</v>
      </c>
      <c r="AZ38" s="157">
        <f t="shared" si="52"/>
        <v>3.1617372629813776</v>
      </c>
      <c r="BA38" s="157">
        <f t="shared" si="53"/>
        <v>3.1696496791985505</v>
      </c>
      <c r="BB38" s="157">
        <f t="shared" si="54"/>
        <v>3.1868024521878535</v>
      </c>
      <c r="BC38" s="157">
        <f t="shared" si="55"/>
        <v>3.2071185028295162</v>
      </c>
      <c r="BD38" s="157">
        <f t="shared" si="56"/>
        <v>3.0378497954234804</v>
      </c>
      <c r="BE38" s="157"/>
      <c r="BF38" s="52"/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115648.79999999999</v>
      </c>
      <c r="R39" s="154"/>
      <c r="S39" s="52" t="str">
        <f t="shared" si="40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37946.358999999997</v>
      </c>
      <c r="AL39" s="119"/>
      <c r="AM39" s="52" t="str">
        <f t="shared" si="59"/>
        <v/>
      </c>
      <c r="AO39" s="198">
        <f t="shared" ref="AO39:AP45" si="63">(V39/B39)*10</f>
        <v>3.2414904621629503</v>
      </c>
      <c r="AP39" s="157">
        <f t="shared" si="63"/>
        <v>2.5668080317411479</v>
      </c>
      <c r="AQ39" s="157">
        <f t="shared" ref="AQ39:BB41" si="64">IF(X39="","",(X39/D39)*10)</f>
        <v>3.1227660965473962</v>
      </c>
      <c r="AR39" s="157">
        <f t="shared" si="64"/>
        <v>3.2923693141074821</v>
      </c>
      <c r="AS39" s="157">
        <f t="shared" si="64"/>
        <v>3.4202920027254784</v>
      </c>
      <c r="AT39" s="157">
        <f t="shared" si="64"/>
        <v>3.4483133730908344</v>
      </c>
      <c r="AU39" s="157">
        <f t="shared" si="64"/>
        <v>3.0834533940913951</v>
      </c>
      <c r="AV39" s="157">
        <f t="shared" si="64"/>
        <v>2.9683270442133765</v>
      </c>
      <c r="AW39" s="157">
        <f t="shared" si="64"/>
        <v>3.3181225695901304</v>
      </c>
      <c r="AX39" s="157">
        <f t="shared" si="64"/>
        <v>3.2080125021789963</v>
      </c>
      <c r="AY39" s="157">
        <f t="shared" si="64"/>
        <v>3.0872727608300847</v>
      </c>
      <c r="AZ39" s="157">
        <f t="shared" si="64"/>
        <v>3.0523879633076105</v>
      </c>
      <c r="BA39" s="157">
        <f t="shared" si="64"/>
        <v>3.1715278243097793</v>
      </c>
      <c r="BB39" s="157">
        <f t="shared" si="64"/>
        <v>3.2930088970002629</v>
      </c>
      <c r="BC39" s="157">
        <f t="shared" ref="BC39:BC41" si="65">IF(AJ39="","",(AJ39/P39)*10)</f>
        <v>3.2354026463528296</v>
      </c>
      <c r="BD39" s="157">
        <f t="shared" ref="BD39:BD41" si="66">IF(AK39="","",(AK39/Q39)*10)</f>
        <v>3.2811718755404295</v>
      </c>
      <c r="BE39" s="157"/>
      <c r="BF39" s="52"/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101688.20999999983</v>
      </c>
      <c r="R40" s="154"/>
      <c r="S40" s="52" t="str">
        <f t="shared" si="40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29902.337999999996</v>
      </c>
      <c r="AL40" s="119"/>
      <c r="AM40" s="52" t="str">
        <f t="shared" si="59"/>
        <v/>
      </c>
      <c r="AO40" s="198">
        <f t="shared" si="63"/>
        <v>2.3641849315690981</v>
      </c>
      <c r="AP40" s="157">
        <f t="shared" si="63"/>
        <v>2.3331363931299971</v>
      </c>
      <c r="AQ40" s="157">
        <f t="shared" si="64"/>
        <v>1.8672394304510065</v>
      </c>
      <c r="AR40" s="157">
        <f t="shared" si="64"/>
        <v>3.0775081161693092</v>
      </c>
      <c r="AS40" s="157">
        <f t="shared" si="64"/>
        <v>3.1734234355002373</v>
      </c>
      <c r="AT40" s="157">
        <f t="shared" si="64"/>
        <v>3.0922544640903604</v>
      </c>
      <c r="AU40" s="157">
        <f t="shared" si="64"/>
        <v>2.9933333802103839</v>
      </c>
      <c r="AV40" s="157">
        <f t="shared" si="64"/>
        <v>2.4409599211403106</v>
      </c>
      <c r="AW40" s="157">
        <f t="shared" si="64"/>
        <v>3.0553693343062638</v>
      </c>
      <c r="AX40" s="157">
        <f t="shared" si="64"/>
        <v>2.9890526462560034</v>
      </c>
      <c r="AY40" s="157">
        <f t="shared" si="64"/>
        <v>3.0440906927318663</v>
      </c>
      <c r="AZ40" s="157">
        <f t="shared" si="64"/>
        <v>2.8814276072156284</v>
      </c>
      <c r="BA40" s="157">
        <f t="shared" si="64"/>
        <v>2.9726921513406346</v>
      </c>
      <c r="BB40" s="157">
        <f t="shared" si="64"/>
        <v>2.9321947483873201</v>
      </c>
      <c r="BC40" s="157">
        <f t="shared" si="65"/>
        <v>3.0087227883416983</v>
      </c>
      <c r="BD40" s="157">
        <f t="shared" si="66"/>
        <v>2.9405904578318416</v>
      </c>
      <c r="BE40" s="157" t="str">
        <f t="shared" ref="BE40:BE41" si="67">IF(AL40="","",(AL40/R40)*10)</f>
        <v/>
      </c>
      <c r="BF40" s="52" t="str">
        <f t="shared" si="58"/>
        <v/>
      </c>
      <c r="BI40" s="105"/>
    </row>
    <row r="41" spans="1:61" ht="20.100000000000001" customHeight="1" thickBot="1">
      <c r="A41" s="35" t="str">
        <f>A19</f>
        <v>jan-jun</v>
      </c>
      <c r="B41" s="167">
        <f>SUM(B29:B34)</f>
        <v>719840.48</v>
      </c>
      <c r="C41" s="168">
        <f t="shared" ref="C41:R41" si="68">SUM(C29:C34)</f>
        <v>799220.1399999999</v>
      </c>
      <c r="D41" s="168">
        <f t="shared" si="68"/>
        <v>851083.66</v>
      </c>
      <c r="E41" s="168">
        <f t="shared" si="68"/>
        <v>850354.27</v>
      </c>
      <c r="F41" s="168">
        <f t="shared" si="68"/>
        <v>667659.81999999983</v>
      </c>
      <c r="G41" s="168">
        <f t="shared" si="68"/>
        <v>675752.42999999993</v>
      </c>
      <c r="H41" s="168">
        <f t="shared" si="68"/>
        <v>803504.81999999983</v>
      </c>
      <c r="I41" s="168">
        <f t="shared" si="68"/>
        <v>756411.4</v>
      </c>
      <c r="J41" s="168">
        <f t="shared" si="68"/>
        <v>864155.01</v>
      </c>
      <c r="K41" s="168">
        <f t="shared" si="68"/>
        <v>753367.32999999984</v>
      </c>
      <c r="L41" s="168">
        <f t="shared" si="68"/>
        <v>672548.45999999985</v>
      </c>
      <c r="M41" s="168">
        <f t="shared" si="68"/>
        <v>774317.83999999985</v>
      </c>
      <c r="N41" s="168">
        <f t="shared" si="68"/>
        <v>725928.32999999949</v>
      </c>
      <c r="O41" s="168">
        <f t="shared" si="68"/>
        <v>708024.75999999989</v>
      </c>
      <c r="P41" s="168">
        <f t="shared" si="68"/>
        <v>788633.58999999985</v>
      </c>
      <c r="Q41" s="168">
        <f t="shared" si="68"/>
        <v>797528.55</v>
      </c>
      <c r="R41" s="169">
        <f t="shared" si="68"/>
        <v>626975.78999999992</v>
      </c>
      <c r="S41" s="61">
        <f t="shared" si="40"/>
        <v>-0.2138516044347254</v>
      </c>
      <c r="U41" s="109"/>
      <c r="V41" s="167">
        <f>SUM(V29:V34)</f>
        <v>169214.83099999995</v>
      </c>
      <c r="W41" s="168">
        <f t="shared" ref="W41:AL41" si="69">SUM(W29:W34)</f>
        <v>169821.00400000002</v>
      </c>
      <c r="X41" s="168">
        <f t="shared" si="69"/>
        <v>173305.32699999999</v>
      </c>
      <c r="Y41" s="168">
        <f t="shared" si="69"/>
        <v>179304.12299999996</v>
      </c>
      <c r="Z41" s="168">
        <f t="shared" si="69"/>
        <v>180801.91000000003</v>
      </c>
      <c r="AA41" s="168">
        <f t="shared" si="69"/>
        <v>186351.25999999998</v>
      </c>
      <c r="AB41" s="168">
        <f t="shared" si="69"/>
        <v>188782.908</v>
      </c>
      <c r="AC41" s="168">
        <f t="shared" si="69"/>
        <v>193362.75199999989</v>
      </c>
      <c r="AD41" s="168">
        <f t="shared" si="69"/>
        <v>206901.19999999998</v>
      </c>
      <c r="AE41" s="168">
        <f t="shared" si="69"/>
        <v>199932.19699999999</v>
      </c>
      <c r="AF41" s="168">
        <f t="shared" si="69"/>
        <v>176434.60600000003</v>
      </c>
      <c r="AG41" s="168">
        <f t="shared" si="69"/>
        <v>209934.74700000006</v>
      </c>
      <c r="AH41" s="168">
        <f t="shared" si="69"/>
        <v>198490.05100000009</v>
      </c>
      <c r="AI41" s="168">
        <f t="shared" si="69"/>
        <v>194199.20700000002</v>
      </c>
      <c r="AJ41" s="168">
        <f t="shared" si="69"/>
        <v>199412.97399999999</v>
      </c>
      <c r="AK41" s="168">
        <f t="shared" si="69"/>
        <v>200679.69000000006</v>
      </c>
      <c r="AL41" s="169">
        <f t="shared" si="69"/>
        <v>180156.399</v>
      </c>
      <c r="AM41" s="57">
        <f t="shared" si="59"/>
        <v>-0.10226889925931244</v>
      </c>
      <c r="AO41" s="199">
        <f t="shared" si="63"/>
        <v>2.3507268026938406</v>
      </c>
      <c r="AP41" s="173">
        <f t="shared" si="63"/>
        <v>2.1248338911979876</v>
      </c>
      <c r="AQ41" s="173">
        <f t="shared" si="64"/>
        <v>2.0362901456714604</v>
      </c>
      <c r="AR41" s="173">
        <f t="shared" si="64"/>
        <v>2.1085814386514454</v>
      </c>
      <c r="AS41" s="173">
        <f t="shared" si="64"/>
        <v>2.7079944693991029</v>
      </c>
      <c r="AT41" s="173">
        <f t="shared" si="64"/>
        <v>2.7576853848679459</v>
      </c>
      <c r="AU41" s="173">
        <f t="shared" si="64"/>
        <v>2.349493161721171</v>
      </c>
      <c r="AV41" s="173">
        <f t="shared" si="64"/>
        <v>2.5563172633305085</v>
      </c>
      <c r="AW41" s="173">
        <f t="shared" si="64"/>
        <v>2.3942602612464166</v>
      </c>
      <c r="AX41" s="173">
        <f t="shared" si="64"/>
        <v>2.6538474531408207</v>
      </c>
      <c r="AY41" s="173">
        <f t="shared" si="64"/>
        <v>2.6233738755419953</v>
      </c>
      <c r="AZ41" s="173">
        <f t="shared" si="64"/>
        <v>2.7112218801519554</v>
      </c>
      <c r="BA41" s="173">
        <f t="shared" si="64"/>
        <v>2.7342926677072961</v>
      </c>
      <c r="BB41" s="173">
        <f t="shared" si="64"/>
        <v>2.7428307309478845</v>
      </c>
      <c r="BC41" s="173">
        <f t="shared" si="65"/>
        <v>2.5285883904589967</v>
      </c>
      <c r="BD41" s="173">
        <f t="shared" si="66"/>
        <v>2.5162696683397732</v>
      </c>
      <c r="BE41" s="173">
        <f t="shared" si="67"/>
        <v>2.8734187487526435</v>
      </c>
      <c r="BF41" s="57">
        <f t="shared" si="58"/>
        <v>0.14193593194982004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0">SUM(E29:E31)</f>
        <v>397992.19999999995</v>
      </c>
      <c r="F42" s="154">
        <f t="shared" si="70"/>
        <v>320914.02999999997</v>
      </c>
      <c r="G42" s="154">
        <f t="shared" si="70"/>
        <v>319240.09999999998</v>
      </c>
      <c r="H42" s="154">
        <f t="shared" si="70"/>
        <v>375788.15999999986</v>
      </c>
      <c r="I42" s="154">
        <f t="shared" si="70"/>
        <v>329821.17</v>
      </c>
      <c r="J42" s="154">
        <f t="shared" si="70"/>
        <v>409296.98</v>
      </c>
      <c r="K42" s="154">
        <f t="shared" si="70"/>
        <v>362582.60999999987</v>
      </c>
      <c r="L42" s="154">
        <f t="shared" si="70"/>
        <v>323969.94999999995</v>
      </c>
      <c r="M42" s="154">
        <f t="shared" si="70"/>
        <v>371518.00999999989</v>
      </c>
      <c r="N42" s="154">
        <f t="shared" si="70"/>
        <v>343792.48999999976</v>
      </c>
      <c r="O42" s="154">
        <f t="shared" ref="O42:P42" si="71">SUM(O29:O31)</f>
        <v>334600.13999999996</v>
      </c>
      <c r="P42" s="154">
        <f t="shared" si="71"/>
        <v>351994.4</v>
      </c>
      <c r="Q42" s="154">
        <f>IF(Q31="","",SUM(Q29:Q31))</f>
        <v>372200.05999999994</v>
      </c>
      <c r="R42" s="154">
        <f>IF(R31="","",SUM(R29:R31))</f>
        <v>305281</v>
      </c>
      <c r="S42" s="61">
        <f t="shared" si="40"/>
        <v>-0.17979325419775577</v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72">SUM(Y29:Y31)</f>
        <v>84446.709999999992</v>
      </c>
      <c r="Z42" s="154">
        <f t="shared" si="72"/>
        <v>88812.746000000028</v>
      </c>
      <c r="AA42" s="154">
        <f t="shared" si="72"/>
        <v>88470.203999999969</v>
      </c>
      <c r="AB42" s="154">
        <f t="shared" si="72"/>
        <v>91011.791000000027</v>
      </c>
      <c r="AC42" s="154">
        <f t="shared" si="72"/>
        <v>89366.013999999952</v>
      </c>
      <c r="AD42" s="154">
        <f t="shared" si="72"/>
        <v>99643.168000000005</v>
      </c>
      <c r="AE42" s="154">
        <f t="shared" si="72"/>
        <v>99340.117999999988</v>
      </c>
      <c r="AF42" s="154">
        <f t="shared" si="72"/>
        <v>86053.720000000016</v>
      </c>
      <c r="AG42" s="154">
        <f t="shared" si="72"/>
        <v>101509.05600000001</v>
      </c>
      <c r="AH42" s="154">
        <f t="shared" si="72"/>
        <v>96896.077000000048</v>
      </c>
      <c r="AI42" s="154">
        <f t="shared" si="72"/>
        <v>93756.756999999998</v>
      </c>
      <c r="AJ42" s="154">
        <f t="shared" ref="AJ42" si="73">SUM(AJ29:AJ31)</f>
        <v>95196.73199999996</v>
      </c>
      <c r="AK42" s="154">
        <f t="shared" ref="AK42" si="74">SUM(AK29:AK31)</f>
        <v>94735.111000000004</v>
      </c>
      <c r="AL42" s="154">
        <f>IF(AL31="","",SUM(AL29:AL31))</f>
        <v>88214.229999999981</v>
      </c>
      <c r="AM42" s="52">
        <f t="shared" si="59"/>
        <v>-6.8832779432749305E-2</v>
      </c>
      <c r="AO42" s="197">
        <f t="shared" si="63"/>
        <v>2.4364590200545351</v>
      </c>
      <c r="AP42" s="156">
        <f t="shared" si="63"/>
        <v>2.3667894900255999</v>
      </c>
      <c r="AQ42" s="156">
        <f t="shared" ref="AQ42:BB44" si="75">(X42/D42)*10</f>
        <v>1.9850252923809542</v>
      </c>
      <c r="AR42" s="156">
        <f t="shared" si="75"/>
        <v>2.1218182165379122</v>
      </c>
      <c r="AS42" s="156">
        <f t="shared" si="75"/>
        <v>2.7674934000236773</v>
      </c>
      <c r="AT42" s="156">
        <f t="shared" si="75"/>
        <v>2.7712747865947911</v>
      </c>
      <c r="AU42" s="156">
        <f t="shared" si="75"/>
        <v>2.4218908599994227</v>
      </c>
      <c r="AV42" s="156">
        <f t="shared" si="75"/>
        <v>2.7095293488892769</v>
      </c>
      <c r="AW42" s="156">
        <f t="shared" si="75"/>
        <v>2.4344955587016552</v>
      </c>
      <c r="AX42" s="156">
        <f t="shared" si="75"/>
        <v>2.7397926778672597</v>
      </c>
      <c r="AY42" s="156">
        <f t="shared" si="75"/>
        <v>2.6562253690504329</v>
      </c>
      <c r="AZ42" s="156">
        <f t="shared" si="75"/>
        <v>2.7322782009948869</v>
      </c>
      <c r="BA42" s="156">
        <f t="shared" si="75"/>
        <v>2.8184465867768118</v>
      </c>
      <c r="BB42" s="156">
        <f t="shared" si="75"/>
        <v>2.8020537289673579</v>
      </c>
      <c r="BC42" s="156">
        <f t="shared" ref="BC42:BC44" si="76">(AJ42/P42)*10</f>
        <v>2.7044956397033575</v>
      </c>
      <c r="BD42" s="156">
        <f t="shared" ref="BD42:BE44" si="77">(AK42/Q42)*10</f>
        <v>2.5452739314442892</v>
      </c>
      <c r="BE42" s="156">
        <f t="shared" si="77"/>
        <v>2.8896076074174282</v>
      </c>
      <c r="BF42" s="52">
        <f t="shared" si="58"/>
        <v>0.13528354324430239</v>
      </c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8">SUM(E32:E34)</f>
        <v>452362.07000000007</v>
      </c>
      <c r="F43" s="154">
        <f t="shared" si="78"/>
        <v>346745.78999999992</v>
      </c>
      <c r="G43" s="154">
        <f t="shared" si="78"/>
        <v>356512.32999999996</v>
      </c>
      <c r="H43" s="154">
        <f t="shared" si="78"/>
        <v>427716.65999999992</v>
      </c>
      <c r="I43" s="154">
        <f t="shared" si="78"/>
        <v>426590.23</v>
      </c>
      <c r="J43" s="154">
        <f t="shared" si="78"/>
        <v>454858.03</v>
      </c>
      <c r="K43" s="154">
        <f t="shared" si="78"/>
        <v>390784.71999999991</v>
      </c>
      <c r="L43" s="154">
        <f t="shared" si="78"/>
        <v>348578.50999999989</v>
      </c>
      <c r="M43" s="154">
        <f t="shared" si="78"/>
        <v>402799.82999999984</v>
      </c>
      <c r="N43" s="154">
        <f t="shared" si="78"/>
        <v>382135.83999999968</v>
      </c>
      <c r="O43" s="154">
        <f t="shared" ref="O43:P43" si="79">SUM(O32:O34)</f>
        <v>373424.61999999994</v>
      </c>
      <c r="P43" s="154">
        <f t="shared" si="79"/>
        <v>436639.18999999994</v>
      </c>
      <c r="Q43" s="154">
        <f>IF(Q34="","",SUM(Q32:Q34))</f>
        <v>425328.49000000011</v>
      </c>
      <c r="R43" s="154">
        <f>IF(R34="","",SUM(R32:R34))</f>
        <v>321694.78999999992</v>
      </c>
      <c r="S43" s="52">
        <f t="shared" si="40"/>
        <v>-0.24365567422958231</v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80">SUM(Y32:Y34)</f>
        <v>94857.412999999986</v>
      </c>
      <c r="Z43" s="154">
        <f t="shared" si="80"/>
        <v>91989.164000000033</v>
      </c>
      <c r="AA43" s="154">
        <f t="shared" si="80"/>
        <v>97881.056000000011</v>
      </c>
      <c r="AB43" s="154">
        <f t="shared" si="80"/>
        <v>97771.116999999969</v>
      </c>
      <c r="AC43" s="154">
        <f t="shared" si="80"/>
        <v>103996.73799999995</v>
      </c>
      <c r="AD43" s="154">
        <f t="shared" si="80"/>
        <v>107258.03199999998</v>
      </c>
      <c r="AE43" s="154">
        <f t="shared" si="80"/>
        <v>100592.079</v>
      </c>
      <c r="AF43" s="154">
        <f t="shared" si="80"/>
        <v>90380.885999999999</v>
      </c>
      <c r="AG43" s="154">
        <f t="shared" si="80"/>
        <v>108425.69100000005</v>
      </c>
      <c r="AH43" s="154">
        <f t="shared" si="80"/>
        <v>101593.97400000006</v>
      </c>
      <c r="AI43" s="154">
        <f t="shared" ref="AI43:AJ43" si="81">SUM(AI32:AI34)</f>
        <v>100442.45000000004</v>
      </c>
      <c r="AJ43" s="154">
        <f t="shared" si="81"/>
        <v>104216.24200000004</v>
      </c>
      <c r="AK43" s="154">
        <f t="shared" ref="AK43" si="82">SUM(AK32:AK34)</f>
        <v>105944.57900000004</v>
      </c>
      <c r="AL43" s="154">
        <f>IF(AL34="","",SUM(AL32:AL34))</f>
        <v>91942.169000000053</v>
      </c>
      <c r="AM43" s="52">
        <f t="shared" si="59"/>
        <v>-0.13216730985357905</v>
      </c>
      <c r="AO43" s="198">
        <f t="shared" si="63"/>
        <v>2.2750732862824821</v>
      </c>
      <c r="AP43" s="157">
        <f t="shared" si="63"/>
        <v>1.9521934010893327</v>
      </c>
      <c r="AQ43" s="157">
        <f t="shared" si="75"/>
        <v>2.0898434558003469</v>
      </c>
      <c r="AR43" s="157">
        <f t="shared" si="75"/>
        <v>2.0969356029341712</v>
      </c>
      <c r="AS43" s="157">
        <f t="shared" si="75"/>
        <v>2.6529280715996597</v>
      </c>
      <c r="AT43" s="157">
        <f t="shared" si="75"/>
        <v>2.7455167118623924</v>
      </c>
      <c r="AU43" s="157">
        <f t="shared" si="75"/>
        <v>2.2858851698692302</v>
      </c>
      <c r="AV43" s="157">
        <f t="shared" si="75"/>
        <v>2.4378602857360319</v>
      </c>
      <c r="AW43" s="157">
        <f t="shared" si="75"/>
        <v>2.3580551496474618</v>
      </c>
      <c r="AX43" s="157">
        <f t="shared" si="75"/>
        <v>2.5741047142273121</v>
      </c>
      <c r="AY43" s="157">
        <f t="shared" si="75"/>
        <v>2.5928415954270969</v>
      </c>
      <c r="AZ43" s="157">
        <f t="shared" si="75"/>
        <v>2.6918008133220934</v>
      </c>
      <c r="BA43" s="157">
        <f t="shared" si="75"/>
        <v>2.6585827176011585</v>
      </c>
      <c r="BB43" s="157">
        <f t="shared" si="75"/>
        <v>2.6897650722654562</v>
      </c>
      <c r="BC43" s="157">
        <f t="shared" si="76"/>
        <v>2.3867816812320499</v>
      </c>
      <c r="BD43" s="157">
        <f t="shared" si="77"/>
        <v>2.4908883719498784</v>
      </c>
      <c r="BE43" s="157">
        <f t="shared" si="77"/>
        <v>2.8580558920460004</v>
      </c>
      <c r="BF43" s="52">
        <f t="shared" si="58"/>
        <v>0.14740424510019356</v>
      </c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3">SUM(E35:E37)</f>
        <v>380039.47999999986</v>
      </c>
      <c r="F44" s="154">
        <f t="shared" si="83"/>
        <v>326934.71000000002</v>
      </c>
      <c r="G44" s="154">
        <f t="shared" si="83"/>
        <v>312275.05999999988</v>
      </c>
      <c r="H44" s="154">
        <f t="shared" si="83"/>
        <v>397927.66000000009</v>
      </c>
      <c r="I44" s="154">
        <f t="shared" si="83"/>
        <v>401306.53999999992</v>
      </c>
      <c r="J44" s="154">
        <f t="shared" si="83"/>
        <v>370175.25</v>
      </c>
      <c r="K44" s="154">
        <f t="shared" si="83"/>
        <v>378308.29999999981</v>
      </c>
      <c r="L44" s="154">
        <f t="shared" si="83"/>
        <v>363918.54</v>
      </c>
      <c r="M44" s="154">
        <f t="shared" si="83"/>
        <v>337143.84999999986</v>
      </c>
      <c r="N44" s="154">
        <f t="shared" si="83"/>
        <v>356836.42999999993</v>
      </c>
      <c r="O44" s="154">
        <f t="shared" ref="O44:P44" si="84">SUM(O35:O37)</f>
        <v>341381.28999999969</v>
      </c>
      <c r="P44" s="154">
        <f t="shared" si="84"/>
        <v>342306.42999999993</v>
      </c>
      <c r="Q44" s="154">
        <f>IF(Q37="","",SUM(Q35:Q37))</f>
        <v>323818.44999999984</v>
      </c>
      <c r="R44" s="154" t="str">
        <f>IF(R37="","",SUM(R35:R37))</f>
        <v/>
      </c>
      <c r="S44" s="52" t="str">
        <f t="shared" si="40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85">SUM(Y35:Y37)</f>
        <v>95010.713999999993</v>
      </c>
      <c r="Z44" s="154">
        <f t="shared" si="85"/>
        <v>96933.330000000016</v>
      </c>
      <c r="AA44" s="154">
        <f t="shared" si="85"/>
        <v>97029.099999999919</v>
      </c>
      <c r="AB44" s="154">
        <f t="shared" si="85"/>
        <v>103464.25199999993</v>
      </c>
      <c r="AC44" s="154">
        <f t="shared" si="85"/>
        <v>101256.62400000007</v>
      </c>
      <c r="AD44" s="154">
        <f t="shared" si="85"/>
        <v>103099.24100000001</v>
      </c>
      <c r="AE44" s="154">
        <f t="shared" si="85"/>
        <v>114633.18400000001</v>
      </c>
      <c r="AF44" s="154">
        <f t="shared" si="85"/>
        <v>101186.17999999993</v>
      </c>
      <c r="AG44" s="154">
        <f t="shared" si="85"/>
        <v>99045.043999999994</v>
      </c>
      <c r="AH44" s="154">
        <f t="shared" si="85"/>
        <v>99499.376000000018</v>
      </c>
      <c r="AI44" s="154">
        <f t="shared" ref="AI44:AJ44" si="86">SUM(AI35:AI37)</f>
        <v>95205.426000000007</v>
      </c>
      <c r="AJ44" s="154">
        <f t="shared" si="86"/>
        <v>93204.969999999958</v>
      </c>
      <c r="AK44" s="154">
        <f t="shared" ref="AK44" si="87">SUM(AK35:AK37)</f>
        <v>92301.940999999963</v>
      </c>
      <c r="AL44" s="154" t="str">
        <f>IF(AL35="","",SUM(AL33:AL35))</f>
        <v/>
      </c>
      <c r="AM44" s="52" t="str">
        <f t="shared" si="59"/>
        <v/>
      </c>
      <c r="AO44" s="198">
        <f t="shared" si="63"/>
        <v>2.613554504687233</v>
      </c>
      <c r="AP44" s="157">
        <f t="shared" si="63"/>
        <v>2.3424497621770386</v>
      </c>
      <c r="AQ44" s="157">
        <f t="shared" si="75"/>
        <v>2.1934914163029777</v>
      </c>
      <c r="AR44" s="157">
        <f t="shared" si="75"/>
        <v>2.5000222082189993</v>
      </c>
      <c r="AS44" s="157">
        <f t="shared" si="75"/>
        <v>2.9649140037776966</v>
      </c>
      <c r="AT44" s="157">
        <f t="shared" si="75"/>
        <v>3.1071677642140223</v>
      </c>
      <c r="AU44" s="157">
        <f t="shared" si="75"/>
        <v>2.6000769084511473</v>
      </c>
      <c r="AV44" s="157">
        <f t="shared" si="75"/>
        <v>2.5231740305054604</v>
      </c>
      <c r="AW44" s="157">
        <f t="shared" si="75"/>
        <v>2.7851467919586739</v>
      </c>
      <c r="AX44" s="157">
        <f t="shared" si="75"/>
        <v>3.0301524973150222</v>
      </c>
      <c r="AY44" s="157">
        <f t="shared" si="75"/>
        <v>2.780462352921067</v>
      </c>
      <c r="AZ44" s="157">
        <f t="shared" si="75"/>
        <v>2.9377680773355359</v>
      </c>
      <c r="BA44" s="157">
        <f t="shared" si="75"/>
        <v>2.7883749425472066</v>
      </c>
      <c r="BB44" s="157">
        <f t="shared" si="75"/>
        <v>2.7888296397263042</v>
      </c>
      <c r="BC44" s="157">
        <f t="shared" si="76"/>
        <v>2.7228518611233792</v>
      </c>
      <c r="BD44" s="157">
        <f t="shared" si="77"/>
        <v>2.8504225438667872</v>
      </c>
      <c r="BE44" s="157"/>
      <c r="BF44" s="52" t="str">
        <f t="shared" si="58"/>
        <v/>
      </c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8">IF(E40="","",SUM(E38:E40))</f>
        <v>407657.96999999974</v>
      </c>
      <c r="F45" s="155">
        <f t="shared" si="88"/>
        <v>389896.20999999979</v>
      </c>
      <c r="G45" s="155">
        <f t="shared" si="88"/>
        <v>414494.53</v>
      </c>
      <c r="H45" s="155">
        <f t="shared" si="88"/>
        <v>445352.96000000014</v>
      </c>
      <c r="I45" s="155">
        <f t="shared" si="88"/>
        <v>520911.64999999973</v>
      </c>
      <c r="J45" s="155">
        <f t="shared" si="88"/>
        <v>447178.6</v>
      </c>
      <c r="K45" s="155">
        <f t="shared" si="88"/>
        <v>436294.14999999967</v>
      </c>
      <c r="L45" s="155">
        <f t="shared" si="88"/>
        <v>375280.25999999972</v>
      </c>
      <c r="M45" s="155">
        <f t="shared" si="88"/>
        <v>397265.69</v>
      </c>
      <c r="N45" s="155">
        <f t="shared" si="88"/>
        <v>385842.90000000014</v>
      </c>
      <c r="O45" s="155">
        <f t="shared" ref="O45:P45" si="89">IF(O40="","",SUM(O38:O40))</f>
        <v>363345.98999999987</v>
      </c>
      <c r="P45" s="155">
        <f t="shared" si="89"/>
        <v>359538.72999999975</v>
      </c>
      <c r="Q45" s="155">
        <f>IF(Q40="","",SUM(Q38:Q40))</f>
        <v>349497.8299999999</v>
      </c>
      <c r="R45" s="155" t="str">
        <f>IF(R40="","",SUM(R38:R40))</f>
        <v/>
      </c>
      <c r="S45" s="55" t="str">
        <f t="shared" si="40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90">IF(Y40="","",SUM(Y38:Y40))</f>
        <v>133283.21699999986</v>
      </c>
      <c r="Z45" s="155">
        <f t="shared" si="90"/>
        <v>129217.92900000005</v>
      </c>
      <c r="AA45" s="155">
        <f t="shared" si="90"/>
        <v>138507.0309999999</v>
      </c>
      <c r="AB45" s="155">
        <f t="shared" si="90"/>
        <v>139017.64100000003</v>
      </c>
      <c r="AC45" s="155">
        <f t="shared" si="90"/>
        <v>147745.076</v>
      </c>
      <c r="AD45" s="155">
        <f t="shared" si="90"/>
        <v>144201.65400000001</v>
      </c>
      <c r="AE45" s="155">
        <f t="shared" si="90"/>
        <v>140364.57099999997</v>
      </c>
      <c r="AF45" s="155">
        <f t="shared" si="90"/>
        <v>116333.356</v>
      </c>
      <c r="AG45" s="155">
        <f t="shared" si="90"/>
        <v>120666.09900000007</v>
      </c>
      <c r="AH45" s="155">
        <f t="shared" si="90"/>
        <v>120177.06300000002</v>
      </c>
      <c r="AI45" s="155">
        <f t="shared" ref="AI45:AJ45" si="91">IF(AI40="","",SUM(AI38:AI40))</f>
        <v>115007.01299999995</v>
      </c>
      <c r="AJ45" s="155">
        <f t="shared" si="91"/>
        <v>113703.56500000005</v>
      </c>
      <c r="AK45" s="155">
        <f t="shared" ref="AK45:AL45" si="92">IF(AK40="","",SUM(AK38:AK40))</f>
        <v>107997.16899999997</v>
      </c>
      <c r="AL45" s="155" t="str">
        <f t="shared" si="92"/>
        <v/>
      </c>
      <c r="AM45" s="55" t="str">
        <f t="shared" si="59"/>
        <v/>
      </c>
      <c r="AO45" s="200">
        <f t="shared" si="63"/>
        <v>2.9376034082439215</v>
      </c>
      <c r="AP45" s="158">
        <f t="shared" si="63"/>
        <v>2.642822586054681</v>
      </c>
      <c r="AQ45" s="158">
        <f t="shared" ref="AQ45:BB45" si="93">IF(X40="","",(X45/D45)*10)</f>
        <v>2.3651800960558829</v>
      </c>
      <c r="AR45" s="158">
        <f t="shared" si="93"/>
        <v>3.2694863539648189</v>
      </c>
      <c r="AS45" s="158">
        <f t="shared" si="93"/>
        <v>3.3141622228130947</v>
      </c>
      <c r="AT45" s="158">
        <f t="shared" si="93"/>
        <v>3.3415888745262787</v>
      </c>
      <c r="AU45" s="158">
        <f t="shared" si="93"/>
        <v>3.1215160442629593</v>
      </c>
      <c r="AV45" s="158">
        <f t="shared" si="93"/>
        <v>2.8362789736032989</v>
      </c>
      <c r="AW45" s="158">
        <f t="shared" si="93"/>
        <v>3.2246993483140747</v>
      </c>
      <c r="AX45" s="158">
        <f t="shared" si="93"/>
        <v>3.2172003910664415</v>
      </c>
      <c r="AY45" s="158">
        <f t="shared" si="93"/>
        <v>3.0999060808580792</v>
      </c>
      <c r="AZ45" s="158">
        <f t="shared" si="93"/>
        <v>3.0374155643795984</v>
      </c>
      <c r="BA45" s="158">
        <f t="shared" si="93"/>
        <v>3.1146630662375796</v>
      </c>
      <c r="BB45" s="158">
        <f t="shared" si="93"/>
        <v>3.1652203730114099</v>
      </c>
      <c r="BC45" s="158">
        <f t="shared" ref="BC45" si="94">IF(AJ40="","",(AJ45/P45)*10)</f>
        <v>3.162484470031925</v>
      </c>
      <c r="BD45" s="158">
        <f t="shared" ref="BD45:BE45" si="95">IF(AK40="","",(AK45/Q45)*10)</f>
        <v>3.0900669397575369</v>
      </c>
      <c r="BE45" s="158" t="str">
        <f t="shared" si="95"/>
        <v/>
      </c>
      <c r="BF45" s="55" t="str">
        <f t="shared" si="58"/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6">
        <v>1000</v>
      </c>
      <c r="BF47" s="286" t="s">
        <v>46</v>
      </c>
      <c r="BI47" s="105"/>
    </row>
    <row r="48" spans="1:61" ht="20.100000000000001" customHeight="1">
      <c r="A48" s="466" t="s">
        <v>15</v>
      </c>
      <c r="B48" s="468" t="s">
        <v>71</v>
      </c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462"/>
      <c r="P48" s="462"/>
      <c r="Q48" s="462"/>
      <c r="R48" s="462"/>
      <c r="S48" s="464" t="s">
        <v>150</v>
      </c>
      <c r="U48" s="469" t="s">
        <v>3</v>
      </c>
      <c r="V48" s="461" t="s">
        <v>71</v>
      </c>
      <c r="W48" s="462"/>
      <c r="X48" s="462"/>
      <c r="Y48" s="462"/>
      <c r="Z48" s="462"/>
      <c r="AA48" s="462"/>
      <c r="AB48" s="462"/>
      <c r="AC48" s="462"/>
      <c r="AD48" s="462"/>
      <c r="AE48" s="462"/>
      <c r="AF48" s="462"/>
      <c r="AG48" s="462"/>
      <c r="AH48" s="462"/>
      <c r="AI48" s="462"/>
      <c r="AJ48" s="462"/>
      <c r="AK48" s="462"/>
      <c r="AL48" s="463"/>
      <c r="AM48" s="464" t="s">
        <v>150</v>
      </c>
      <c r="AO48" s="461" t="s">
        <v>71</v>
      </c>
      <c r="AP48" s="462"/>
      <c r="AQ48" s="462"/>
      <c r="AR48" s="462"/>
      <c r="AS48" s="462"/>
      <c r="AT48" s="462"/>
      <c r="AU48" s="462"/>
      <c r="AV48" s="462"/>
      <c r="AW48" s="462"/>
      <c r="AX48" s="462"/>
      <c r="AY48" s="462"/>
      <c r="AZ48" s="462"/>
      <c r="BA48" s="462"/>
      <c r="BB48" s="462"/>
      <c r="BC48" s="462"/>
      <c r="BD48" s="462"/>
      <c r="BE48" s="463"/>
      <c r="BF48" s="464" t="str">
        <f>AM48</f>
        <v>D       2026/2025</v>
      </c>
      <c r="BI48" s="105"/>
    </row>
    <row r="49" spans="1:61" ht="20.100000000000001" customHeight="1" thickBot="1">
      <c r="A49" s="467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65"/>
      <c r="U49" s="470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65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65"/>
      <c r="BI49" s="105"/>
    </row>
    <row r="50" spans="1:61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7"/>
      <c r="S50" s="289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89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135567.74000000005</v>
      </c>
      <c r="R51" s="204">
        <v>124009.93000000005</v>
      </c>
      <c r="S51" s="61">
        <f t="shared" ref="S51:S67" si="96">IF(R51="","",(R51-Q51)/Q51)</f>
        <v>-8.525486963196402E-2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37580.574999999953</v>
      </c>
      <c r="AL51" s="112">
        <v>33643.86500000002</v>
      </c>
      <c r="AM51" s="61">
        <f>(AL51-AK51)/AK51</f>
        <v>-0.10475385222285552</v>
      </c>
      <c r="AO51" s="197">
        <f t="shared" ref="AO51:AO60" si="97">(V51/B51)*10</f>
        <v>1.8403950095881081</v>
      </c>
      <c r="AP51" s="156">
        <f t="shared" ref="AP51:AP60" si="98">(W51/C51)*10</f>
        <v>2.1615227579625658</v>
      </c>
      <c r="AQ51" s="156">
        <f t="shared" ref="AQ51:AQ60" si="99">(X51/D51)*10</f>
        <v>1.6233752122420044</v>
      </c>
      <c r="AR51" s="156">
        <f t="shared" ref="AR51:AR60" si="100">(Y51/E51)*10</f>
        <v>2.1365698136809841</v>
      </c>
      <c r="AS51" s="156">
        <f t="shared" ref="AS51:AS60" si="101">(Z51/F51)*10</f>
        <v>1.9118665881821473</v>
      </c>
      <c r="AT51" s="156">
        <f t="shared" ref="AT51:AT60" si="102">(AA51/G51)*10</f>
        <v>2.084887683249244</v>
      </c>
      <c r="AU51" s="156">
        <f t="shared" ref="AU51:AU60" si="103">(AB51/H51)*10</f>
        <v>2.5496644283820684</v>
      </c>
      <c r="AV51" s="156">
        <f t="shared" ref="AV51:AV60" si="104">(AC51/I51)*10</f>
        <v>2.3022728777371348</v>
      </c>
      <c r="AW51" s="156">
        <f t="shared" ref="AW51:AW60" si="105">(AD51/J51)*10</f>
        <v>2.6245023255663726</v>
      </c>
      <c r="AX51" s="156">
        <f t="shared" ref="AX51:AX60" si="106">(AE51/K51)*10</f>
        <v>2.5168305052232003</v>
      </c>
      <c r="AY51" s="156">
        <f t="shared" ref="AY51:AY60" si="107">(AF51/L51)*10</f>
        <v>2.5770024051709339</v>
      </c>
      <c r="AZ51" s="156">
        <f t="shared" ref="AZ51:AZ60" si="108">(AG51/M51)*10</f>
        <v>2.4558880613738214</v>
      </c>
      <c r="BA51" s="156">
        <f t="shared" ref="BA51:BA60" si="109">(AH51/N51)*10</f>
        <v>2.7736362714125979</v>
      </c>
      <c r="BB51" s="156">
        <f t="shared" ref="BB51:BB60" si="110">(AI51/O51)*10</f>
        <v>2.5654813083882138</v>
      </c>
      <c r="BC51" s="156">
        <f t="shared" ref="BC51:BC60" si="111">(AJ51/P51)*10</f>
        <v>3.0577114042384252</v>
      </c>
      <c r="BD51" s="156">
        <f t="shared" ref="BD51:BD60" si="112">(AK51/Q51)*10</f>
        <v>2.7720883301587786</v>
      </c>
      <c r="BE51" s="156">
        <f t="shared" ref="BE51:BE52" si="113">(AL51/R51)*10</f>
        <v>2.7129976607518453</v>
      </c>
      <c r="BF51" s="61">
        <f t="shared" ref="BF51:BF67" si="114">IF(BE51="","",(BE51-BD51)/BD51)</f>
        <v>-2.1316301058685504E-2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155047.72000000003</v>
      </c>
      <c r="R52" s="202">
        <v>133797.73000000001</v>
      </c>
      <c r="S52" s="52">
        <f t="shared" si="96"/>
        <v>-0.13705451457138496</v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42478.271000000015</v>
      </c>
      <c r="AL52" s="119">
        <v>35784.678999999967</v>
      </c>
      <c r="AM52" s="52">
        <f t="shared" ref="AM52:AM67" si="115">IF(AL52="","",(AL52-AK52)/AK52)</f>
        <v>-0.15757684676007752</v>
      </c>
      <c r="AO52" s="198">
        <f t="shared" si="97"/>
        <v>1.9828769390109828</v>
      </c>
      <c r="AP52" s="157">
        <f t="shared" si="98"/>
        <v>1.9988227993313985</v>
      </c>
      <c r="AQ52" s="157">
        <f t="shared" si="99"/>
        <v>1.9749874173279136</v>
      </c>
      <c r="AR52" s="157">
        <f t="shared" si="100"/>
        <v>2.0345965286625685</v>
      </c>
      <c r="AS52" s="157">
        <f t="shared" si="101"/>
        <v>2.0060953800975545</v>
      </c>
      <c r="AT52" s="157">
        <f t="shared" si="102"/>
        <v>2.0568406639230217</v>
      </c>
      <c r="AU52" s="157">
        <f t="shared" si="103"/>
        <v>2.6533769046368283</v>
      </c>
      <c r="AV52" s="157">
        <f t="shared" si="104"/>
        <v>2.647838667682183</v>
      </c>
      <c r="AW52" s="157">
        <f t="shared" si="105"/>
        <v>2.631341738074287</v>
      </c>
      <c r="AX52" s="157">
        <f t="shared" si="106"/>
        <v>2.536018842558001</v>
      </c>
      <c r="AY52" s="157">
        <f t="shared" si="107"/>
        <v>2.4832292547690611</v>
      </c>
      <c r="AZ52" s="157">
        <f t="shared" si="108"/>
        <v>2.5417049850064632</v>
      </c>
      <c r="BA52" s="157">
        <f t="shared" si="109"/>
        <v>2.7055411202134874</v>
      </c>
      <c r="BB52" s="157">
        <f t="shared" si="110"/>
        <v>2.9706571579345149</v>
      </c>
      <c r="BC52" s="157">
        <f t="shared" si="111"/>
        <v>2.8337245373224724</v>
      </c>
      <c r="BD52" s="157">
        <f t="shared" si="112"/>
        <v>2.7396901418479427</v>
      </c>
      <c r="BE52" s="157">
        <f t="shared" si="113"/>
        <v>2.6745355844228422</v>
      </c>
      <c r="BF52" s="52">
        <f t="shared" si="114"/>
        <v>-2.3781724958557973E-2</v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145199.22999999975</v>
      </c>
      <c r="R53" s="202">
        <v>167415.97999999972</v>
      </c>
      <c r="S53" s="52">
        <f t="shared" si="96"/>
        <v>0.15300873152013278</v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39663.849999999984</v>
      </c>
      <c r="AL53" s="119">
        <v>44697.850999999995</v>
      </c>
      <c r="AM53" s="52">
        <f t="shared" si="115"/>
        <v>0.12691660038044753</v>
      </c>
      <c r="AO53" s="198">
        <f t="shared" si="97"/>
        <v>2.0077226683000542</v>
      </c>
      <c r="AP53" s="157">
        <f t="shared" si="98"/>
        <v>1.8315235126543004</v>
      </c>
      <c r="AQ53" s="157">
        <f t="shared" si="99"/>
        <v>1.8119557041330736</v>
      </c>
      <c r="AR53" s="157">
        <f t="shared" si="100"/>
        <v>2.0167206334389824</v>
      </c>
      <c r="AS53" s="157">
        <f t="shared" si="101"/>
        <v>1.9826132412987234</v>
      </c>
      <c r="AT53" s="157">
        <f t="shared" si="102"/>
        <v>2.113228319300315</v>
      </c>
      <c r="AU53" s="157">
        <f t="shared" si="103"/>
        <v>2.602660007755369</v>
      </c>
      <c r="AV53" s="157">
        <f t="shared" si="104"/>
        <v>2.6739934021991134</v>
      </c>
      <c r="AW53" s="157">
        <f t="shared" si="105"/>
        <v>2.617554001228326</v>
      </c>
      <c r="AX53" s="157">
        <f t="shared" si="106"/>
        <v>2.609925131515602</v>
      </c>
      <c r="AY53" s="157">
        <f t="shared" si="107"/>
        <v>2.6161012043466729</v>
      </c>
      <c r="AZ53" s="157">
        <f t="shared" si="108"/>
        <v>2.8377757985763976</v>
      </c>
      <c r="BA53" s="157">
        <f t="shared" si="109"/>
        <v>2.8495931602522742</v>
      </c>
      <c r="BB53" s="157">
        <f t="shared" si="110"/>
        <v>2.915374271088889</v>
      </c>
      <c r="BC53" s="157">
        <f t="shared" si="111"/>
        <v>3.0135183626272677</v>
      </c>
      <c r="BD53" s="157">
        <f t="shared" si="112"/>
        <v>2.7316845963990346</v>
      </c>
      <c r="BE53" s="157">
        <f t="shared" ref="BE53" si="116">(AL53/R53)*10</f>
        <v>2.6698676554054201</v>
      </c>
      <c r="BF53" s="52">
        <f t="shared" ref="BF53" si="117">IF(BE53="","",(BE53-BD53)/BD53)</f>
        <v>-2.2629604118682985E-2</v>
      </c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137732.48999999993</v>
      </c>
      <c r="R54" s="202">
        <v>168702.00000000015</v>
      </c>
      <c r="S54" s="52">
        <f t="shared" si="96"/>
        <v>0.22485261102881557</v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41363.733</v>
      </c>
      <c r="AL54" s="119">
        <v>44716.39899999999</v>
      </c>
      <c r="AM54" s="52">
        <f t="shared" si="115"/>
        <v>8.1053274374437878E-2</v>
      </c>
      <c r="AO54" s="198">
        <f t="shared" si="97"/>
        <v>1.9069227134443323</v>
      </c>
      <c r="AP54" s="157">
        <f t="shared" si="98"/>
        <v>1.915464103514757</v>
      </c>
      <c r="AQ54" s="157">
        <f t="shared" si="99"/>
        <v>1.8761332001822941</v>
      </c>
      <c r="AR54" s="157">
        <f t="shared" si="100"/>
        <v>1.8126793237794652</v>
      </c>
      <c r="AS54" s="157">
        <f t="shared" si="101"/>
        <v>2.2034024597762674</v>
      </c>
      <c r="AT54" s="157">
        <f t="shared" si="102"/>
        <v>1.9447659298682476</v>
      </c>
      <c r="AU54" s="157">
        <f t="shared" si="103"/>
        <v>2.43607496637682</v>
      </c>
      <c r="AV54" s="157">
        <f t="shared" si="104"/>
        <v>2.3737374992869791</v>
      </c>
      <c r="AW54" s="157">
        <f t="shared" si="105"/>
        <v>2.3781815706915439</v>
      </c>
      <c r="AX54" s="157">
        <f t="shared" si="106"/>
        <v>2.4789600355286541</v>
      </c>
      <c r="AY54" s="157">
        <f t="shared" si="107"/>
        <v>2.7486232264577093</v>
      </c>
      <c r="AZ54" s="157">
        <f t="shared" si="108"/>
        <v>2.7144993314116017</v>
      </c>
      <c r="BA54" s="157">
        <f t="shared" si="109"/>
        <v>2.8724249818937571</v>
      </c>
      <c r="BB54" s="157">
        <f t="shared" si="110"/>
        <v>2.9934986347618455</v>
      </c>
      <c r="BC54" s="157">
        <f t="shared" si="111"/>
        <v>2.8956675416485558</v>
      </c>
      <c r="BD54" s="157">
        <f t="shared" si="112"/>
        <v>3.0031935819936182</v>
      </c>
      <c r="BE54" s="157">
        <f t="shared" ref="BE54" si="118">(AL54/R54)*10</f>
        <v>2.6506146340885084</v>
      </c>
      <c r="BF54" s="52">
        <f t="shared" ref="BF54" si="119">IF(BE54="","",(BE54-BD54)/BD54)</f>
        <v>-0.11740133903424779</v>
      </c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170387.88999999978</v>
      </c>
      <c r="R55" s="202">
        <v>150660.44999999992</v>
      </c>
      <c r="S55" s="52">
        <f t="shared" si="96"/>
        <v>-0.11577958973492707</v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45449.539999999979</v>
      </c>
      <c r="AL55" s="119">
        <v>40325.071000000018</v>
      </c>
      <c r="AM55" s="52">
        <f t="shared" si="115"/>
        <v>-0.11275073411083948</v>
      </c>
      <c r="AO55" s="198">
        <f t="shared" si="97"/>
        <v>1.7520340711061637</v>
      </c>
      <c r="AP55" s="157">
        <f t="shared" si="98"/>
        <v>1.7517428736684229</v>
      </c>
      <c r="AQ55" s="157">
        <f t="shared" si="99"/>
        <v>1.726322321385233</v>
      </c>
      <c r="AR55" s="157">
        <f t="shared" si="100"/>
        <v>2.0015272066699175</v>
      </c>
      <c r="AS55" s="157">
        <f t="shared" si="101"/>
        <v>2.0864842867894087</v>
      </c>
      <c r="AT55" s="157">
        <f t="shared" si="102"/>
        <v>2.3291488172697856</v>
      </c>
      <c r="AU55" s="157">
        <f t="shared" si="103"/>
        <v>2.331685483786639</v>
      </c>
      <c r="AV55" s="157">
        <f t="shared" si="104"/>
        <v>2.4456093561553693</v>
      </c>
      <c r="AW55" s="157">
        <f t="shared" si="105"/>
        <v>2.5166896261109475</v>
      </c>
      <c r="AX55" s="157">
        <f t="shared" si="106"/>
        <v>2.3149959655163963</v>
      </c>
      <c r="AY55" s="157">
        <f t="shared" si="107"/>
        <v>2.5229270215366979</v>
      </c>
      <c r="AZ55" s="157">
        <f t="shared" si="108"/>
        <v>2.6525523763560646</v>
      </c>
      <c r="BA55" s="157">
        <f t="shared" si="109"/>
        <v>2.8703441202536228</v>
      </c>
      <c r="BB55" s="157">
        <f t="shared" si="110"/>
        <v>3.0225642456212709</v>
      </c>
      <c r="BC55" s="157">
        <f t="shared" si="111"/>
        <v>2.9077218206120885</v>
      </c>
      <c r="BD55" s="157">
        <f t="shared" si="112"/>
        <v>2.6674160939489329</v>
      </c>
      <c r="BE55" s="157">
        <f t="shared" ref="BE55:BE56" si="120">(AL55/R55)*10</f>
        <v>2.676553202914238</v>
      </c>
      <c r="BF55" s="52">
        <f t="shared" ref="BF55:BF56" si="121">IF(BE55="","",(BE55-BD55)/BD55)</f>
        <v>3.4254531889617149E-3</v>
      </c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149463.72000000006</v>
      </c>
      <c r="R56" s="202">
        <v>161819.84000000003</v>
      </c>
      <c r="S56" s="52">
        <f t="shared" si="96"/>
        <v>8.2669694023405557E-2</v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42639.120999999963</v>
      </c>
      <c r="AL56" s="119">
        <v>42803.716000000051</v>
      </c>
      <c r="AM56" s="52">
        <f t="shared" si="115"/>
        <v>3.860187455554926E-3</v>
      </c>
      <c r="AO56" s="198">
        <f t="shared" si="97"/>
        <v>2.1642824699311363</v>
      </c>
      <c r="AP56" s="157">
        <f t="shared" si="98"/>
        <v>1.6258312843389231</v>
      </c>
      <c r="AQ56" s="157">
        <f t="shared" si="99"/>
        <v>1.8444156881700937</v>
      </c>
      <c r="AR56" s="157">
        <f t="shared" si="100"/>
        <v>2.2679253964330508</v>
      </c>
      <c r="AS56" s="157">
        <f t="shared" si="101"/>
        <v>1.9775145141985686</v>
      </c>
      <c r="AT56" s="157">
        <f t="shared" si="102"/>
        <v>2.2301042720461464</v>
      </c>
      <c r="AU56" s="157">
        <f t="shared" si="103"/>
        <v>2.4649217088977964</v>
      </c>
      <c r="AV56" s="157">
        <f t="shared" si="104"/>
        <v>2.2994092133916011</v>
      </c>
      <c r="AW56" s="157">
        <f t="shared" si="105"/>
        <v>2.5374049995421668</v>
      </c>
      <c r="AX56" s="157">
        <f t="shared" si="106"/>
        <v>2.5635245583717103</v>
      </c>
      <c r="AY56" s="157">
        <f t="shared" si="107"/>
        <v>2.3079094660369694</v>
      </c>
      <c r="AZ56" s="157">
        <f t="shared" si="108"/>
        <v>2.6287498593130412</v>
      </c>
      <c r="BA56" s="157">
        <f t="shared" si="109"/>
        <v>2.8590970820133683</v>
      </c>
      <c r="BB56" s="157">
        <f t="shared" si="110"/>
        <v>2.9141194246386446</v>
      </c>
      <c r="BC56" s="157">
        <f t="shared" si="111"/>
        <v>2.8484298608532943</v>
      </c>
      <c r="BD56" s="157">
        <f t="shared" si="112"/>
        <v>2.8528074237681187</v>
      </c>
      <c r="BE56" s="157">
        <f t="shared" si="120"/>
        <v>2.6451463553542043</v>
      </c>
      <c r="BF56" s="52">
        <f t="shared" si="121"/>
        <v>-7.2791828387640048E-2</v>
      </c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214874.05999999976</v>
      </c>
      <c r="R57" s="202"/>
      <c r="S57" s="52" t="str">
        <f t="shared" si="96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56568.483999999917</v>
      </c>
      <c r="AL57" s="119"/>
      <c r="AM57" s="52" t="str">
        <f t="shared" si="115"/>
        <v/>
      </c>
      <c r="AO57" s="198">
        <f t="shared" si="97"/>
        <v>1.78028436914874</v>
      </c>
      <c r="AP57" s="157">
        <f t="shared" si="98"/>
        <v>1.8490670998920886</v>
      </c>
      <c r="AQ57" s="157">
        <f t="shared" si="99"/>
        <v>2.0713675613226452</v>
      </c>
      <c r="AR57" s="157">
        <f t="shared" si="100"/>
        <v>2.6398668876056313</v>
      </c>
      <c r="AS57" s="157">
        <f t="shared" si="101"/>
        <v>2.1564433770399614</v>
      </c>
      <c r="AT57" s="157">
        <f t="shared" si="102"/>
        <v>2.2613040218962874</v>
      </c>
      <c r="AU57" s="157">
        <f t="shared" si="103"/>
        <v>2.3003462816760107</v>
      </c>
      <c r="AV57" s="157">
        <f t="shared" si="104"/>
        <v>2.695125703096739</v>
      </c>
      <c r="AW57" s="157">
        <f t="shared" si="105"/>
        <v>2.7967861439132284</v>
      </c>
      <c r="AX57" s="157">
        <f t="shared" si="106"/>
        <v>2.7346902490333531</v>
      </c>
      <c r="AY57" s="157">
        <f t="shared" si="107"/>
        <v>2.5669833050728972</v>
      </c>
      <c r="AZ57" s="157">
        <f t="shared" si="108"/>
        <v>2.8743178526367079</v>
      </c>
      <c r="BA57" s="157">
        <f t="shared" si="109"/>
        <v>2.9092003555062247</v>
      </c>
      <c r="BB57" s="157">
        <f t="shared" si="110"/>
        <v>3.0626846947596857</v>
      </c>
      <c r="BC57" s="157">
        <f t="shared" si="111"/>
        <v>2.8233726030814834</v>
      </c>
      <c r="BD57" s="157">
        <f t="shared" si="112"/>
        <v>2.6326343905820915</v>
      </c>
      <c r="BE57" s="157"/>
      <c r="BF57" s="52"/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162298.43999999994</v>
      </c>
      <c r="R58" s="202"/>
      <c r="S58" s="52" t="str">
        <f t="shared" si="96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41171.23100000008</v>
      </c>
      <c r="AL58" s="119"/>
      <c r="AM58" s="52" t="str">
        <f t="shared" si="115"/>
        <v/>
      </c>
      <c r="AO58" s="198">
        <f t="shared" si="97"/>
        <v>1.6675286305808483</v>
      </c>
      <c r="AP58" s="157">
        <f t="shared" si="98"/>
        <v>1.5335201199016324</v>
      </c>
      <c r="AQ58" s="157">
        <f t="shared" si="99"/>
        <v>1.7218122402971472</v>
      </c>
      <c r="AR58" s="157">
        <f t="shared" si="100"/>
        <v>2.1904030522566904</v>
      </c>
      <c r="AS58" s="157">
        <f t="shared" si="101"/>
        <v>2.2098559498187784</v>
      </c>
      <c r="AT58" s="157">
        <f t="shared" si="102"/>
        <v>1.9543144793232015</v>
      </c>
      <c r="AU58" s="157">
        <f t="shared" si="103"/>
        <v>2.3412179443459293</v>
      </c>
      <c r="AV58" s="157">
        <f t="shared" si="104"/>
        <v>2.250318511572504</v>
      </c>
      <c r="AW58" s="157">
        <f t="shared" si="105"/>
        <v>2.5225098647387783</v>
      </c>
      <c r="AX58" s="157">
        <f t="shared" si="106"/>
        <v>2.5830822495328061</v>
      </c>
      <c r="AY58" s="157">
        <f t="shared" si="107"/>
        <v>2.554902722610267</v>
      </c>
      <c r="AZ58" s="157">
        <f t="shared" si="108"/>
        <v>2.4572668535012139</v>
      </c>
      <c r="BA58" s="157">
        <f t="shared" si="109"/>
        <v>2.8936638936443257</v>
      </c>
      <c r="BB58" s="157">
        <f t="shared" si="110"/>
        <v>2.4755120501468113</v>
      </c>
      <c r="BC58" s="157">
        <f t="shared" si="111"/>
        <v>2.732842784012</v>
      </c>
      <c r="BD58" s="157">
        <f t="shared" si="112"/>
        <v>2.5367607353465687</v>
      </c>
      <c r="BE58" s="157"/>
      <c r="BF58" s="52"/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170544.75999999995</v>
      </c>
      <c r="R59" s="202"/>
      <c r="S59" s="52" t="str">
        <f t="shared" si="96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50530.95300000006</v>
      </c>
      <c r="AL59" s="119"/>
      <c r="AM59" s="52" t="str">
        <f t="shared" si="115"/>
        <v/>
      </c>
      <c r="AO59" s="198">
        <f t="shared" si="97"/>
        <v>2.0176378539558204</v>
      </c>
      <c r="AP59" s="157">
        <f t="shared" si="98"/>
        <v>2.1322284964573752</v>
      </c>
      <c r="AQ59" s="157">
        <f t="shared" si="99"/>
        <v>2.0698124355501131</v>
      </c>
      <c r="AR59" s="157">
        <f t="shared" si="100"/>
        <v>2.4195441735474672</v>
      </c>
      <c r="AS59" s="157">
        <f t="shared" si="101"/>
        <v>2.2147954439362096</v>
      </c>
      <c r="AT59" s="157">
        <f t="shared" si="102"/>
        <v>2.4385642559372496</v>
      </c>
      <c r="AU59" s="157">
        <f t="shared" si="103"/>
        <v>2.6162790798815738</v>
      </c>
      <c r="AV59" s="157">
        <f t="shared" si="104"/>
        <v>2.741714467283753</v>
      </c>
      <c r="AW59" s="157">
        <f t="shared" si="105"/>
        <v>2.9662199105238427</v>
      </c>
      <c r="AX59" s="157">
        <f t="shared" si="106"/>
        <v>2.6555324622013563</v>
      </c>
      <c r="AY59" s="157">
        <f t="shared" si="107"/>
        <v>2.786435485029668</v>
      </c>
      <c r="AZ59" s="157">
        <f t="shared" si="108"/>
        <v>3.3033356079417873</v>
      </c>
      <c r="BA59" s="157">
        <f t="shared" si="109"/>
        <v>2.9680519543547716</v>
      </c>
      <c r="BB59" s="157">
        <f t="shared" si="110"/>
        <v>2.9669090697886649</v>
      </c>
      <c r="BC59" s="157">
        <f t="shared" si="111"/>
        <v>3.1435260756573391</v>
      </c>
      <c r="BD59" s="157">
        <f t="shared" si="112"/>
        <v>2.9629144278604675</v>
      </c>
      <c r="BE59" s="157"/>
      <c r="BF59" s="52"/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208282.75999999978</v>
      </c>
      <c r="R60" s="202"/>
      <c r="S60" s="52" t="str">
        <f t="shared" si="96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64803.065000000031</v>
      </c>
      <c r="AL60" s="119"/>
      <c r="AM60" s="52" t="str">
        <f t="shared" si="115"/>
        <v/>
      </c>
      <c r="AO60" s="198">
        <f t="shared" si="97"/>
        <v>2.3647140718469641</v>
      </c>
      <c r="AP60" s="157">
        <f t="shared" si="98"/>
        <v>2.2614935016861302</v>
      </c>
      <c r="AQ60" s="157">
        <f t="shared" si="99"/>
        <v>2.5580688905462297</v>
      </c>
      <c r="AR60" s="157">
        <f t="shared" si="100"/>
        <v>2.3603331049966276</v>
      </c>
      <c r="AS60" s="157">
        <f t="shared" si="101"/>
        <v>2.5709811698639262</v>
      </c>
      <c r="AT60" s="157">
        <f t="shared" si="102"/>
        <v>2.426905203187177</v>
      </c>
      <c r="AU60" s="157">
        <f t="shared" si="103"/>
        <v>2.7569178405590455</v>
      </c>
      <c r="AV60" s="157">
        <f t="shared" si="104"/>
        <v>2.568696662723287</v>
      </c>
      <c r="AW60" s="157">
        <f t="shared" si="105"/>
        <v>2.9967018158701015</v>
      </c>
      <c r="AX60" s="157">
        <f t="shared" si="106"/>
        <v>2.6446157846551293</v>
      </c>
      <c r="AY60" s="157">
        <f t="shared" si="107"/>
        <v>2.8633281235413843</v>
      </c>
      <c r="AZ60" s="157">
        <f t="shared" si="108"/>
        <v>3.0177047586960484</v>
      </c>
      <c r="BA60" s="157">
        <f t="shared" si="109"/>
        <v>3.1907721970477527</v>
      </c>
      <c r="BB60" s="157">
        <f t="shared" si="110"/>
        <v>3.0720834500865446</v>
      </c>
      <c r="BC60" s="157">
        <f t="shared" si="111"/>
        <v>3.2015243739726431</v>
      </c>
      <c r="BD60" s="157">
        <f t="shared" si="112"/>
        <v>3.1113023948789662</v>
      </c>
      <c r="BE60" s="157"/>
      <c r="BF60" s="52"/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147464.0199999999</v>
      </c>
      <c r="R61" s="202"/>
      <c r="S61" s="52" t="str">
        <f t="shared" si="96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49319.38999999997</v>
      </c>
      <c r="AL61" s="119"/>
      <c r="AM61" s="52" t="str">
        <f t="shared" si="115"/>
        <v/>
      </c>
      <c r="AO61" s="198">
        <f t="shared" ref="AO61:AP67" si="122">(V61/B61)*10</f>
        <v>1.9784200067392308</v>
      </c>
      <c r="AP61" s="157">
        <f t="shared" si="122"/>
        <v>1.9672226836151285</v>
      </c>
      <c r="AQ61" s="157">
        <f t="shared" ref="AQ61:BB63" si="123">IF(X61="","",(X61/D61)*10)</f>
        <v>2.1967931517532344</v>
      </c>
      <c r="AR61" s="157">
        <f t="shared" si="123"/>
        <v>2.3729260081576027</v>
      </c>
      <c r="AS61" s="157">
        <f t="shared" si="123"/>
        <v>2.4758168420606395</v>
      </c>
      <c r="AT61" s="157">
        <f t="shared" si="123"/>
        <v>2.4958910965727048</v>
      </c>
      <c r="AU61" s="157">
        <f t="shared" si="123"/>
        <v>2.8239750172941114</v>
      </c>
      <c r="AV61" s="157">
        <f t="shared" si="123"/>
        <v>2.95999563618712</v>
      </c>
      <c r="AW61" s="157">
        <f t="shared" si="123"/>
        <v>2.8613877922934243</v>
      </c>
      <c r="AX61" s="157">
        <f t="shared" si="123"/>
        <v>2.7146381384743794</v>
      </c>
      <c r="AY61" s="157">
        <f t="shared" si="123"/>
        <v>2.7936391721613445</v>
      </c>
      <c r="AZ61" s="157">
        <f t="shared" si="123"/>
        <v>3.094595117974555</v>
      </c>
      <c r="BA61" s="157">
        <f t="shared" si="123"/>
        <v>2.9794973919702468</v>
      </c>
      <c r="BB61" s="157">
        <f t="shared" si="123"/>
        <v>3.0009551822447307</v>
      </c>
      <c r="BC61" s="157">
        <f t="shared" ref="BC61:BC63" si="124">IF(AJ61="","",(AJ61/P61)*10)</f>
        <v>3.0011770480784405</v>
      </c>
      <c r="BD61" s="157">
        <f t="shared" ref="BD61:BD63" si="125">IF(AK61="","",(AK61/Q61)*10)</f>
        <v>3.344503289683816</v>
      </c>
      <c r="BE61" s="157" t="str">
        <f t="shared" ref="BE61:BE63" si="126">IF(AL61="","",(AL61/R61)*10)</f>
        <v/>
      </c>
      <c r="BF61" s="52" t="str">
        <f t="shared" si="114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124222.62999999986</v>
      </c>
      <c r="R62" s="203"/>
      <c r="S62" s="52" t="str">
        <f t="shared" si="96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37809.364999999998</v>
      </c>
      <c r="AL62" s="123"/>
      <c r="AM62" s="52" t="str">
        <f t="shared" si="115"/>
        <v/>
      </c>
      <c r="AO62" s="198">
        <f t="shared" si="122"/>
        <v>2.0408556968710365</v>
      </c>
      <c r="AP62" s="157">
        <f t="shared" si="122"/>
        <v>1.8586959199657298</v>
      </c>
      <c r="AQ62" s="157">
        <f t="shared" si="123"/>
        <v>2.3103681372605527</v>
      </c>
      <c r="AR62" s="157">
        <f t="shared" si="123"/>
        <v>2.494909882777443</v>
      </c>
      <c r="AS62" s="157">
        <f t="shared" si="123"/>
        <v>2.357121537342076</v>
      </c>
      <c r="AT62" s="157">
        <f t="shared" si="123"/>
        <v>2.6659387435479127</v>
      </c>
      <c r="AU62" s="157">
        <f t="shared" si="123"/>
        <v>3.190162257970441</v>
      </c>
      <c r="AV62" s="157">
        <f t="shared" si="123"/>
        <v>3.0157583548138938</v>
      </c>
      <c r="AW62" s="157">
        <f t="shared" si="123"/>
        <v>3.3894753383554024</v>
      </c>
      <c r="AX62" s="157">
        <f t="shared" si="123"/>
        <v>3.080067195408315</v>
      </c>
      <c r="AY62" s="157">
        <f t="shared" si="123"/>
        <v>2.920769071613742</v>
      </c>
      <c r="AZ62" s="157">
        <f t="shared" si="123"/>
        <v>2.7992960150697193</v>
      </c>
      <c r="BA62" s="157">
        <f t="shared" si="123"/>
        <v>3.0658930312246784</v>
      </c>
      <c r="BB62" s="157">
        <f t="shared" si="123"/>
        <v>3.2488675331789625</v>
      </c>
      <c r="BC62" s="157">
        <f t="shared" si="124"/>
        <v>3.2145078540987408</v>
      </c>
      <c r="BD62" s="157">
        <f t="shared" si="125"/>
        <v>3.0436777099309555</v>
      </c>
      <c r="BE62" s="157" t="str">
        <f t="shared" si="126"/>
        <v/>
      </c>
      <c r="BF62" s="52" t="str">
        <f t="shared" si="114"/>
        <v/>
      </c>
      <c r="BI62" s="105"/>
    </row>
    <row r="63" spans="1:61" ht="20.100000000000001" customHeight="1" thickBot="1">
      <c r="A63" s="35" t="str">
        <f>A19</f>
        <v>jan-jun</v>
      </c>
      <c r="B63" s="167">
        <f>SUM(B51:B56)</f>
        <v>505124.08000000013</v>
      </c>
      <c r="C63" s="548">
        <f t="shared" ref="C63:R63" si="127">SUM(C51:C56)</f>
        <v>598454.9700000002</v>
      </c>
      <c r="D63" s="168">
        <f t="shared" si="127"/>
        <v>712385.66999999993</v>
      </c>
      <c r="E63" s="168">
        <f t="shared" si="127"/>
        <v>648866.43999999994</v>
      </c>
      <c r="F63" s="168">
        <f t="shared" si="127"/>
        <v>642989.02999999968</v>
      </c>
      <c r="G63" s="168">
        <f t="shared" si="127"/>
        <v>666475.37000000011</v>
      </c>
      <c r="H63" s="168">
        <f t="shared" si="127"/>
        <v>496435.44999999972</v>
      </c>
      <c r="I63" s="168">
        <f t="shared" si="127"/>
        <v>629428.36999999965</v>
      </c>
      <c r="J63" s="168">
        <f t="shared" si="127"/>
        <v>632537.2300000001</v>
      </c>
      <c r="K63" s="168">
        <f t="shared" si="127"/>
        <v>662745.46999999939</v>
      </c>
      <c r="L63" s="168">
        <f t="shared" si="127"/>
        <v>760630.3899999999</v>
      </c>
      <c r="M63" s="168">
        <f t="shared" si="127"/>
        <v>861442.63999999966</v>
      </c>
      <c r="N63" s="168">
        <f t="shared" si="127"/>
        <v>822956.71999999951</v>
      </c>
      <c r="O63" s="168">
        <f t="shared" si="127"/>
        <v>871655.15000000014</v>
      </c>
      <c r="P63" s="168">
        <f t="shared" si="127"/>
        <v>879320.23999999976</v>
      </c>
      <c r="Q63" s="168">
        <f t="shared" si="127"/>
        <v>893398.78999999957</v>
      </c>
      <c r="R63" s="169">
        <f t="shared" si="127"/>
        <v>906405.92999999993</v>
      </c>
      <c r="S63" s="57">
        <f t="shared" si="96"/>
        <v>1.4559164558528638E-2</v>
      </c>
      <c r="U63" s="109"/>
      <c r="V63" s="167">
        <f>SUM(V51:V56)</f>
        <v>97678.897000000012</v>
      </c>
      <c r="W63" s="168">
        <f t="shared" ref="W63:AL63" si="128">SUM(W51:W56)</f>
        <v>110862.13199999998</v>
      </c>
      <c r="X63" s="168">
        <f t="shared" si="128"/>
        <v>128606.35500000001</v>
      </c>
      <c r="Y63" s="168">
        <f t="shared" si="128"/>
        <v>131654.20599999998</v>
      </c>
      <c r="Z63" s="168">
        <f t="shared" si="128"/>
        <v>130445.73900000002</v>
      </c>
      <c r="AA63" s="168">
        <f t="shared" si="128"/>
        <v>141239.66099999996</v>
      </c>
      <c r="AB63" s="168">
        <f t="shared" si="128"/>
        <v>123897.57100000003</v>
      </c>
      <c r="AC63" s="168">
        <f t="shared" si="128"/>
        <v>154337.29</v>
      </c>
      <c r="AD63" s="168">
        <f t="shared" si="128"/>
        <v>160934.14800000002</v>
      </c>
      <c r="AE63" s="168">
        <f t="shared" si="128"/>
        <v>165211.11200000008</v>
      </c>
      <c r="AF63" s="168">
        <f t="shared" si="128"/>
        <v>193140.05600000004</v>
      </c>
      <c r="AG63" s="168">
        <f t="shared" si="128"/>
        <v>228308.5100000001</v>
      </c>
      <c r="AH63" s="168">
        <f t="shared" si="128"/>
        <v>232266.58400000009</v>
      </c>
      <c r="AI63" s="168">
        <f t="shared" si="128"/>
        <v>252657.49799999993</v>
      </c>
      <c r="AJ63" s="168">
        <f t="shared" si="128"/>
        <v>256964.44400000002</v>
      </c>
      <c r="AK63" s="168">
        <f t="shared" si="128"/>
        <v>249175.08999999988</v>
      </c>
      <c r="AL63" s="169">
        <f t="shared" si="128"/>
        <v>241971.58100000006</v>
      </c>
      <c r="AM63" s="57">
        <f t="shared" si="115"/>
        <v>-2.8909426700718038E-2</v>
      </c>
      <c r="AO63" s="199">
        <f t="shared" si="122"/>
        <v>1.9337604534711548</v>
      </c>
      <c r="AP63" s="173">
        <f t="shared" si="122"/>
        <v>1.8524724090769928</v>
      </c>
      <c r="AQ63" s="173">
        <f t="shared" si="123"/>
        <v>1.805291156404087</v>
      </c>
      <c r="AR63" s="173">
        <f t="shared" si="123"/>
        <v>2.028987752857121</v>
      </c>
      <c r="AS63" s="173">
        <f t="shared" si="123"/>
        <v>2.028739728265661</v>
      </c>
      <c r="AT63" s="173">
        <f t="shared" si="123"/>
        <v>2.1192030097076198</v>
      </c>
      <c r="AU63" s="173">
        <f t="shared" si="123"/>
        <v>2.4957438273193442</v>
      </c>
      <c r="AV63" s="173">
        <f t="shared" si="123"/>
        <v>2.4520230951776147</v>
      </c>
      <c r="AW63" s="173">
        <f t="shared" si="123"/>
        <v>2.5442636475326519</v>
      </c>
      <c r="AX63" s="173">
        <f t="shared" si="123"/>
        <v>2.492828989083852</v>
      </c>
      <c r="AY63" s="173">
        <f t="shared" si="123"/>
        <v>2.5392103515611582</v>
      </c>
      <c r="AZ63" s="173">
        <f t="shared" si="123"/>
        <v>2.6503042616975661</v>
      </c>
      <c r="BA63" s="173">
        <f t="shared" si="123"/>
        <v>2.8223426378971697</v>
      </c>
      <c r="BB63" s="173">
        <f t="shared" si="123"/>
        <v>2.8985946793293182</v>
      </c>
      <c r="BC63" s="173">
        <f t="shared" si="124"/>
        <v>2.9223078499819373</v>
      </c>
      <c r="BD63" s="173">
        <f t="shared" si="125"/>
        <v>2.7890690337738198</v>
      </c>
      <c r="BE63" s="173">
        <f t="shared" si="126"/>
        <v>2.6695719102367308</v>
      </c>
      <c r="BF63" s="61">
        <f t="shared" si="114"/>
        <v>-4.2844806668481915E-2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9">SUM(E51:E53)</f>
        <v>307586.39999999991</v>
      </c>
      <c r="F64" s="154">
        <f t="shared" si="129"/>
        <v>312002.81999999983</v>
      </c>
      <c r="G64" s="154">
        <f t="shared" si="129"/>
        <v>314085.74999999994</v>
      </c>
      <c r="H64" s="154">
        <f t="shared" si="129"/>
        <v>225185.55999999994</v>
      </c>
      <c r="I64" s="154">
        <f t="shared" si="129"/>
        <v>291368.51999999996</v>
      </c>
      <c r="J64" s="154">
        <f t="shared" si="129"/>
        <v>290915.21000000002</v>
      </c>
      <c r="K64" s="154">
        <f t="shared" si="129"/>
        <v>314581.43999999971</v>
      </c>
      <c r="L64" s="154">
        <f t="shared" si="129"/>
        <v>387624.22000000009</v>
      </c>
      <c r="M64" s="154">
        <f t="shared" si="129"/>
        <v>406414.74999999977</v>
      </c>
      <c r="N64" s="154">
        <f t="shared" si="129"/>
        <v>411776.26999999984</v>
      </c>
      <c r="O64" s="154">
        <f t="shared" ref="O64:Q64" si="130">SUM(O51:O53)</f>
        <v>412801.68999999994</v>
      </c>
      <c r="P64" s="154">
        <f t="shared" ref="P64" si="131">SUM(P51:P53)</f>
        <v>411153.37999999995</v>
      </c>
      <c r="Q64" s="154">
        <f t="shared" si="130"/>
        <v>435814.68999999983</v>
      </c>
      <c r="R64" s="154">
        <f>IF(R53="","",SUM(R51:R53))</f>
        <v>425223.63999999978</v>
      </c>
      <c r="S64" s="52">
        <f t="shared" si="96"/>
        <v>-2.430172787429458E-2</v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K64" si="132">SUM(Z51:Z53)</f>
        <v>61448.611999999994</v>
      </c>
      <c r="AA64" s="154">
        <f t="shared" si="132"/>
        <v>65590.697999999975</v>
      </c>
      <c r="AB64" s="154">
        <f t="shared" si="132"/>
        <v>58604.442999999985</v>
      </c>
      <c r="AC64" s="154">
        <f t="shared" si="132"/>
        <v>74095.891999999963</v>
      </c>
      <c r="AD64" s="154">
        <f t="shared" si="132"/>
        <v>76343.599000000002</v>
      </c>
      <c r="AE64" s="154">
        <f t="shared" si="132"/>
        <v>80321.476000000039</v>
      </c>
      <c r="AF64" s="154">
        <f t="shared" si="132"/>
        <v>99368.438000000038</v>
      </c>
      <c r="AG64" s="154">
        <f t="shared" si="132"/>
        <v>107006.38200000001</v>
      </c>
      <c r="AH64" s="154">
        <f t="shared" si="132"/>
        <v>114366.99700000009</v>
      </c>
      <c r="AI64" s="154">
        <f t="shared" ref="AI64:AJ64" si="133">SUM(AI51:AI53)</f>
        <v>116285.541</v>
      </c>
      <c r="AJ64" s="154">
        <f t="shared" si="133"/>
        <v>121877.28199999995</v>
      </c>
      <c r="AK64" s="154">
        <f t="shared" si="132"/>
        <v>119722.69599999994</v>
      </c>
      <c r="AL64" s="119">
        <f>IF(AL53="","",SUM(AL51:AL53))</f>
        <v>114126.39499999999</v>
      </c>
      <c r="AM64" s="52">
        <f t="shared" si="115"/>
        <v>-4.6743860495757225E-2</v>
      </c>
      <c r="AO64" s="197">
        <f t="shared" si="122"/>
        <v>1.9450344091466372</v>
      </c>
      <c r="AP64" s="156">
        <f t="shared" si="122"/>
        <v>1.9790475308153666</v>
      </c>
      <c r="AQ64" s="156">
        <f t="shared" ref="AQ64:BB66" si="134">(X64/D64)*10</f>
        <v>1.7976382565582869</v>
      </c>
      <c r="AR64" s="156">
        <f t="shared" si="134"/>
        <v>2.0596266935079059</v>
      </c>
      <c r="AS64" s="156">
        <f t="shared" si="134"/>
        <v>1.9694889937212756</v>
      </c>
      <c r="AT64" s="156">
        <f t="shared" si="134"/>
        <v>2.0883054388809423</v>
      </c>
      <c r="AU64" s="156">
        <f t="shared" si="134"/>
        <v>2.6024956040698171</v>
      </c>
      <c r="AV64" s="156">
        <f t="shared" si="134"/>
        <v>2.5430301118322589</v>
      </c>
      <c r="AW64" s="156">
        <f t="shared" si="134"/>
        <v>2.6242560160398627</v>
      </c>
      <c r="AX64" s="156">
        <f t="shared" si="134"/>
        <v>2.5532808292822393</v>
      </c>
      <c r="AY64" s="156">
        <f t="shared" si="134"/>
        <v>2.5635250036749513</v>
      </c>
      <c r="AZ64" s="156">
        <f t="shared" si="134"/>
        <v>2.6329354926217627</v>
      </c>
      <c r="BA64" s="156">
        <f t="shared" si="134"/>
        <v>2.7774062113875608</v>
      </c>
      <c r="BB64" s="156">
        <f t="shared" si="134"/>
        <v>2.8169831620602137</v>
      </c>
      <c r="BC64" s="156">
        <f t="shared" ref="BC64:BC66" si="135">(AJ64/P64)*10</f>
        <v>2.9642777593121079</v>
      </c>
      <c r="BD64" s="156">
        <f t="shared" ref="BD64:BE66" si="136">(AK64/Q64)*10</f>
        <v>2.7471009754168678</v>
      </c>
      <c r="BE64" s="156">
        <f t="shared" si="136"/>
        <v>2.6839146337207413</v>
      </c>
      <c r="BF64" s="61">
        <f t="shared" si="114"/>
        <v>-2.3001099071918187E-2</v>
      </c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7">SUM(E54:E56)</f>
        <v>341280.04000000004</v>
      </c>
      <c r="F65" s="154">
        <f t="shared" si="137"/>
        <v>330986.2099999999</v>
      </c>
      <c r="G65" s="154">
        <f t="shared" si="137"/>
        <v>352389.62000000011</v>
      </c>
      <c r="H65" s="154">
        <f t="shared" si="137"/>
        <v>271249.88999999984</v>
      </c>
      <c r="I65" s="154">
        <f t="shared" si="137"/>
        <v>338059.84999999963</v>
      </c>
      <c r="J65" s="154">
        <f t="shared" si="137"/>
        <v>341622.02</v>
      </c>
      <c r="K65" s="154">
        <f t="shared" si="137"/>
        <v>348164.02999999968</v>
      </c>
      <c r="L65" s="154">
        <f t="shared" si="137"/>
        <v>373006.16999999981</v>
      </c>
      <c r="M65" s="154">
        <f t="shared" si="137"/>
        <v>455027.89</v>
      </c>
      <c r="N65" s="154">
        <f t="shared" si="137"/>
        <v>411180.44999999978</v>
      </c>
      <c r="O65" s="154">
        <f t="shared" ref="O65:Q65" si="138">SUM(O54:O56)</f>
        <v>458853.4600000002</v>
      </c>
      <c r="P65" s="154">
        <f t="shared" ref="P65" si="139">SUM(P54:P56)</f>
        <v>468166.85999999981</v>
      </c>
      <c r="Q65" s="154">
        <f t="shared" si="138"/>
        <v>457584.09999999974</v>
      </c>
      <c r="R65" s="154">
        <f>IF(R56="","",SUM(R54:R56))</f>
        <v>481182.2900000001</v>
      </c>
      <c r="S65" s="52">
        <f t="shared" si="96"/>
        <v>5.1571263074919702E-2</v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K65" si="140">SUM(Z54:Z56)</f>
        <v>68997.127000000022</v>
      </c>
      <c r="AA65" s="154">
        <f t="shared" si="140"/>
        <v>75648.96299999996</v>
      </c>
      <c r="AB65" s="154">
        <f t="shared" si="140"/>
        <v>65293.128000000026</v>
      </c>
      <c r="AC65" s="154">
        <f t="shared" si="140"/>
        <v>80241.398000000045</v>
      </c>
      <c r="AD65" s="154">
        <f t="shared" si="140"/>
        <v>84590.548999999999</v>
      </c>
      <c r="AE65" s="154">
        <f t="shared" si="140"/>
        <v>84889.636000000028</v>
      </c>
      <c r="AF65" s="154">
        <f t="shared" si="140"/>
        <v>93771.617999999988</v>
      </c>
      <c r="AG65" s="154">
        <f t="shared" si="140"/>
        <v>121302.12800000008</v>
      </c>
      <c r="AH65" s="154">
        <f t="shared" si="140"/>
        <v>117899.58700000003</v>
      </c>
      <c r="AI65" s="154">
        <f t="shared" ref="AI65:AJ65" si="141">SUM(AI54:AI56)</f>
        <v>136371.95699999994</v>
      </c>
      <c r="AJ65" s="154">
        <f t="shared" si="141"/>
        <v>135087.16200000007</v>
      </c>
      <c r="AK65" s="154">
        <f t="shared" si="140"/>
        <v>129452.39399999994</v>
      </c>
      <c r="AL65" s="119">
        <f>IF(AL56="","",SUM(AL54:AL56))</f>
        <v>127845.18600000005</v>
      </c>
      <c r="AM65" s="52">
        <f t="shared" si="115"/>
        <v>-1.241543667396292E-2</v>
      </c>
      <c r="AO65" s="198">
        <f t="shared" si="122"/>
        <v>1.9239920608248851</v>
      </c>
      <c r="AP65" s="157">
        <f t="shared" si="122"/>
        <v>1.7497338733485361</v>
      </c>
      <c r="AQ65" s="157">
        <f t="shared" si="134"/>
        <v>1.8123227987763368</v>
      </c>
      <c r="AR65" s="157">
        <f t="shared" si="134"/>
        <v>2.0013737105750451</v>
      </c>
      <c r="AS65" s="157">
        <f t="shared" si="134"/>
        <v>2.0845921949437121</v>
      </c>
      <c r="AT65" s="157">
        <f t="shared" si="134"/>
        <v>2.1467420918924893</v>
      </c>
      <c r="AU65" s="157">
        <f t="shared" si="134"/>
        <v>2.4071209024269122</v>
      </c>
      <c r="AV65" s="157">
        <f t="shared" si="134"/>
        <v>2.3735855648045794</v>
      </c>
      <c r="AW65" s="157">
        <f t="shared" si="134"/>
        <v>2.4761445119960355</v>
      </c>
      <c r="AX65" s="157">
        <f t="shared" si="134"/>
        <v>2.4382081055300313</v>
      </c>
      <c r="AY65" s="157">
        <f t="shared" si="134"/>
        <v>2.5139428122596481</v>
      </c>
      <c r="AZ65" s="157">
        <f t="shared" si="134"/>
        <v>2.6658174293448273</v>
      </c>
      <c r="BA65" s="157">
        <f t="shared" si="134"/>
        <v>2.8673441794229291</v>
      </c>
      <c r="BB65" s="157">
        <f t="shared" si="134"/>
        <v>2.972015444756587</v>
      </c>
      <c r="BC65" s="157">
        <f t="shared" si="135"/>
        <v>2.8854490469487764</v>
      </c>
      <c r="BD65" s="157">
        <f t="shared" si="136"/>
        <v>2.8290404758382124</v>
      </c>
      <c r="BE65" s="157">
        <f>IF(AL65="","",(AL65/R65)*10)</f>
        <v>2.6568971605334859</v>
      </c>
      <c r="BF65" s="52">
        <f t="shared" si="114"/>
        <v>-6.0848657619054523E-2</v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42">SUM(E57:E59)</f>
        <v>374827.90000000014</v>
      </c>
      <c r="F66" s="154">
        <f t="shared" si="142"/>
        <v>411823.39999999991</v>
      </c>
      <c r="G66" s="154">
        <f t="shared" si="142"/>
        <v>392287.49999999988</v>
      </c>
      <c r="H66" s="154">
        <f t="shared" si="142"/>
        <v>324909.64999999991</v>
      </c>
      <c r="I66" s="154">
        <f t="shared" si="142"/>
        <v>335894.45999999973</v>
      </c>
      <c r="J66" s="154">
        <f t="shared" si="142"/>
        <v>323029.73000000004</v>
      </c>
      <c r="K66" s="154">
        <f t="shared" si="142"/>
        <v>359624.85999999987</v>
      </c>
      <c r="L66" s="154">
        <f t="shared" si="142"/>
        <v>485561.99000000028</v>
      </c>
      <c r="M66" s="154">
        <f t="shared" si="142"/>
        <v>462583.7999999997</v>
      </c>
      <c r="N66" s="154">
        <f t="shared" si="142"/>
        <v>492833.60999999993</v>
      </c>
      <c r="O66" s="154">
        <f t="shared" ref="O66:Q66" si="143">SUM(O57:O59)</f>
        <v>489114.31000000017</v>
      </c>
      <c r="P66" s="154">
        <f t="shared" ref="P66" si="144">SUM(P57:P59)</f>
        <v>507658.45000000007</v>
      </c>
      <c r="Q66" s="154">
        <f t="shared" si="143"/>
        <v>547717.25999999966</v>
      </c>
      <c r="R66" s="154" t="str">
        <f>IF(R59="","",SUM(R57:R59))</f>
        <v/>
      </c>
      <c r="S66" s="52" t="str">
        <f t="shared" si="96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K66" si="145">SUM(Z57:Z59)</f>
        <v>90275.416000000056</v>
      </c>
      <c r="AA66" s="154">
        <f t="shared" si="145"/>
        <v>87840.50900000002</v>
      </c>
      <c r="AB66" s="154">
        <f t="shared" si="145"/>
        <v>78765.768000000011</v>
      </c>
      <c r="AC66" s="154">
        <f t="shared" si="145"/>
        <v>86377.072000000029</v>
      </c>
      <c r="AD66" s="154">
        <f t="shared" si="145"/>
        <v>89313.755000000005</v>
      </c>
      <c r="AE66" s="154">
        <f t="shared" si="145"/>
        <v>95872.349999999977</v>
      </c>
      <c r="AF66" s="154">
        <f t="shared" si="145"/>
        <v>128355.976</v>
      </c>
      <c r="AG66" s="154">
        <f t="shared" si="145"/>
        <v>133533.43400000001</v>
      </c>
      <c r="AH66" s="154">
        <f t="shared" si="145"/>
        <v>144237.76400000011</v>
      </c>
      <c r="AI66" s="154">
        <f t="shared" ref="AI66:AJ66" si="146">SUM(AI57:AI59)</f>
        <v>138745.30100000001</v>
      </c>
      <c r="AJ66" s="154">
        <f t="shared" si="146"/>
        <v>146549.62399999992</v>
      </c>
      <c r="AK66" s="154">
        <f t="shared" si="145"/>
        <v>148270.66800000006</v>
      </c>
      <c r="AL66" s="119" t="str">
        <f>IF(AL59="","",SUM(AL57:AL59))</f>
        <v/>
      </c>
      <c r="AM66" s="52" t="str">
        <f t="shared" si="115"/>
        <v/>
      </c>
      <c r="AO66" s="198">
        <f t="shared" si="122"/>
        <v>1.8380654168220978</v>
      </c>
      <c r="AP66" s="157">
        <f t="shared" si="122"/>
        <v>1.8450697519866253</v>
      </c>
      <c r="AQ66" s="157">
        <f t="shared" si="134"/>
        <v>1.959075682997454</v>
      </c>
      <c r="AR66" s="157">
        <f t="shared" si="134"/>
        <v>2.4233752876986996</v>
      </c>
      <c r="AS66" s="157">
        <f t="shared" si="134"/>
        <v>2.1920904931579916</v>
      </c>
      <c r="AT66" s="157">
        <f t="shared" si="134"/>
        <v>2.2391870503138653</v>
      </c>
      <c r="AU66" s="157">
        <f t="shared" si="134"/>
        <v>2.4242360299240122</v>
      </c>
      <c r="AV66" s="157">
        <f t="shared" si="134"/>
        <v>2.5715539339350846</v>
      </c>
      <c r="AW66" s="157">
        <f t="shared" si="134"/>
        <v>2.764877245199691</v>
      </c>
      <c r="AX66" s="157">
        <f t="shared" si="134"/>
        <v>2.6658988480384815</v>
      </c>
      <c r="AY66" s="157">
        <f t="shared" si="134"/>
        <v>2.643451889634111</v>
      </c>
      <c r="AZ66" s="157">
        <f t="shared" si="134"/>
        <v>2.8866863474250524</v>
      </c>
      <c r="BA66" s="157">
        <f t="shared" si="134"/>
        <v>2.9267030712454885</v>
      </c>
      <c r="BB66" s="157">
        <f t="shared" si="134"/>
        <v>2.836664112321718</v>
      </c>
      <c r="BC66" s="157">
        <f t="shared" si="135"/>
        <v>2.8867760203735386</v>
      </c>
      <c r="BD66" s="157">
        <f t="shared" si="136"/>
        <v>2.7070658317395395</v>
      </c>
      <c r="BE66" s="157" t="str">
        <f>IF(AL66="","",(AL66/R66)*10)</f>
        <v/>
      </c>
      <c r="BF66" s="52" t="str">
        <f t="shared" si="114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47">IF(E62="","",SUM(E60:E62))</f>
        <v>378869.0400000001</v>
      </c>
      <c r="F67" s="155">
        <f t="shared" si="147"/>
        <v>396865.16000000021</v>
      </c>
      <c r="G67" s="155">
        <f t="shared" si="147"/>
        <v>336903.74</v>
      </c>
      <c r="H67" s="155">
        <f t="shared" si="147"/>
        <v>311374.30999999976</v>
      </c>
      <c r="I67" s="155">
        <f t="shared" si="147"/>
        <v>337617.05000000005</v>
      </c>
      <c r="J67" s="155">
        <f t="shared" si="147"/>
        <v>314897.43999999994</v>
      </c>
      <c r="K67" s="155">
        <f t="shared" si="147"/>
        <v>372869.66999999981</v>
      </c>
      <c r="L67" s="155">
        <f t="shared" si="147"/>
        <v>493444.35000000033</v>
      </c>
      <c r="M67" s="155">
        <f t="shared" si="147"/>
        <v>455271.89999999967</v>
      </c>
      <c r="N67" s="155">
        <f t="shared" si="147"/>
        <v>469176.04999999987</v>
      </c>
      <c r="O67" s="155">
        <f t="shared" ref="O67:Q67" si="148">IF(O62="","",SUM(O60:O62))</f>
        <v>416430.29999999993</v>
      </c>
      <c r="P67" s="155">
        <f t="shared" ref="P67" si="149">IF(P62="","",SUM(P60:P62))</f>
        <v>491894.40999999986</v>
      </c>
      <c r="Q67" s="155">
        <f t="shared" si="148"/>
        <v>479969.40999999957</v>
      </c>
      <c r="R67" s="155" t="str">
        <f>IF(R62="","",SUM(R60:R62))</f>
        <v/>
      </c>
      <c r="S67" s="55" t="str">
        <f t="shared" si="96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L67" si="150">IF(Z62="","",SUM(Z60:Z62))</f>
        <v>98610.478999999992</v>
      </c>
      <c r="AA67" s="155">
        <f t="shared" si="150"/>
        <v>84566.343999999997</v>
      </c>
      <c r="AB67" s="155">
        <f t="shared" si="150"/>
        <v>90045.485000000015</v>
      </c>
      <c r="AC67" s="155">
        <f t="shared" si="150"/>
        <v>94962.186000000016</v>
      </c>
      <c r="AD67" s="155">
        <f t="shared" si="150"/>
        <v>95891.539000000004</v>
      </c>
      <c r="AE67" s="155">
        <f t="shared" si="150"/>
        <v>103388.924</v>
      </c>
      <c r="AF67" s="155">
        <f t="shared" si="150"/>
        <v>140739.50200000001</v>
      </c>
      <c r="AG67" s="155">
        <f t="shared" si="150"/>
        <v>135949.3170000001</v>
      </c>
      <c r="AH67" s="155">
        <f t="shared" si="150"/>
        <v>144292.45000000004</v>
      </c>
      <c r="AI67" s="155">
        <f t="shared" ref="AI67:AJ67" si="151">IF(AI62="","",SUM(AI60:AI62))</f>
        <v>128817.85499999998</v>
      </c>
      <c r="AJ67" s="155">
        <f t="shared" si="151"/>
        <v>154177.83399999989</v>
      </c>
      <c r="AK67" s="155">
        <f t="shared" si="150"/>
        <v>151931.82</v>
      </c>
      <c r="AL67" s="123" t="str">
        <f t="shared" si="150"/>
        <v/>
      </c>
      <c r="AM67" s="55" t="str">
        <f t="shared" si="115"/>
        <v/>
      </c>
      <c r="AO67" s="200">
        <f t="shared" si="122"/>
        <v>2.1176785143360082</v>
      </c>
      <c r="AP67" s="158">
        <f t="shared" si="122"/>
        <v>2.0453352071175841</v>
      </c>
      <c r="AQ67" s="158">
        <f t="shared" ref="AQ67:BB67" si="152">IF(X62="","",(X67/D67)*10)</f>
        <v>2.3611669003409426</v>
      </c>
      <c r="AR67" s="158">
        <f t="shared" si="152"/>
        <v>2.3941369028200361</v>
      </c>
      <c r="AS67" s="158">
        <f t="shared" si="152"/>
        <v>2.4847350923925884</v>
      </c>
      <c r="AT67" s="158">
        <f t="shared" si="152"/>
        <v>2.5101040433685897</v>
      </c>
      <c r="AU67" s="158">
        <f t="shared" si="152"/>
        <v>2.8918726467832263</v>
      </c>
      <c r="AV67" s="158">
        <f t="shared" si="152"/>
        <v>2.8127189074129992</v>
      </c>
      <c r="AW67" s="158">
        <f t="shared" si="152"/>
        <v>3.045167309076886</v>
      </c>
      <c r="AX67" s="158">
        <f t="shared" si="152"/>
        <v>2.7727898597920304</v>
      </c>
      <c r="AY67" s="158">
        <f t="shared" si="152"/>
        <v>2.852185905056972</v>
      </c>
      <c r="AZ67" s="158">
        <f t="shared" si="152"/>
        <v>2.9861126285193573</v>
      </c>
      <c r="BA67" s="158">
        <f t="shared" si="152"/>
        <v>3.0754436421040694</v>
      </c>
      <c r="BB67" s="158">
        <f t="shared" si="152"/>
        <v>3.093383334497994</v>
      </c>
      <c r="BC67" s="158">
        <f t="shared" ref="BC67" si="153">IF(AJ62="","",(AJ67/P67)*10)</f>
        <v>3.1343684918070109</v>
      </c>
      <c r="BD67" s="158">
        <f t="shared" ref="BD67" si="154">IF(AK62="","",(AK67/Q67)*10)</f>
        <v>3.1654479813619818</v>
      </c>
      <c r="BE67" s="300" t="str">
        <f>IF(AL67="","",(AL67/R67)*10)</f>
        <v/>
      </c>
      <c r="BF67" s="55" t="str">
        <f t="shared" si="114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4:O67 AK64:AK67 V42:AH42 AK20:AL23 R42:R45 Q64:Q67 R65 AL64:AL65 Q20:Q23 V20:AI23 V64:AI67 P64 P65:P67 AJ20:AJ23 P42:Q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topLeftCell="A16" zoomScaleNormal="100" workbookViewId="0">
      <selection activeCell="AL59" sqref="AL59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97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6">
        <v>1000</v>
      </c>
      <c r="BF3" s="286" t="s">
        <v>46</v>
      </c>
    </row>
    <row r="4" spans="1:61" ht="20.100000000000001" customHeight="1">
      <c r="A4" s="466" t="s">
        <v>3</v>
      </c>
      <c r="B4" s="468" t="s">
        <v>70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3"/>
      <c r="S4" s="471" t="s">
        <v>150</v>
      </c>
      <c r="U4" s="469" t="s">
        <v>3</v>
      </c>
      <c r="V4" s="461" t="s">
        <v>70</v>
      </c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3"/>
      <c r="AM4" s="473" t="s">
        <v>150</v>
      </c>
      <c r="AO4" s="461" t="s">
        <v>70</v>
      </c>
      <c r="AP4" s="462"/>
      <c r="AQ4" s="462"/>
      <c r="AR4" s="462"/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  <c r="BD4" s="462"/>
      <c r="BE4" s="463"/>
      <c r="BF4" s="471" t="s">
        <v>150</v>
      </c>
    </row>
    <row r="5" spans="1:61" ht="20.100000000000001" customHeight="1" thickBot="1">
      <c r="A5" s="467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72"/>
      <c r="U5" s="470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74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72"/>
      <c r="BH5" s="287">
        <v>2013</v>
      </c>
      <c r="BI5" s="287">
        <v>2014</v>
      </c>
    </row>
    <row r="6" spans="1:61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1"/>
      <c r="U6" s="288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1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9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143184.45999999982</v>
      </c>
      <c r="R7" s="112">
        <v>147090.98000000004</v>
      </c>
      <c r="S7" s="61">
        <f>IF(R7="","",(R7-Q7)/Q7)</f>
        <v>2.7283128350661989E-2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11749.783000000005</v>
      </c>
      <c r="AL7" s="112">
        <v>11587.227000000006</v>
      </c>
      <c r="AM7" s="61">
        <f>IF(AL7="","",(AL7-AK7)/AK7)</f>
        <v>-1.3834808693913634E-2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E22" si="15">(AK7/Q7)*10</f>
        <v>0.82060462427277503</v>
      </c>
      <c r="BE7" s="156">
        <f t="shared" ref="BE7:BE19" si="16">(AL7/R7)*10</f>
        <v>0.78775918142635282</v>
      </c>
      <c r="BF7" s="61">
        <f t="shared" ref="BF7:BF23" si="17">IF(BE7="","",(BE7-BD7)/BD7)</f>
        <v>-4.0025905137361428E-2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157871.73999999964</v>
      </c>
      <c r="R8" s="119">
        <v>154981.70999999982</v>
      </c>
      <c r="S8" s="52">
        <f t="shared" ref="S8:S23" si="18">IF(R8="","",(R8-Q8)/Q8)</f>
        <v>-1.830618956882233E-2</v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11587.444999999996</v>
      </c>
      <c r="AL8" s="119">
        <v>12691.485999999994</v>
      </c>
      <c r="AM8" s="52">
        <f t="shared" ref="AM8:AM23" si="19">IF(AL8="","",(AL8-AK8)/AK8)</f>
        <v>9.527907144327312E-2</v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0.73397841817668075</v>
      </c>
      <c r="BE8" s="157">
        <f t="shared" si="16"/>
        <v>0.81890217884420091</v>
      </c>
      <c r="BF8" s="52">
        <f t="shared" si="17"/>
        <v>0.1157033484424301</v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141321.0399999998</v>
      </c>
      <c r="R9" s="119">
        <v>142773.51</v>
      </c>
      <c r="S9" s="52">
        <f t="shared" si="18"/>
        <v>1.0277804352417779E-2</v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12363.312999999998</v>
      </c>
      <c r="AL9" s="119">
        <v>13447.443999999998</v>
      </c>
      <c r="AM9" s="52">
        <f t="shared" si="19"/>
        <v>8.7689359640089962E-2</v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0.87483880673394532</v>
      </c>
      <c r="BE9" s="157">
        <f t="shared" ref="BE9" si="20">(AL9/R9)*10</f>
        <v>0.94187248040620397</v>
      </c>
      <c r="BF9" s="52">
        <f t="shared" ref="BF9" si="21">IF(BE9="","",(BE9-BD9)/BD9)</f>
        <v>7.662402851391209E-2</v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153077.32000000009</v>
      </c>
      <c r="R10" s="119">
        <v>146160.85999999981</v>
      </c>
      <c r="S10" s="52">
        <f t="shared" si="18"/>
        <v>-4.5182787365236593E-2</v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12418.105999999992</v>
      </c>
      <c r="AL10" s="119">
        <v>13046.976000000002</v>
      </c>
      <c r="AM10" s="52">
        <f t="shared" si="19"/>
        <v>5.0641378000800624E-2</v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0.81123095178305871</v>
      </c>
      <c r="BE10" s="157">
        <f t="shared" ref="BE10" si="22">(AL10/R10)*10</f>
        <v>0.89264499401549902</v>
      </c>
      <c r="BF10" s="52">
        <f t="shared" ref="BF10" si="23">IF(BE10="","",(BE10-BD10)/BD10)</f>
        <v>0.10035864885763413</v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152457.48999999993</v>
      </c>
      <c r="R11" s="119">
        <v>125735.78999999991</v>
      </c>
      <c r="S11" s="52">
        <f t="shared" si="18"/>
        <v>-0.17527312039572499</v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13352.638000000003</v>
      </c>
      <c r="AL11" s="119">
        <v>11290.732</v>
      </c>
      <c r="AM11" s="52">
        <f t="shared" si="19"/>
        <v>-0.15441937390948532</v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0.87582696002669391</v>
      </c>
      <c r="BE11" s="157">
        <f t="shared" ref="BE11" si="24">(AL11/R11)*10</f>
        <v>0.89797280472012053</v>
      </c>
      <c r="BF11" s="52">
        <f t="shared" ref="BF11" si="25">IF(BE11="","",(BE11-BD11)/BD11)</f>
        <v>2.5285639406158092E-2</v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129300.6699999999</v>
      </c>
      <c r="R12" s="119">
        <v>117407.04999999987</v>
      </c>
      <c r="S12" s="52">
        <f t="shared" si="18"/>
        <v>-9.198421013595702E-2</v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11331.960000000003</v>
      </c>
      <c r="AL12" s="119">
        <v>11669.385999999993</v>
      </c>
      <c r="AM12" s="52">
        <f t="shared" si="19"/>
        <v>2.9776490562973247E-2</v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0.87640381136462886</v>
      </c>
      <c r="BE12" s="157">
        <f t="shared" ref="BE12" si="26">(AL12/R12)*10</f>
        <v>0.99392549254921292</v>
      </c>
      <c r="BF12" s="52">
        <f t="shared" ref="BF12" si="27">IF(BE12="","",(BE12-BD12)/BD12)</f>
        <v>0.13409535611397408</v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221857.64999999994</v>
      </c>
      <c r="R13" s="119"/>
      <c r="S13" s="52" t="str">
        <f t="shared" si="18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19778.19300000001</v>
      </c>
      <c r="AL13" s="119"/>
      <c r="AM13" s="52" t="str">
        <f t="shared" si="19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0.89148122681368058</v>
      </c>
      <c r="BE13" s="157"/>
      <c r="BF13" s="52" t="str">
        <f t="shared" si="17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113872.28000000007</v>
      </c>
      <c r="R14" s="119"/>
      <c r="S14" s="52" t="str">
        <f t="shared" si="18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11748.458000000004</v>
      </c>
      <c r="AL14" s="119"/>
      <c r="AM14" s="52" t="str">
        <f t="shared" si="19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1.031722382304104</v>
      </c>
      <c r="BE14" s="157"/>
      <c r="BF14" s="52" t="str">
        <f t="shared" si="17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135834.81000000003</v>
      </c>
      <c r="R15" s="119"/>
      <c r="S15" s="52" t="str">
        <f t="shared" si="18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13380.134</v>
      </c>
      <c r="AL15" s="119"/>
      <c r="AM15" s="52" t="str">
        <f t="shared" si="19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0.98502983145483825</v>
      </c>
      <c r="BE15" s="157"/>
      <c r="BF15" s="52" t="str">
        <f t="shared" si="17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149500.89000000004</v>
      </c>
      <c r="R16" s="119"/>
      <c r="S16" s="52" t="str">
        <f t="shared" si="18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15159.848000000016</v>
      </c>
      <c r="AL16" s="119"/>
      <c r="AM16" s="52" t="str">
        <f t="shared" si="19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1.0140306188143771</v>
      </c>
      <c r="BE16" s="157"/>
      <c r="BF16" s="52" t="str">
        <f t="shared" si="17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192198.35999999978</v>
      </c>
      <c r="R17" s="119"/>
      <c r="S17" s="52" t="str">
        <f t="shared" si="18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17136.769</v>
      </c>
      <c r="AL17" s="119"/>
      <c r="AM17" s="52" t="str">
        <f t="shared" si="19"/>
        <v/>
      </c>
      <c r="AO17" s="125">
        <f t="shared" ref="AO17:AP23" si="28">(V17/B17)*10</f>
        <v>0.60031460662581315</v>
      </c>
      <c r="AP17" s="157">
        <f t="shared" si="28"/>
        <v>0.71355709966938063</v>
      </c>
      <c r="AQ17" s="157">
        <f t="shared" ref="AQ17:AT19" si="29">IF(X17="","",(X17/D17)*10)</f>
        <v>0.83440387019522733</v>
      </c>
      <c r="AR17" s="157">
        <f t="shared" si="29"/>
        <v>0.75962205850307263</v>
      </c>
      <c r="AS17" s="157">
        <f t="shared" si="29"/>
        <v>0.665186196292187</v>
      </c>
      <c r="AT17" s="157">
        <f t="shared" si="29"/>
        <v>0.71107592250929597</v>
      </c>
      <c r="AU17" s="157">
        <f t="shared" ref="AU17:BA22" si="30">(AB17/H17)*10</f>
        <v>0.71269022597614096</v>
      </c>
      <c r="AV17" s="157">
        <f t="shared" si="30"/>
        <v>0.81960669958150867</v>
      </c>
      <c r="AW17" s="157">
        <f t="shared" si="30"/>
        <v>0.65924492501094711</v>
      </c>
      <c r="AX17" s="157">
        <f t="shared" si="30"/>
        <v>0.69739113193480651</v>
      </c>
      <c r="AY17" s="157">
        <f t="shared" si="30"/>
        <v>0.65871886092679444</v>
      </c>
      <c r="AZ17" s="157">
        <f t="shared" si="30"/>
        <v>0.73566620101991387</v>
      </c>
      <c r="BA17" s="157">
        <f t="shared" si="30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0.89161889830901886</v>
      </c>
      <c r="BE17" s="157"/>
      <c r="BF17" s="52" t="str">
        <f t="shared" si="17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172320.05999999994</v>
      </c>
      <c r="R18" s="119"/>
      <c r="S18" s="52" t="str">
        <f t="shared" si="18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15000.425999999989</v>
      </c>
      <c r="AL18" s="119"/>
      <c r="AM18" s="52" t="str">
        <f t="shared" si="19"/>
        <v/>
      </c>
      <c r="AO18" s="125">
        <f t="shared" si="28"/>
        <v>0.56293609227965202</v>
      </c>
      <c r="AP18" s="157">
        <f t="shared" si="28"/>
        <v>0.49757933898949919</v>
      </c>
      <c r="AQ18" s="157">
        <f t="shared" si="29"/>
        <v>0.98046650538801527</v>
      </c>
      <c r="AR18" s="157">
        <f t="shared" si="29"/>
        <v>0.61540853762851611</v>
      </c>
      <c r="AS18" s="157">
        <f t="shared" si="29"/>
        <v>0.58447388363736552</v>
      </c>
      <c r="AT18" s="157">
        <f t="shared" si="29"/>
        <v>0.63213282543644767</v>
      </c>
      <c r="AU18" s="157">
        <f t="shared" si="30"/>
        <v>0.68056524515204542</v>
      </c>
      <c r="AV18" s="157">
        <f t="shared" si="30"/>
        <v>0.91603617653690639</v>
      </c>
      <c r="AW18" s="157">
        <f t="shared" si="30"/>
        <v>0.67341958545274683</v>
      </c>
      <c r="AX18" s="157">
        <f t="shared" si="30"/>
        <v>0.7003002037365289</v>
      </c>
      <c r="AY18" s="157">
        <f t="shared" si="30"/>
        <v>0.56951749515031103</v>
      </c>
      <c r="AZ18" s="157">
        <f t="shared" si="30"/>
        <v>0.71024266463191987</v>
      </c>
      <c r="BA18" s="157">
        <f t="shared" si="30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0.87049795595475032</v>
      </c>
      <c r="BE18" s="157"/>
      <c r="BF18" s="52" t="str">
        <f t="shared" si="17"/>
        <v/>
      </c>
      <c r="BH18" s="105"/>
      <c r="BI18" s="105"/>
    </row>
    <row r="19" spans="1:61" ht="20.100000000000001" customHeight="1" thickBot="1">
      <c r="A19" s="415" t="str">
        <f>'2'!A19</f>
        <v>jan-jun</v>
      </c>
      <c r="B19" s="414">
        <f>SUM(B7:B12)</f>
        <v>833192.8</v>
      </c>
      <c r="C19" s="168">
        <f t="shared" ref="C19:R19" si="31">SUM(C7:C12)</f>
        <v>721617.09999999986</v>
      </c>
      <c r="D19" s="168">
        <f t="shared" si="31"/>
        <v>696561.11</v>
      </c>
      <c r="E19" s="168">
        <f t="shared" si="31"/>
        <v>681369.69</v>
      </c>
      <c r="F19" s="168">
        <f t="shared" si="31"/>
        <v>1030959.7499999999</v>
      </c>
      <c r="G19" s="168">
        <f t="shared" si="31"/>
        <v>1117325.9099999999</v>
      </c>
      <c r="H19" s="168">
        <f t="shared" si="31"/>
        <v>885337.38000000012</v>
      </c>
      <c r="I19" s="168">
        <f t="shared" si="31"/>
        <v>1182378.2799999998</v>
      </c>
      <c r="J19" s="168">
        <f t="shared" si="31"/>
        <v>773803.46</v>
      </c>
      <c r="K19" s="168">
        <f t="shared" si="31"/>
        <v>1372125.0100000002</v>
      </c>
      <c r="L19" s="168">
        <f t="shared" si="31"/>
        <v>1282279.47</v>
      </c>
      <c r="M19" s="168">
        <f t="shared" si="31"/>
        <v>1605267.3700000006</v>
      </c>
      <c r="N19" s="168">
        <f t="shared" si="31"/>
        <v>1385658.379999999</v>
      </c>
      <c r="O19" s="168">
        <f t="shared" si="31"/>
        <v>1630319.6800000006</v>
      </c>
      <c r="P19" s="168">
        <f t="shared" si="31"/>
        <v>947348.45</v>
      </c>
      <c r="Q19" s="168">
        <f t="shared" si="31"/>
        <v>877212.71999999927</v>
      </c>
      <c r="R19" s="409">
        <f t="shared" si="31"/>
        <v>834149.89999999944</v>
      </c>
      <c r="S19" s="164">
        <f t="shared" si="18"/>
        <v>-4.9090510224247395E-2</v>
      </c>
      <c r="T19" s="171"/>
      <c r="U19" s="170"/>
      <c r="V19" s="168">
        <f>SUM(V7:V12)</f>
        <v>38208.777999999998</v>
      </c>
      <c r="W19" s="168">
        <f t="shared" ref="W19:AL19" si="32">SUM(W7:W12)</f>
        <v>33181.569000000003</v>
      </c>
      <c r="X19" s="168">
        <f t="shared" si="32"/>
        <v>37514.417000000001</v>
      </c>
      <c r="Y19" s="168">
        <f t="shared" si="32"/>
        <v>55554.365999999995</v>
      </c>
      <c r="Z19" s="168">
        <f t="shared" si="32"/>
        <v>53174.383000000002</v>
      </c>
      <c r="AA19" s="168">
        <f t="shared" si="32"/>
        <v>56304.366000000002</v>
      </c>
      <c r="AB19" s="168">
        <f t="shared" si="32"/>
        <v>49827.455000000009</v>
      </c>
      <c r="AC19" s="168">
        <f t="shared" si="32"/>
        <v>65496.251000000004</v>
      </c>
      <c r="AD19" s="168">
        <f t="shared" si="32"/>
        <v>64858.593000000008</v>
      </c>
      <c r="AE19" s="168">
        <f t="shared" si="32"/>
        <v>77094.222000000023</v>
      </c>
      <c r="AF19" s="168">
        <f t="shared" si="32"/>
        <v>77521.206000000006</v>
      </c>
      <c r="AG19" s="168">
        <f t="shared" si="32"/>
        <v>84613.765999999974</v>
      </c>
      <c r="AH19" s="168">
        <f t="shared" si="32"/>
        <v>93764.511000000013</v>
      </c>
      <c r="AI19" s="168">
        <f t="shared" si="32"/>
        <v>106616.11899999999</v>
      </c>
      <c r="AJ19" s="168">
        <f t="shared" si="32"/>
        <v>72076.232000000018</v>
      </c>
      <c r="AK19" s="168">
        <f t="shared" si="32"/>
        <v>72803.244999999995</v>
      </c>
      <c r="AL19" s="409">
        <f t="shared" si="32"/>
        <v>73733.251000000004</v>
      </c>
      <c r="AM19" s="549">
        <f t="shared" ref="W19:AM19" si="33">SUM(AM7:AM11)</f>
        <v>6.5355626480764761E-2</v>
      </c>
      <c r="AO19" s="172">
        <f t="shared" si="28"/>
        <v>0.45858267138170178</v>
      </c>
      <c r="AP19" s="173">
        <f t="shared" si="28"/>
        <v>0.45982237671474258</v>
      </c>
      <c r="AQ19" s="173">
        <f t="shared" si="29"/>
        <v>0.53856605632203614</v>
      </c>
      <c r="AR19" s="173">
        <f t="shared" si="29"/>
        <v>0.81533368471380052</v>
      </c>
      <c r="AS19" s="173">
        <f t="shared" si="29"/>
        <v>0.51577554797847358</v>
      </c>
      <c r="AT19" s="173">
        <f t="shared" si="29"/>
        <v>0.50392070474764172</v>
      </c>
      <c r="AU19" s="173">
        <f t="shared" si="30"/>
        <v>0.56280753671555139</v>
      </c>
      <c r="AV19" s="173">
        <f t="shared" si="30"/>
        <v>0.55393652021415696</v>
      </c>
      <c r="AW19" s="173">
        <f t="shared" si="30"/>
        <v>0.838179154691296</v>
      </c>
      <c r="AX19" s="173">
        <f t="shared" si="30"/>
        <v>0.56186004509895204</v>
      </c>
      <c r="AY19" s="173">
        <f t="shared" si="30"/>
        <v>0.6045578036120316</v>
      </c>
      <c r="AZ19" s="173">
        <f t="shared" si="30"/>
        <v>0.52710076577461318</v>
      </c>
      <c r="BA19" s="173">
        <f t="shared" si="30"/>
        <v>0.67667841044630417</v>
      </c>
      <c r="BB19" s="173">
        <f t="shared" si="13"/>
        <v>0.65395836355235515</v>
      </c>
      <c r="BC19" s="173">
        <f t="shared" si="14"/>
        <v>0.76082070963434867</v>
      </c>
      <c r="BD19" s="173">
        <f t="shared" si="15"/>
        <v>0.82993831872387869</v>
      </c>
      <c r="BE19" s="173">
        <f t="shared" si="16"/>
        <v>0.8839328638653563</v>
      </c>
      <c r="BF19" s="61">
        <f t="shared" si="17"/>
        <v>6.5058503654223554E-2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Q20" si="34">SUM(E7:E9)</f>
        <v>270933.47000000003</v>
      </c>
      <c r="F20" s="154">
        <f t="shared" si="34"/>
        <v>519508.35</v>
      </c>
      <c r="G20" s="154">
        <f t="shared" si="34"/>
        <v>534624.43999999983</v>
      </c>
      <c r="H20" s="154">
        <f t="shared" si="34"/>
        <v>446773.26</v>
      </c>
      <c r="I20" s="154">
        <f t="shared" si="34"/>
        <v>530786.49</v>
      </c>
      <c r="J20" s="154">
        <f t="shared" si="34"/>
        <v>340453.22</v>
      </c>
      <c r="K20" s="154">
        <f t="shared" si="34"/>
        <v>649895.34000000008</v>
      </c>
      <c r="L20" s="154">
        <f t="shared" si="34"/>
        <v>640920.42999999993</v>
      </c>
      <c r="M20" s="154">
        <f t="shared" si="34"/>
        <v>817875.08000000077</v>
      </c>
      <c r="N20" s="154">
        <f t="shared" si="34"/>
        <v>652629.94999999914</v>
      </c>
      <c r="O20" s="154">
        <f t="shared" ref="O20:P20" si="35">SUM(O7:O9)</f>
        <v>773823.65999999992</v>
      </c>
      <c r="P20" s="154">
        <f t="shared" si="35"/>
        <v>460709.06999999995</v>
      </c>
      <c r="Q20" s="154">
        <f t="shared" si="34"/>
        <v>442377.23999999929</v>
      </c>
      <c r="R20" s="154">
        <f>IF(R9="","",SUM(R7:R9))</f>
        <v>444846.19999999984</v>
      </c>
      <c r="S20" s="61">
        <f t="shared" si="18"/>
        <v>5.5811189563019763E-3</v>
      </c>
      <c r="U20" s="109" t="s">
        <v>84</v>
      </c>
      <c r="V20" s="19">
        <f>SUM(V7:V9)</f>
        <v>17386.603999999999</v>
      </c>
      <c r="W20" s="154">
        <f t="shared" ref="W20" si="36">SUM(W7:W9)</f>
        <v>16187.608</v>
      </c>
      <c r="X20" s="154">
        <f>SUM(X7:X9)</f>
        <v>17207.878999999994</v>
      </c>
      <c r="Y20" s="154">
        <f t="shared" ref="Y20:AK20" si="37">SUM(Y7:Y9)</f>
        <v>22973.369000000002</v>
      </c>
      <c r="Z20" s="154">
        <f t="shared" si="37"/>
        <v>26551.153999999995</v>
      </c>
      <c r="AA20" s="154">
        <f t="shared" si="37"/>
        <v>26243.759999999998</v>
      </c>
      <c r="AB20" s="154">
        <f t="shared" si="37"/>
        <v>24497.342000000004</v>
      </c>
      <c r="AC20" s="154">
        <f t="shared" si="37"/>
        <v>29314.421999999999</v>
      </c>
      <c r="AD20" s="154">
        <f t="shared" si="37"/>
        <v>28198.834000000003</v>
      </c>
      <c r="AE20" s="154">
        <f t="shared" si="37"/>
        <v>37842.870999999999</v>
      </c>
      <c r="AF20" s="154">
        <f t="shared" si="37"/>
        <v>40547.094000000005</v>
      </c>
      <c r="AG20" s="154">
        <f t="shared" si="37"/>
        <v>42274.478999999992</v>
      </c>
      <c r="AH20" s="154">
        <f t="shared" si="37"/>
        <v>43123.891000000003</v>
      </c>
      <c r="AI20" s="154">
        <f t="shared" ref="AI20:AJ20" si="38">SUM(AI7:AI9)</f>
        <v>51420.454000000005</v>
      </c>
      <c r="AJ20" s="154">
        <f t="shared" si="38"/>
        <v>33831.165000000008</v>
      </c>
      <c r="AK20" s="154">
        <f t="shared" si="37"/>
        <v>35700.540999999997</v>
      </c>
      <c r="AL20" s="202">
        <f>IF(AL9="","",SUM(AL7:AL9))</f>
        <v>37726.156999999999</v>
      </c>
      <c r="AM20" s="61">
        <f t="shared" si="19"/>
        <v>5.6739084150013358E-2</v>
      </c>
      <c r="AO20" s="124">
        <f t="shared" si="28"/>
        <v>0.45277968317460826</v>
      </c>
      <c r="AP20" s="156">
        <f t="shared" si="28"/>
        <v>0.44870661372088694</v>
      </c>
      <c r="AQ20" s="156">
        <f t="shared" ref="AQ20:AT22" si="39">(X20/D20)*10</f>
        <v>0.50886638186154198</v>
      </c>
      <c r="AR20" s="156">
        <f t="shared" si="39"/>
        <v>0.84793395958055684</v>
      </c>
      <c r="AS20" s="156">
        <f t="shared" si="39"/>
        <v>0.51108233390281399</v>
      </c>
      <c r="AT20" s="156">
        <f t="shared" si="39"/>
        <v>0.49088216019454722</v>
      </c>
      <c r="AU20" s="156">
        <f t="shared" si="30"/>
        <v>0.54831710384815791</v>
      </c>
      <c r="AV20" s="156">
        <f t="shared" si="30"/>
        <v>0.55228274555367829</v>
      </c>
      <c r="AW20" s="156">
        <f t="shared" si="30"/>
        <v>0.82827338216980306</v>
      </c>
      <c r="AX20" s="156">
        <f t="shared" si="30"/>
        <v>0.5822917733184545</v>
      </c>
      <c r="AY20" s="156">
        <f t="shared" si="30"/>
        <v>0.63263850085103401</v>
      </c>
      <c r="AZ20" s="156">
        <f t="shared" si="30"/>
        <v>0.51688185682341559</v>
      </c>
      <c r="BA20" s="156">
        <f t="shared" si="30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0.80701577233042221</v>
      </c>
      <c r="BE20" s="156">
        <f t="shared" si="15"/>
        <v>0.84807191788982383</v>
      </c>
      <c r="BF20" s="61">
        <f t="shared" si="17"/>
        <v>5.0874031173943048E-2</v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Q21" si="40">SUM(E10:E12)</f>
        <v>410436.21999999991</v>
      </c>
      <c r="F21" s="154">
        <f t="shared" si="40"/>
        <v>511451.39999999991</v>
      </c>
      <c r="G21" s="154">
        <f t="shared" si="40"/>
        <v>582701.47000000009</v>
      </c>
      <c r="H21" s="154">
        <f t="shared" si="40"/>
        <v>438564.12</v>
      </c>
      <c r="I21" s="154">
        <f t="shared" si="40"/>
        <v>651591.7899999998</v>
      </c>
      <c r="J21" s="154">
        <f t="shared" si="40"/>
        <v>433350.24</v>
      </c>
      <c r="K21" s="154">
        <f t="shared" si="40"/>
        <v>722229.66999999993</v>
      </c>
      <c r="L21" s="154">
        <f t="shared" si="40"/>
        <v>641359.04</v>
      </c>
      <c r="M21" s="154">
        <f t="shared" si="40"/>
        <v>787392.28999999992</v>
      </c>
      <c r="N21" s="154">
        <f t="shared" si="40"/>
        <v>733028.42999999993</v>
      </c>
      <c r="O21" s="154">
        <f t="shared" ref="O21:P21" si="41">SUM(O10:O12)</f>
        <v>856496.02000000072</v>
      </c>
      <c r="P21" s="154">
        <f t="shared" si="41"/>
        <v>486639.38</v>
      </c>
      <c r="Q21" s="154">
        <f t="shared" si="40"/>
        <v>434835.48</v>
      </c>
      <c r="R21" s="154">
        <f>IF(R12="","",SUM(R10:R12))</f>
        <v>389303.6999999996</v>
      </c>
      <c r="S21" s="52">
        <f t="shared" si="18"/>
        <v>-0.104710360801286</v>
      </c>
      <c r="U21" s="109" t="s">
        <v>85</v>
      </c>
      <c r="V21" s="19">
        <f>SUM(V10:V12)</f>
        <v>20822.173999999999</v>
      </c>
      <c r="W21" s="154">
        <f t="shared" ref="W21" si="42">SUM(W10:W12)</f>
        <v>16993.961000000003</v>
      </c>
      <c r="X21" s="154">
        <f>SUM(X10:X12)</f>
        <v>20306.538000000008</v>
      </c>
      <c r="Y21" s="154">
        <f t="shared" ref="Y21:AK21" si="43">SUM(Y10:Y12)</f>
        <v>32580.996999999992</v>
      </c>
      <c r="Z21" s="154">
        <f t="shared" si="43"/>
        <v>26623.229000000007</v>
      </c>
      <c r="AA21" s="154">
        <f t="shared" si="43"/>
        <v>30060.606000000007</v>
      </c>
      <c r="AB21" s="154">
        <f t="shared" si="43"/>
        <v>25330.112999999998</v>
      </c>
      <c r="AC21" s="154">
        <f t="shared" si="43"/>
        <v>36181.829000000005</v>
      </c>
      <c r="AD21" s="154">
        <f t="shared" si="43"/>
        <v>36659.758999999998</v>
      </c>
      <c r="AE21" s="154">
        <f t="shared" si="43"/>
        <v>39251.351000000017</v>
      </c>
      <c r="AF21" s="154">
        <f t="shared" si="43"/>
        <v>36974.111999999994</v>
      </c>
      <c r="AG21" s="154">
        <f t="shared" si="43"/>
        <v>42339.286999999997</v>
      </c>
      <c r="AH21" s="154">
        <f t="shared" si="43"/>
        <v>50640.62</v>
      </c>
      <c r="AI21" s="154">
        <f t="shared" ref="AI21:AJ21" si="44">SUM(AI10:AI12)</f>
        <v>55195.664999999994</v>
      </c>
      <c r="AJ21" s="154">
        <f t="shared" si="44"/>
        <v>38245.06700000001</v>
      </c>
      <c r="AK21" s="154">
        <f t="shared" si="43"/>
        <v>37102.703999999998</v>
      </c>
      <c r="AL21" s="202">
        <f>IF(AL12="","",SUM(AL10:AL12))</f>
        <v>36007.093999999997</v>
      </c>
      <c r="AM21" s="52">
        <f t="shared" si="19"/>
        <v>-2.9529114643504169E-2</v>
      </c>
      <c r="AO21" s="125">
        <f t="shared" si="28"/>
        <v>0.4635433813049899</v>
      </c>
      <c r="AP21" s="157">
        <f t="shared" si="28"/>
        <v>0.4709352422927755</v>
      </c>
      <c r="AQ21" s="157">
        <f t="shared" si="39"/>
        <v>0.56658857702200172</v>
      </c>
      <c r="AR21" s="157">
        <f t="shared" si="39"/>
        <v>0.7938138841645116</v>
      </c>
      <c r="AS21" s="157">
        <f t="shared" si="39"/>
        <v>0.52054269477021697</v>
      </c>
      <c r="AT21" s="157">
        <f t="shared" si="39"/>
        <v>0.51588347631935783</v>
      </c>
      <c r="AU21" s="157">
        <f t="shared" si="30"/>
        <v>0.57756920470374995</v>
      </c>
      <c r="AV21" s="157">
        <f t="shared" si="30"/>
        <v>0.55528368459031718</v>
      </c>
      <c r="AW21" s="157">
        <f t="shared" si="30"/>
        <v>0.84596143295086201</v>
      </c>
      <c r="AX21" s="157">
        <f t="shared" si="30"/>
        <v>0.54347464013767288</v>
      </c>
      <c r="AY21" s="157">
        <f t="shared" si="30"/>
        <v>0.57649631008553326</v>
      </c>
      <c r="AZ21" s="157">
        <f t="shared" si="30"/>
        <v>0.53771528547733172</v>
      </c>
      <c r="BA21" s="157">
        <f t="shared" si="30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0.85325843236159105</v>
      </c>
      <c r="BE21" s="157">
        <f t="shared" si="15"/>
        <v>0.92491014084890621</v>
      </c>
      <c r="BF21" s="52">
        <f t="shared" si="17"/>
        <v>8.3974216684858785E-2</v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Q22" si="45">SUM(E13:E15)</f>
        <v>431446.86999999988</v>
      </c>
      <c r="F22" s="154">
        <f t="shared" si="45"/>
        <v>682723.02999999991</v>
      </c>
      <c r="G22" s="154">
        <f t="shared" si="45"/>
        <v>626913.08999999985</v>
      </c>
      <c r="H22" s="154">
        <f t="shared" si="45"/>
        <v>458823.13999999961</v>
      </c>
      <c r="I22" s="154">
        <f t="shared" si="45"/>
        <v>516420.31999999972</v>
      </c>
      <c r="J22" s="154">
        <f t="shared" si="45"/>
        <v>514480.41000000003</v>
      </c>
      <c r="K22" s="154">
        <f t="shared" si="45"/>
        <v>823375.22000000055</v>
      </c>
      <c r="L22" s="154">
        <f t="shared" si="45"/>
        <v>766069.49</v>
      </c>
      <c r="M22" s="154">
        <f t="shared" si="45"/>
        <v>684091.10999999964</v>
      </c>
      <c r="N22" s="154">
        <f t="shared" si="45"/>
        <v>752818.34999999928</v>
      </c>
      <c r="O22" s="154">
        <f t="shared" ref="O22:P22" si="46">SUM(O13:O15)</f>
        <v>716410.84000000008</v>
      </c>
      <c r="P22" s="154">
        <f t="shared" si="46"/>
        <v>484398.74999999988</v>
      </c>
      <c r="Q22" s="154">
        <f t="shared" si="45"/>
        <v>471564.74</v>
      </c>
      <c r="R22" s="154" t="str">
        <f>IF(R15="","",SUM(R13:R15))</f>
        <v/>
      </c>
      <c r="S22" s="52" t="str">
        <f t="shared" si="18"/>
        <v/>
      </c>
      <c r="U22" s="109" t="s">
        <v>86</v>
      </c>
      <c r="V22" s="19">
        <f>SUM(V13:V15)</f>
        <v>25135.716000000004</v>
      </c>
      <c r="W22" s="154">
        <f t="shared" ref="W22" si="47">SUM(W13:W15)</f>
        <v>23908.640999999996</v>
      </c>
      <c r="X22" s="154">
        <f>SUM(X13:X15)</f>
        <v>23069.980999999996</v>
      </c>
      <c r="Y22" s="154">
        <f t="shared" ref="Y22:AK22" si="48">SUM(Y13:Y15)</f>
        <v>32504.29800000001</v>
      </c>
      <c r="Z22" s="154">
        <f t="shared" si="48"/>
        <v>33772.178999999996</v>
      </c>
      <c r="AA22" s="154">
        <f t="shared" si="48"/>
        <v>31879.368999999995</v>
      </c>
      <c r="AB22" s="154">
        <f t="shared" si="48"/>
        <v>27356.271000000008</v>
      </c>
      <c r="AC22" s="154">
        <f t="shared" si="48"/>
        <v>32668.917000000012</v>
      </c>
      <c r="AD22" s="154">
        <f t="shared" si="48"/>
        <v>41788.728000000003</v>
      </c>
      <c r="AE22" s="154">
        <f t="shared" si="48"/>
        <v>42542.01</v>
      </c>
      <c r="AF22" s="154">
        <f t="shared" si="48"/>
        <v>45356.519000000008</v>
      </c>
      <c r="AG22" s="154">
        <f t="shared" si="48"/>
        <v>41128.285999999993</v>
      </c>
      <c r="AH22" s="154">
        <f t="shared" si="48"/>
        <v>52942.623999999996</v>
      </c>
      <c r="AI22" s="154">
        <f t="shared" ref="AI22:AJ22" si="49">SUM(AI13:AI15)</f>
        <v>49486.405000000006</v>
      </c>
      <c r="AJ22" s="154">
        <f t="shared" si="49"/>
        <v>39189.25700000002</v>
      </c>
      <c r="AK22" s="154">
        <f t="shared" si="48"/>
        <v>44906.785000000011</v>
      </c>
      <c r="AL22" s="202" t="str">
        <f>IF(AL15="","",SUM(AL13:AL15))</f>
        <v/>
      </c>
      <c r="AM22" s="52" t="str">
        <f t="shared" si="19"/>
        <v/>
      </c>
      <c r="AO22" s="125">
        <f t="shared" si="28"/>
        <v>0.49145504558914899</v>
      </c>
      <c r="AP22" s="157">
        <f t="shared" si="28"/>
        <v>0.48945196647429901</v>
      </c>
      <c r="AQ22" s="157">
        <f t="shared" si="39"/>
        <v>0.72415411933385454</v>
      </c>
      <c r="AR22" s="157">
        <f t="shared" si="39"/>
        <v>0.75337892705074017</v>
      </c>
      <c r="AS22" s="157">
        <f t="shared" si="39"/>
        <v>0.49466881174346788</v>
      </c>
      <c r="AT22" s="157">
        <f t="shared" si="39"/>
        <v>0.50851337304186772</v>
      </c>
      <c r="AU22" s="157">
        <f t="shared" si="30"/>
        <v>0.59622692525926291</v>
      </c>
      <c r="AV22" s="157">
        <f t="shared" si="30"/>
        <v>0.63260324458185591</v>
      </c>
      <c r="AW22" s="157">
        <f t="shared" si="30"/>
        <v>0.8122511020390456</v>
      </c>
      <c r="AX22" s="157">
        <f t="shared" si="30"/>
        <v>0.5166782891523013</v>
      </c>
      <c r="AY22" s="157">
        <f t="shared" si="30"/>
        <v>0.59206794673417951</v>
      </c>
      <c r="AZ22" s="157">
        <f t="shared" si="30"/>
        <v>0.60121064868099239</v>
      </c>
      <c r="BA22" s="157">
        <f t="shared" si="30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0.95229310401791301</v>
      </c>
      <c r="BE22" s="157"/>
      <c r="BF22" s="52" t="str">
        <f t="shared" si="17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Q23" si="50">SUM(E16:E18)</f>
        <v>486713.37999999966</v>
      </c>
      <c r="F23" s="155">
        <f t="shared" si="50"/>
        <v>616515.64000000025</v>
      </c>
      <c r="G23" s="155">
        <f t="shared" si="50"/>
        <v>416852.43999999983</v>
      </c>
      <c r="H23" s="155">
        <f t="shared" si="50"/>
        <v>460289.7799999998</v>
      </c>
      <c r="I23" s="155">
        <f t="shared" si="50"/>
        <v>457022.28999999969</v>
      </c>
      <c r="J23" s="155">
        <f t="shared" si="50"/>
        <v>688917.43</v>
      </c>
      <c r="K23" s="155">
        <f t="shared" si="50"/>
        <v>739760.91000000038</v>
      </c>
      <c r="L23" s="155">
        <f t="shared" si="50"/>
        <v>696889.35999999987</v>
      </c>
      <c r="M23" s="155">
        <f t="shared" si="50"/>
        <v>681593.02000000014</v>
      </c>
      <c r="N23" s="155">
        <f t="shared" si="50"/>
        <v>832945.81000000052</v>
      </c>
      <c r="O23" s="155">
        <f t="shared" ref="O23:P23" si="51">SUM(O16:O18)</f>
        <v>546027.48999999929</v>
      </c>
      <c r="P23" s="155">
        <f t="shared" si="51"/>
        <v>511434.06999999948</v>
      </c>
      <c r="Q23" s="155">
        <f t="shared" si="50"/>
        <v>514019.30999999976</v>
      </c>
      <c r="R23" s="155" t="str">
        <f>IF(R18="","",SUM(R16:R18))</f>
        <v/>
      </c>
      <c r="S23" s="55" t="str">
        <f t="shared" si="18"/>
        <v/>
      </c>
      <c r="U23" s="110" t="s">
        <v>87</v>
      </c>
      <c r="V23" s="21">
        <f>SUM(V16:V18)</f>
        <v>26148.870999999992</v>
      </c>
      <c r="W23" s="155">
        <f t="shared" ref="W23" si="52">SUM(W16:W18)</f>
        <v>24824.359</v>
      </c>
      <c r="X23" s="155">
        <f>SUM(X16:X18)</f>
        <v>25786.902000000006</v>
      </c>
      <c r="Y23" s="155">
        <f t="shared" ref="Y23:AK23" si="53">SUM(Y16:Y18)</f>
        <v>34340.337000000007</v>
      </c>
      <c r="Z23" s="155">
        <f t="shared" si="53"/>
        <v>38207.429000000004</v>
      </c>
      <c r="AA23" s="155">
        <f t="shared" si="53"/>
        <v>28571.173999999999</v>
      </c>
      <c r="AB23" s="155">
        <f t="shared" si="53"/>
        <v>33006.81</v>
      </c>
      <c r="AC23" s="155">
        <f t="shared" si="53"/>
        <v>39040.758000000002</v>
      </c>
      <c r="AD23" s="155">
        <f t="shared" si="53"/>
        <v>48079.73</v>
      </c>
      <c r="AE23" s="155">
        <f t="shared" si="53"/>
        <v>49572.105999999992</v>
      </c>
      <c r="AF23" s="155">
        <f t="shared" si="53"/>
        <v>43376.988000000005</v>
      </c>
      <c r="AG23" s="155">
        <f t="shared" si="53"/>
        <v>47123.987000000023</v>
      </c>
      <c r="AH23" s="155">
        <f t="shared" si="53"/>
        <v>58636.54</v>
      </c>
      <c r="AI23" s="155">
        <f t="shared" ref="AI23:AJ23" si="54">SUM(AI16:AI18)</f>
        <v>41479.065000000002</v>
      </c>
      <c r="AJ23" s="155">
        <f t="shared" si="54"/>
        <v>42316.526999999987</v>
      </c>
      <c r="AK23" s="155">
        <f t="shared" si="53"/>
        <v>47297.043000000005</v>
      </c>
      <c r="AL23" s="203" t="str">
        <f>IF(AL18="","",SUM(AL16:AL18))</f>
        <v/>
      </c>
      <c r="AM23" s="55" t="str">
        <f t="shared" si="19"/>
        <v/>
      </c>
      <c r="AO23" s="126">
        <f t="shared" si="28"/>
        <v>0.55445366590058986</v>
      </c>
      <c r="AP23" s="158">
        <f t="shared" si="28"/>
        <v>0.58274025510480154</v>
      </c>
      <c r="AQ23" s="158">
        <f t="shared" ref="AQ23:BA23" si="55">IF(AQ18="","",(X23/D23)*10)</f>
        <v>0.91766659206541912</v>
      </c>
      <c r="AR23" s="158">
        <f t="shared" si="55"/>
        <v>0.70555563933746857</v>
      </c>
      <c r="AS23" s="158">
        <f t="shared" si="55"/>
        <v>0.61973170704963765</v>
      </c>
      <c r="AT23" s="158">
        <f t="shared" si="55"/>
        <v>0.68540258514499786</v>
      </c>
      <c r="AU23" s="158">
        <f t="shared" si="55"/>
        <v>0.71708761380711117</v>
      </c>
      <c r="AV23" s="158">
        <f t="shared" si="55"/>
        <v>0.85424187953721087</v>
      </c>
      <c r="AW23" s="158">
        <f t="shared" si="55"/>
        <v>0.69790264995908136</v>
      </c>
      <c r="AX23" s="158">
        <f t="shared" si="55"/>
        <v>0.67010983318921202</v>
      </c>
      <c r="AY23" s="158">
        <f t="shared" si="55"/>
        <v>0.62243722590340611</v>
      </c>
      <c r="AZ23" s="158">
        <f t="shared" si="55"/>
        <v>0.69138012886340905</v>
      </c>
      <c r="BA23" s="158">
        <f t="shared" si="55"/>
        <v>0.70396584382842342</v>
      </c>
      <c r="BB23" s="158">
        <f t="shared" ref="BB23" si="56">IF(BB18="","",(AI23/O23)*10)</f>
        <v>0.75965158823780199</v>
      </c>
      <c r="BC23" s="158">
        <f t="shared" ref="BC23" si="57">IF(BC18="","",(AJ23/P23)*10)</f>
        <v>0.82740922989350374</v>
      </c>
      <c r="BD23" s="158">
        <f t="shared" ref="BD23" si="58">IF(BD18="","",(AK23/Q23)*10)</f>
        <v>0.92014136589537898</v>
      </c>
      <c r="BE23" s="158"/>
      <c r="BF23" s="55" t="str">
        <f t="shared" si="17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6">
        <v>1000</v>
      </c>
      <c r="BF25" s="286" t="s">
        <v>46</v>
      </c>
      <c r="BH25" s="105"/>
      <c r="BI25" s="105"/>
    </row>
    <row r="26" spans="1:61" ht="20.100000000000001" customHeight="1">
      <c r="A26" s="466" t="s">
        <v>2</v>
      </c>
      <c r="B26" s="468" t="s">
        <v>70</v>
      </c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3"/>
      <c r="S26" s="471" t="str">
        <f>S4</f>
        <v>D       2026/2025</v>
      </c>
      <c r="U26" s="469" t="s">
        <v>3</v>
      </c>
      <c r="V26" s="461" t="s">
        <v>70</v>
      </c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2"/>
      <c r="AI26" s="462"/>
      <c r="AJ26" s="462"/>
      <c r="AK26" s="462"/>
      <c r="AL26" s="463"/>
      <c r="AM26" s="471" t="str">
        <f>S26</f>
        <v>D       2026/2025</v>
      </c>
      <c r="AO26" s="461" t="s">
        <v>70</v>
      </c>
      <c r="AP26" s="462"/>
      <c r="AQ26" s="462"/>
      <c r="AR26" s="462"/>
      <c r="AS26" s="462"/>
      <c r="AT26" s="462"/>
      <c r="AU26" s="462"/>
      <c r="AV26" s="462"/>
      <c r="AW26" s="462"/>
      <c r="AX26" s="462"/>
      <c r="AY26" s="462"/>
      <c r="AZ26" s="462"/>
      <c r="BA26" s="462"/>
      <c r="BB26" s="462"/>
      <c r="BC26" s="462"/>
      <c r="BD26" s="462"/>
      <c r="BE26" s="463"/>
      <c r="BF26" s="471" t="str">
        <f>AM26</f>
        <v>D       2026/2025</v>
      </c>
      <c r="BH26" s="105"/>
      <c r="BI26" s="105"/>
    </row>
    <row r="27" spans="1:61" ht="20.100000000000001" customHeight="1" thickBot="1">
      <c r="A27" s="467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72"/>
      <c r="U27" s="470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72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72"/>
      <c r="BH27" s="105"/>
      <c r="BI27" s="105"/>
    </row>
    <row r="28" spans="1:61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1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1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9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143075.54999999987</v>
      </c>
      <c r="R29" s="112">
        <v>146732.20000000001</v>
      </c>
      <c r="S29" s="61">
        <f>IF(R29="","",(R29-Q29)/Q29)</f>
        <v>2.5557476452127165E-2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11426.242000000004</v>
      </c>
      <c r="AL29" s="112">
        <v>11416.086000000001</v>
      </c>
      <c r="AM29" s="61">
        <f>IF(AL29="","",(AL29-AK29)/AK29)</f>
        <v>-8.8883116601264653E-4</v>
      </c>
      <c r="AO29" s="124">
        <f t="shared" ref="AO29:AO38" si="59">(V29/B29)*10</f>
        <v>0.44749494995804673</v>
      </c>
      <c r="AP29" s="156">
        <f t="shared" ref="AP29:AP38" si="60">(W29/C29)*10</f>
        <v>0.42199049962249885</v>
      </c>
      <c r="AQ29" s="156">
        <f t="shared" ref="AQ29:AQ38" si="61">(X29/D29)*10</f>
        <v>0.47202259593859536</v>
      </c>
      <c r="AR29" s="156">
        <f t="shared" ref="AR29:AR38" si="62">(Y29/E29)*10</f>
        <v>0.8081632158864277</v>
      </c>
      <c r="AS29" s="156">
        <f t="shared" ref="AS29:AS38" si="63">(Z29/F29)*10</f>
        <v>0.50550044106984959</v>
      </c>
      <c r="AT29" s="156">
        <f t="shared" ref="AT29:AT38" si="64">(AA29/G29)*10</f>
        <v>0.47895812371298058</v>
      </c>
      <c r="AU29" s="156">
        <f t="shared" ref="AU29:AU38" si="65">(AB29/H29)*10</f>
        <v>0.58749022877813117</v>
      </c>
      <c r="AV29" s="156">
        <f t="shared" ref="AV29:AV38" si="66">(AC29/I29)*10</f>
        <v>0.55261592323817688</v>
      </c>
      <c r="AW29" s="156">
        <f t="shared" ref="AW29:AW38" si="67">(AD29/J29)*10</f>
        <v>0.77172992674881657</v>
      </c>
      <c r="AX29" s="156">
        <f t="shared" ref="AX29:AX38" si="68">(AE29/K29)*10</f>
        <v>0.59323467465978674</v>
      </c>
      <c r="AY29" s="156">
        <f t="shared" ref="AY29:AY38" si="69">(AF29/L29)*10</f>
        <v>0.61384805672702092</v>
      </c>
      <c r="AZ29" s="156">
        <f t="shared" ref="AZ29:AZ38" si="70">(AG29/M29)*10</f>
        <v>0.53656597117584959</v>
      </c>
      <c r="BA29" s="156">
        <f t="shared" ref="BA29:BA38" si="71">(AH29/N29)*10</f>
        <v>0.64128226769950125</v>
      </c>
      <c r="BB29" s="156">
        <f t="shared" ref="BB29:BC38" si="72">(AI29/O29)*10</f>
        <v>0.68958439007564309</v>
      </c>
      <c r="BC29" s="156">
        <f t="shared" si="72"/>
        <v>0.67786447985421894</v>
      </c>
      <c r="BD29" s="156">
        <f t="shared" ref="BD29:BE44" si="73">(AK29/Q29)*10</f>
        <v>0.79861597596514666</v>
      </c>
      <c r="BE29" s="156">
        <f>(AL29/R29)*10</f>
        <v>0.77802186568456</v>
      </c>
      <c r="BF29" s="61">
        <f t="shared" ref="BF29:BF45" si="74">IF(BE29="","",(BE29-BD29)/BD29)</f>
        <v>-2.5787250568958611E-2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157689.05999999974</v>
      </c>
      <c r="R30" s="119">
        <v>154141.58999999985</v>
      </c>
      <c r="S30" s="52">
        <f t="shared" ref="S30:S45" si="75">IF(R30="","",(R30-Q30)/Q30)</f>
        <v>-2.2496614540031445E-2</v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11442.050999999994</v>
      </c>
      <c r="AL30" s="119">
        <v>12318.921999999991</v>
      </c>
      <c r="AM30" s="52">
        <f t="shared" ref="AM30:AM45" si="76">IF(AL30="","",(AL30-AK30)/AK30)</f>
        <v>7.6635823420119153E-2</v>
      </c>
      <c r="AO30" s="125">
        <f t="shared" si="59"/>
        <v>0.46047109354109889</v>
      </c>
      <c r="AP30" s="157">
        <f t="shared" si="60"/>
        <v>0.45757226895448566</v>
      </c>
      <c r="AQ30" s="157">
        <f t="shared" si="61"/>
        <v>0.5419617422671561</v>
      </c>
      <c r="AR30" s="157">
        <f t="shared" si="62"/>
        <v>0.82888642292733761</v>
      </c>
      <c r="AS30" s="157">
        <f t="shared" si="63"/>
        <v>0.50636300335303253</v>
      </c>
      <c r="AT30" s="157">
        <f t="shared" si="64"/>
        <v>0.48905442795728249</v>
      </c>
      <c r="AU30" s="157">
        <f t="shared" si="65"/>
        <v>0.51556937685642856</v>
      </c>
      <c r="AV30" s="157">
        <f t="shared" si="66"/>
        <v>0.54755948056577153</v>
      </c>
      <c r="AW30" s="157">
        <f t="shared" si="67"/>
        <v>0.92171330852361721</v>
      </c>
      <c r="AX30" s="157">
        <f t="shared" si="68"/>
        <v>0.57411865515950256</v>
      </c>
      <c r="AY30" s="157">
        <f t="shared" si="69"/>
        <v>0.6218671970115851</v>
      </c>
      <c r="AZ30" s="157">
        <f t="shared" si="70"/>
        <v>0.49425784549142993</v>
      </c>
      <c r="BA30" s="157">
        <f t="shared" si="71"/>
        <v>0.62654318974990453</v>
      </c>
      <c r="BB30" s="157">
        <f t="shared" si="72"/>
        <v>0.62565287272235182</v>
      </c>
      <c r="BC30" s="157">
        <f t="shared" si="72"/>
        <v>0.69616147239437598</v>
      </c>
      <c r="BD30" s="157">
        <f t="shared" si="73"/>
        <v>0.72560842204272213</v>
      </c>
      <c r="BE30" s="157">
        <f>IF(AL30="","",(AL30/R30)*10)</f>
        <v>0.79919520747126094</v>
      </c>
      <c r="BF30" s="52">
        <f t="shared" si="74"/>
        <v>0.10141390754723928</v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141265.73999999979</v>
      </c>
      <c r="R31" s="119">
        <v>141302.59000000005</v>
      </c>
      <c r="S31" s="52">
        <f t="shared" si="75"/>
        <v>2.6085588763608084E-4</v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12195.084000000001</v>
      </c>
      <c r="AL31" s="119">
        <v>13043.034000000003</v>
      </c>
      <c r="AM31" s="52">
        <f t="shared" si="76"/>
        <v>6.9532116383946393E-2</v>
      </c>
      <c r="AO31" s="125">
        <f t="shared" si="59"/>
        <v>0.44241062088628053</v>
      </c>
      <c r="AP31" s="157">
        <f t="shared" si="60"/>
        <v>0.44000691509090828</v>
      </c>
      <c r="AQ31" s="157">
        <f t="shared" si="61"/>
        <v>0.50306153781226581</v>
      </c>
      <c r="AR31" s="157">
        <f t="shared" si="62"/>
        <v>0.908169034292719</v>
      </c>
      <c r="AS31" s="157">
        <f t="shared" si="63"/>
        <v>0.50798316681623246</v>
      </c>
      <c r="AT31" s="157">
        <f t="shared" si="64"/>
        <v>0.49726565111971294</v>
      </c>
      <c r="AU31" s="157">
        <f t="shared" si="65"/>
        <v>0.53652846921584385</v>
      </c>
      <c r="AV31" s="157">
        <f t="shared" si="66"/>
        <v>0.5373482716568041</v>
      </c>
      <c r="AW31" s="157">
        <f t="shared" si="67"/>
        <v>0.78173472362263119</v>
      </c>
      <c r="AX31" s="157">
        <f t="shared" si="68"/>
        <v>0.56172228676028879</v>
      </c>
      <c r="AY31" s="157">
        <f t="shared" si="69"/>
        <v>0.61636897129854362</v>
      </c>
      <c r="AZ31" s="157">
        <f t="shared" si="70"/>
        <v>0.51111633914897814</v>
      </c>
      <c r="BA31" s="157">
        <f t="shared" si="71"/>
        <v>0.69550200427620168</v>
      </c>
      <c r="BB31" s="157">
        <f t="shared" si="72"/>
        <v>0.65211451686003852</v>
      </c>
      <c r="BC31" s="157">
        <f t="shared" si="72"/>
        <v>0.78896834707137953</v>
      </c>
      <c r="BD31" s="157">
        <f t="shared" si="73"/>
        <v>0.86327258116511607</v>
      </c>
      <c r="BE31" s="157">
        <f>IF(AL31="","",(AL31/R31)*10)</f>
        <v>0.92305696590557884</v>
      </c>
      <c r="BF31" s="52">
        <f t="shared" ref="BF31" si="77">IF(BE31="","",(BE31-BD31)/BD31)</f>
        <v>6.9253195392554645E-2</v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152922.04000000004</v>
      </c>
      <c r="R32" s="119">
        <v>143376.78999999986</v>
      </c>
      <c r="S32" s="52">
        <f t="shared" si="75"/>
        <v>-6.2419060064855085E-2</v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12174.357999999995</v>
      </c>
      <c r="AL32" s="119">
        <v>12809.294000000002</v>
      </c>
      <c r="AM32" s="52">
        <f t="shared" si="76"/>
        <v>5.2153550930571224E-2</v>
      </c>
      <c r="AO32" s="125">
        <f t="shared" si="59"/>
        <v>0.4117380456536428</v>
      </c>
      <c r="AP32" s="157">
        <f t="shared" si="60"/>
        <v>0.45017323810756427</v>
      </c>
      <c r="AQ32" s="157">
        <f t="shared" si="61"/>
        <v>0.53052169146380823</v>
      </c>
      <c r="AR32" s="157">
        <f t="shared" si="62"/>
        <v>0.79315079340313666</v>
      </c>
      <c r="AS32" s="157">
        <f t="shared" si="63"/>
        <v>0.54920904241465762</v>
      </c>
      <c r="AT32" s="157">
        <f t="shared" si="64"/>
        <v>0.49231320433642595</v>
      </c>
      <c r="AU32" s="157">
        <f t="shared" si="65"/>
        <v>0.55148844538658548</v>
      </c>
      <c r="AV32" s="157">
        <f t="shared" si="66"/>
        <v>0.52949059732220316</v>
      </c>
      <c r="AW32" s="157">
        <f t="shared" si="67"/>
        <v>0.75728905420077208</v>
      </c>
      <c r="AX32" s="157">
        <f t="shared" si="68"/>
        <v>0.52733538616375741</v>
      </c>
      <c r="AY32" s="157">
        <f t="shared" si="69"/>
        <v>0.60476032121983347</v>
      </c>
      <c r="AZ32" s="157">
        <f t="shared" si="70"/>
        <v>0.54429927333323636</v>
      </c>
      <c r="BA32" s="157">
        <f t="shared" si="71"/>
        <v>0.72663491662813884</v>
      </c>
      <c r="BB32" s="157">
        <f t="shared" si="72"/>
        <v>0.63222521852648494</v>
      </c>
      <c r="BC32" s="157">
        <f t="shared" si="72"/>
        <v>0.74801801414607783</v>
      </c>
      <c r="BD32" s="157">
        <f t="shared" si="73"/>
        <v>0.79611532778401284</v>
      </c>
      <c r="BE32" s="157">
        <f t="shared" ref="BE32:BE40" si="78">IF(AL32="","",(AL32/R32)*10)</f>
        <v>0.89340080775975061</v>
      </c>
      <c r="BF32" s="52">
        <f t="shared" si="74"/>
        <v>0.12220023479077075</v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151844.9</v>
      </c>
      <c r="R33" s="119">
        <v>123940.01999999992</v>
      </c>
      <c r="S33" s="52">
        <f t="shared" si="75"/>
        <v>-0.18377225708601394</v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12975.047000000002</v>
      </c>
      <c r="AL33" s="119">
        <v>10964.569999999998</v>
      </c>
      <c r="AM33" s="52">
        <f t="shared" si="76"/>
        <v>-0.15494949652205531</v>
      </c>
      <c r="AO33" s="125">
        <f t="shared" si="59"/>
        <v>0.49547514696423517</v>
      </c>
      <c r="AP33" s="157">
        <f t="shared" si="60"/>
        <v>0.46184732439637305</v>
      </c>
      <c r="AQ33" s="157">
        <f t="shared" si="61"/>
        <v>0.58455084732547036</v>
      </c>
      <c r="AR33" s="157">
        <f t="shared" si="62"/>
        <v>0.78769456194735565</v>
      </c>
      <c r="AS33" s="157">
        <f t="shared" si="63"/>
        <v>0.4740445861025222</v>
      </c>
      <c r="AT33" s="157">
        <f t="shared" si="64"/>
        <v>0.52641405214864356</v>
      </c>
      <c r="AU33" s="157">
        <f t="shared" si="65"/>
        <v>0.57203930554337168</v>
      </c>
      <c r="AV33" s="157">
        <f t="shared" si="66"/>
        <v>0.53330507840023977</v>
      </c>
      <c r="AW33" s="157">
        <f t="shared" si="67"/>
        <v>0.97449836694611214</v>
      </c>
      <c r="AX33" s="157">
        <f t="shared" si="68"/>
        <v>0.53612416504160132</v>
      </c>
      <c r="AY33" s="157">
        <f t="shared" si="69"/>
        <v>0.50677934421259097</v>
      </c>
      <c r="AZ33" s="157">
        <f t="shared" si="70"/>
        <v>0.50484087413609458</v>
      </c>
      <c r="BA33" s="157">
        <f t="shared" si="71"/>
        <v>0.67726572735313773</v>
      </c>
      <c r="BB33" s="157">
        <f t="shared" si="72"/>
        <v>0.66905395722428995</v>
      </c>
      <c r="BC33" s="157">
        <f t="shared" si="72"/>
        <v>0.7398053760494715</v>
      </c>
      <c r="BD33" s="157">
        <f t="shared" si="73"/>
        <v>0.85449343376037024</v>
      </c>
      <c r="BE33" s="157">
        <f t="shared" si="78"/>
        <v>0.88466743833025085</v>
      </c>
      <c r="BF33" s="52">
        <f t="shared" si="74"/>
        <v>3.5312154988826353E-2</v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129233.74999999994</v>
      </c>
      <c r="R34" s="119">
        <v>109277.00999999992</v>
      </c>
      <c r="S34" s="52">
        <f t="shared" si="75"/>
        <v>-0.15442359290819951</v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11178.229000000003</v>
      </c>
      <c r="AL34" s="119">
        <v>11137.838000000002</v>
      </c>
      <c r="AM34" s="52">
        <f t="shared" si="76"/>
        <v>-3.6133630828283649E-3</v>
      </c>
      <c r="AO34" s="125">
        <f t="shared" si="59"/>
        <v>0.48672862985073784</v>
      </c>
      <c r="AP34" s="157">
        <f t="shared" si="60"/>
        <v>0.49688825876595721</v>
      </c>
      <c r="AQ34" s="157">
        <f t="shared" si="61"/>
        <v>0.56924809937044796</v>
      </c>
      <c r="AR34" s="157">
        <f t="shared" si="62"/>
        <v>0.78543559483657488</v>
      </c>
      <c r="AS34" s="157">
        <f t="shared" si="63"/>
        <v>0.54207508867396426</v>
      </c>
      <c r="AT34" s="157">
        <f t="shared" si="64"/>
        <v>0.51283586940978365</v>
      </c>
      <c r="AU34" s="157">
        <f t="shared" si="65"/>
        <v>0.58706569068968495</v>
      </c>
      <c r="AV34" s="157">
        <f t="shared" si="66"/>
        <v>0.58568978626091728</v>
      </c>
      <c r="AW34" s="157">
        <f t="shared" si="67"/>
        <v>0.80425854872244606</v>
      </c>
      <c r="AX34" s="157">
        <f t="shared" si="68"/>
        <v>0.55167855015599043</v>
      </c>
      <c r="AY34" s="157">
        <f t="shared" si="69"/>
        <v>0.60866792877006426</v>
      </c>
      <c r="AZ34" s="157">
        <f t="shared" si="70"/>
        <v>0.52479645779906703</v>
      </c>
      <c r="BA34" s="157">
        <f t="shared" si="71"/>
        <v>0.64394734152368938</v>
      </c>
      <c r="BB34" s="157">
        <f t="shared" si="72"/>
        <v>0.61377457612250752</v>
      </c>
      <c r="BC34" s="157">
        <f t="shared" si="72"/>
        <v>0.84501687131472492</v>
      </c>
      <c r="BD34" s="157">
        <f t="shared" si="73"/>
        <v>0.86496205519069203</v>
      </c>
      <c r="BE34" s="157">
        <f t="shared" si="78"/>
        <v>1.0192297538155564</v>
      </c>
      <c r="BF34" s="52">
        <f t="shared" si="74"/>
        <v>0.1783519839964009</v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221763.12999999992</v>
      </c>
      <c r="R35" s="119"/>
      <c r="S35" s="52" t="str">
        <f t="shared" si="75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19600.705000000009</v>
      </c>
      <c r="AL35" s="119"/>
      <c r="AM35" s="52" t="str">
        <f t="shared" si="76"/>
        <v/>
      </c>
      <c r="AO35" s="125">
        <f t="shared" si="59"/>
        <v>0.53410624801970208</v>
      </c>
      <c r="AP35" s="157">
        <f t="shared" si="60"/>
        <v>0.48911992034573448</v>
      </c>
      <c r="AQ35" s="157">
        <f t="shared" si="61"/>
        <v>0.65603956133015395</v>
      </c>
      <c r="AR35" s="157">
        <f t="shared" si="62"/>
        <v>0.7829523620224994</v>
      </c>
      <c r="AS35" s="157">
        <f t="shared" si="63"/>
        <v>0.48743234098377025</v>
      </c>
      <c r="AT35" s="157">
        <f t="shared" si="64"/>
        <v>0.51699036414929667</v>
      </c>
      <c r="AU35" s="157">
        <f t="shared" si="65"/>
        <v>0.56911382540516675</v>
      </c>
      <c r="AV35" s="157">
        <f t="shared" si="66"/>
        <v>0.55942287943501878</v>
      </c>
      <c r="AW35" s="157">
        <f t="shared" si="67"/>
        <v>0.8067909093137946</v>
      </c>
      <c r="AX35" s="157">
        <f t="shared" si="68"/>
        <v>0.5090389090704629</v>
      </c>
      <c r="AY35" s="157">
        <f t="shared" si="69"/>
        <v>0.57789179127346701</v>
      </c>
      <c r="AZ35" s="157">
        <f t="shared" si="70"/>
        <v>0.55789707265191923</v>
      </c>
      <c r="BA35" s="157">
        <f t="shared" si="71"/>
        <v>0.70413142812397767</v>
      </c>
      <c r="BB35" s="157">
        <f t="shared" si="72"/>
        <v>0.64862441537691762</v>
      </c>
      <c r="BC35" s="157">
        <f t="shared" si="72"/>
        <v>0.80954384338076502</v>
      </c>
      <c r="BD35" s="157">
        <f t="shared" si="73"/>
        <v>0.88385769988004848</v>
      </c>
      <c r="BE35" s="157" t="str">
        <f t="shared" si="78"/>
        <v/>
      </c>
      <c r="BF35" s="52" t="str">
        <f t="shared" si="74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113653.60000000005</v>
      </c>
      <c r="R36" s="119"/>
      <c r="S36" s="52" t="str">
        <f t="shared" si="75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11554.954000000003</v>
      </c>
      <c r="AL36" s="119"/>
      <c r="AM36" s="52" t="str">
        <f t="shared" si="76"/>
        <v/>
      </c>
      <c r="AO36" s="125">
        <f t="shared" si="59"/>
        <v>0.44176385961468218</v>
      </c>
      <c r="AP36" s="157">
        <f t="shared" si="60"/>
        <v>0.42017785877420555</v>
      </c>
      <c r="AQ36" s="157">
        <f t="shared" si="61"/>
        <v>0.63948363387771534</v>
      </c>
      <c r="AR36" s="157">
        <f t="shared" si="62"/>
        <v>0.71120273013234991</v>
      </c>
      <c r="AS36" s="157">
        <f t="shared" si="63"/>
        <v>0.43360371542738207</v>
      </c>
      <c r="AT36" s="157">
        <f t="shared" si="64"/>
        <v>0.45907066820991294</v>
      </c>
      <c r="AU36" s="157">
        <f t="shared" si="65"/>
        <v>0.59928518991605073</v>
      </c>
      <c r="AV36" s="157">
        <f t="shared" si="66"/>
        <v>0.5807675710119673</v>
      </c>
      <c r="AW36" s="157">
        <f t="shared" si="67"/>
        <v>0.76451061502797446</v>
      </c>
      <c r="AX36" s="157">
        <f t="shared" si="68"/>
        <v>0.49793317713264845</v>
      </c>
      <c r="AY36" s="157">
        <f t="shared" si="69"/>
        <v>0.55159727832865624</v>
      </c>
      <c r="AZ36" s="157">
        <f t="shared" si="70"/>
        <v>0.58152630944673145</v>
      </c>
      <c r="BA36" s="157">
        <f t="shared" si="71"/>
        <v>0.67737319307050581</v>
      </c>
      <c r="BB36" s="157">
        <f t="shared" si="72"/>
        <v>0.67507493980577815</v>
      </c>
      <c r="BC36" s="157">
        <f t="shared" si="72"/>
        <v>0.76123989577214002</v>
      </c>
      <c r="BD36" s="157">
        <f t="shared" si="73"/>
        <v>1.0166817417134169</v>
      </c>
      <c r="BE36" s="157" t="str">
        <f t="shared" si="78"/>
        <v/>
      </c>
      <c r="BF36" s="52" t="str">
        <f t="shared" si="74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135792.69000000006</v>
      </c>
      <c r="R37" s="119"/>
      <c r="S37" s="52" t="str">
        <f t="shared" si="75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13157.570999999994</v>
      </c>
      <c r="AL37" s="119"/>
      <c r="AM37" s="52" t="str">
        <f t="shared" si="76"/>
        <v/>
      </c>
      <c r="AO37" s="125">
        <f t="shared" si="59"/>
        <v>0.48486363856011194</v>
      </c>
      <c r="AP37" s="157">
        <f t="shared" si="60"/>
        <v>0.56136104589017211</v>
      </c>
      <c r="AQ37" s="157">
        <f t="shared" si="61"/>
        <v>0.91494056270845225</v>
      </c>
      <c r="AR37" s="157">
        <f t="shared" si="62"/>
        <v>0.73397337983951261</v>
      </c>
      <c r="AS37" s="157">
        <f t="shared" si="63"/>
        <v>0.54686443981211563</v>
      </c>
      <c r="AT37" s="157">
        <f t="shared" si="64"/>
        <v>0.55361740351046873</v>
      </c>
      <c r="AU37" s="157">
        <f t="shared" si="65"/>
        <v>0.59768837923984341</v>
      </c>
      <c r="AV37" s="157">
        <f t="shared" si="66"/>
        <v>0.78949101429546453</v>
      </c>
      <c r="AW37" s="157">
        <f t="shared" si="67"/>
        <v>0.85577312393822647</v>
      </c>
      <c r="AX37" s="157">
        <f t="shared" si="68"/>
        <v>0.5392227587309858</v>
      </c>
      <c r="AY37" s="157">
        <f t="shared" si="69"/>
        <v>0.66185996306935324</v>
      </c>
      <c r="AZ37" s="157">
        <f t="shared" si="70"/>
        <v>0.66577682346880351</v>
      </c>
      <c r="BA37" s="157">
        <f t="shared" si="71"/>
        <v>0.70495682983619656</v>
      </c>
      <c r="BB37" s="157">
        <f t="shared" si="72"/>
        <v>0.7556807848224345</v>
      </c>
      <c r="BC37" s="157">
        <f t="shared" si="72"/>
        <v>0.82491778632085466</v>
      </c>
      <c r="BD37" s="157">
        <f t="shared" si="73"/>
        <v>0.96894545648959374</v>
      </c>
      <c r="BE37" s="157" t="str">
        <f t="shared" si="78"/>
        <v/>
      </c>
      <c r="BF37" s="52" t="str">
        <f t="shared" si="74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149348.4500000001</v>
      </c>
      <c r="R38" s="119"/>
      <c r="S38" s="52" t="str">
        <f t="shared" si="75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15005.707000000017</v>
      </c>
      <c r="AL38" s="119"/>
      <c r="AM38" s="52" t="str">
        <f t="shared" si="76"/>
        <v/>
      </c>
      <c r="AO38" s="125">
        <f t="shared" si="59"/>
        <v>0.50547976786025839</v>
      </c>
      <c r="AP38" s="157">
        <f t="shared" si="60"/>
        <v>0.61364183688748253</v>
      </c>
      <c r="AQ38" s="157">
        <f t="shared" si="61"/>
        <v>0.99143989040046498</v>
      </c>
      <c r="AR38" s="157">
        <f t="shared" si="62"/>
        <v>0.79860824444016809</v>
      </c>
      <c r="AS38" s="157">
        <f t="shared" si="63"/>
        <v>0.61462071336796531</v>
      </c>
      <c r="AT38" s="157">
        <f t="shared" si="64"/>
        <v>0.7179397354111039</v>
      </c>
      <c r="AU38" s="157">
        <f t="shared" si="65"/>
        <v>0.76149967195295487</v>
      </c>
      <c r="AV38" s="157">
        <f t="shared" si="66"/>
        <v>0.82067211196453671</v>
      </c>
      <c r="AW38" s="157">
        <f t="shared" si="67"/>
        <v>0.76712936250314256</v>
      </c>
      <c r="AX38" s="157">
        <f t="shared" si="68"/>
        <v>0.61919728263479246</v>
      </c>
      <c r="AY38" s="157">
        <f t="shared" si="69"/>
        <v>0.63990474451207224</v>
      </c>
      <c r="AZ38" s="157">
        <f t="shared" si="70"/>
        <v>0.62152586797883858</v>
      </c>
      <c r="BA38" s="157">
        <f t="shared" si="71"/>
        <v>0.67466486882317089</v>
      </c>
      <c r="BB38" s="157">
        <f t="shared" si="72"/>
        <v>0.7442507864616138</v>
      </c>
      <c r="BC38" s="157">
        <f t="shared" si="72"/>
        <v>0.81455443660701554</v>
      </c>
      <c r="BD38" s="157">
        <f t="shared" si="73"/>
        <v>1.0047447429149754</v>
      </c>
      <c r="BE38" s="157" t="str">
        <f t="shared" si="78"/>
        <v/>
      </c>
      <c r="BF38" s="52" t="str">
        <f t="shared" si="74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192145.29999999981</v>
      </c>
      <c r="R39" s="119"/>
      <c r="S39" s="52" t="str">
        <f t="shared" si="75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16952.003000000001</v>
      </c>
      <c r="AL39" s="119"/>
      <c r="AM39" s="52" t="str">
        <f t="shared" si="76"/>
        <v/>
      </c>
      <c r="AO39" s="125">
        <f t="shared" ref="AO39:AP45" si="79">(V39/B39)*10</f>
        <v>0.59655396247491954</v>
      </c>
      <c r="AP39" s="157">
        <f t="shared" si="79"/>
        <v>0.7101543245465749</v>
      </c>
      <c r="AQ39" s="157">
        <f t="shared" ref="AQ39:BC41" si="80">IF(X39="","",(X39/D39)*10)</f>
        <v>0.82659295097689434</v>
      </c>
      <c r="AR39" s="157">
        <f t="shared" si="80"/>
        <v>0.75542927217629385</v>
      </c>
      <c r="AS39" s="157">
        <f t="shared" si="80"/>
        <v>0.66232957299169615</v>
      </c>
      <c r="AT39" s="157">
        <f t="shared" si="80"/>
        <v>0.69529221532504837</v>
      </c>
      <c r="AU39" s="157">
        <f t="shared" si="80"/>
        <v>0.70882922115899427</v>
      </c>
      <c r="AV39" s="157">
        <f t="shared" si="80"/>
        <v>0.81643127472411259</v>
      </c>
      <c r="AW39" s="157">
        <f t="shared" si="80"/>
        <v>0.6555002561116402</v>
      </c>
      <c r="AX39" s="157">
        <f t="shared" si="80"/>
        <v>0.68927659143619535</v>
      </c>
      <c r="AY39" s="157">
        <f t="shared" si="80"/>
        <v>0.64689754420867462</v>
      </c>
      <c r="AZ39" s="157">
        <f t="shared" si="80"/>
        <v>0.72799787288130147</v>
      </c>
      <c r="BA39" s="157">
        <f t="shared" si="80"/>
        <v>0.75472082130583984</v>
      </c>
      <c r="BB39" s="157">
        <f t="shared" si="80"/>
        <v>0.81465531564401306</v>
      </c>
      <c r="BC39" s="157">
        <f t="shared" si="80"/>
        <v>0.81677174163475663</v>
      </c>
      <c r="BD39" s="157">
        <f t="shared" ref="BD39:BD41" si="81">IF(AK39="","",(AK39/Q39)*10)</f>
        <v>0.88224916248276786</v>
      </c>
      <c r="BE39" s="157" t="str">
        <f t="shared" si="78"/>
        <v/>
      </c>
      <c r="BF39" s="52" t="str">
        <f t="shared" si="74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172136.0799999999</v>
      </c>
      <c r="R40" s="119"/>
      <c r="S40" s="52" t="str">
        <f t="shared" si="75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14825.77199999999</v>
      </c>
      <c r="AL40" s="119"/>
      <c r="AM40" s="52" t="str">
        <f t="shared" si="76"/>
        <v/>
      </c>
      <c r="AO40" s="125">
        <f t="shared" si="79"/>
        <v>0.56128924309160388</v>
      </c>
      <c r="AP40" s="157">
        <f t="shared" si="79"/>
        <v>0.49567972006947647</v>
      </c>
      <c r="AQ40" s="157">
        <f t="shared" si="80"/>
        <v>0.9790091257525988</v>
      </c>
      <c r="AR40" s="157">
        <f t="shared" si="80"/>
        <v>0.61228139027468687</v>
      </c>
      <c r="AS40" s="157">
        <f t="shared" si="80"/>
        <v>0.5822210241113337</v>
      </c>
      <c r="AT40" s="157">
        <f t="shared" si="80"/>
        <v>0.62664828118918259</v>
      </c>
      <c r="AU40" s="157">
        <f t="shared" si="80"/>
        <v>0.67665809142176681</v>
      </c>
      <c r="AV40" s="157">
        <f t="shared" si="80"/>
        <v>0.91161704676855315</v>
      </c>
      <c r="AW40" s="157">
        <f t="shared" si="80"/>
        <v>0.66978639445387611</v>
      </c>
      <c r="AX40" s="157">
        <f t="shared" si="80"/>
        <v>0.69632467581771174</v>
      </c>
      <c r="AY40" s="157">
        <f t="shared" si="80"/>
        <v>0.56670328216974419</v>
      </c>
      <c r="AZ40" s="157">
        <f t="shared" si="80"/>
        <v>0.70671261274209851</v>
      </c>
      <c r="BA40" s="157">
        <f t="shared" si="80"/>
        <v>0.65801204114882317</v>
      </c>
      <c r="BB40" s="157">
        <f t="shared" si="80"/>
        <v>0.69196706988199619</v>
      </c>
      <c r="BC40" s="157">
        <f t="shared" si="80"/>
        <v>0.75805127197125244</v>
      </c>
      <c r="BD40" s="157">
        <f t="shared" si="81"/>
        <v>0.86128207404281532</v>
      </c>
      <c r="BE40" s="157" t="str">
        <f t="shared" si="78"/>
        <v/>
      </c>
      <c r="BF40" s="52" t="str">
        <f t="shared" si="74"/>
        <v/>
      </c>
      <c r="BH40" s="105"/>
      <c r="BI40" s="105"/>
    </row>
    <row r="41" spans="1:61" ht="20.100000000000001" customHeight="1" thickBot="1">
      <c r="A41" s="35" t="str">
        <f>A19</f>
        <v>jan-jun</v>
      </c>
      <c r="B41" s="167">
        <f>SUM(B29:B34)</f>
        <v>832029.45</v>
      </c>
      <c r="C41" s="168">
        <f t="shared" ref="C41:R41" si="82">SUM(C29:C34)</f>
        <v>720109.52999999991</v>
      </c>
      <c r="D41" s="168">
        <f t="shared" si="82"/>
        <v>694932.91999999993</v>
      </c>
      <c r="E41" s="168">
        <f t="shared" si="82"/>
        <v>679151.54</v>
      </c>
      <c r="F41" s="168">
        <f t="shared" si="82"/>
        <v>1029125.3599999999</v>
      </c>
      <c r="G41" s="168">
        <f t="shared" si="82"/>
        <v>1116298.1099999999</v>
      </c>
      <c r="H41" s="168">
        <f t="shared" si="82"/>
        <v>883890.18</v>
      </c>
      <c r="I41" s="168">
        <f t="shared" si="82"/>
        <v>1181564.45</v>
      </c>
      <c r="J41" s="168">
        <f t="shared" si="82"/>
        <v>772749.2300000001</v>
      </c>
      <c r="K41" s="168">
        <f t="shared" si="82"/>
        <v>1370905.81</v>
      </c>
      <c r="L41" s="168">
        <f t="shared" si="82"/>
        <v>1281419.42</v>
      </c>
      <c r="M41" s="168">
        <f t="shared" si="82"/>
        <v>1604257.5100000007</v>
      </c>
      <c r="N41" s="168">
        <f t="shared" si="82"/>
        <v>1384318.8699999996</v>
      </c>
      <c r="O41" s="168">
        <f t="shared" si="82"/>
        <v>1628972.5100000007</v>
      </c>
      <c r="P41" s="168">
        <f t="shared" si="82"/>
        <v>946647.72000000044</v>
      </c>
      <c r="Q41" s="168">
        <f t="shared" si="82"/>
        <v>876031.03999999934</v>
      </c>
      <c r="R41" s="169">
        <f t="shared" si="82"/>
        <v>818770.19999999949</v>
      </c>
      <c r="S41" s="61">
        <f t="shared" si="75"/>
        <v>-6.5363939615655509E-2</v>
      </c>
      <c r="U41" s="109"/>
      <c r="V41" s="167">
        <f>SUM(V29:V34)</f>
        <v>37859.595000000001</v>
      </c>
      <c r="W41" s="168">
        <f t="shared" ref="W41:AL41" si="83">SUM(W29:W34)</f>
        <v>32603.212000000003</v>
      </c>
      <c r="X41" s="168">
        <f t="shared" si="83"/>
        <v>36984.89</v>
      </c>
      <c r="Y41" s="168">
        <f t="shared" si="83"/>
        <v>55048.297999999995</v>
      </c>
      <c r="Z41" s="168">
        <f t="shared" si="83"/>
        <v>52633.047999999995</v>
      </c>
      <c r="AA41" s="168">
        <f t="shared" si="83"/>
        <v>55849.864000000016</v>
      </c>
      <c r="AB41" s="168">
        <f t="shared" si="83"/>
        <v>49281.050999999999</v>
      </c>
      <c r="AC41" s="168">
        <f t="shared" si="83"/>
        <v>64884.561000000002</v>
      </c>
      <c r="AD41" s="168">
        <f t="shared" si="83"/>
        <v>64078.058000000005</v>
      </c>
      <c r="AE41" s="168">
        <f t="shared" si="83"/>
        <v>76261.714000000007</v>
      </c>
      <c r="AF41" s="168">
        <f t="shared" si="83"/>
        <v>76337.976999999999</v>
      </c>
      <c r="AG41" s="168">
        <f t="shared" si="83"/>
        <v>83107.904999999984</v>
      </c>
      <c r="AH41" s="168">
        <f t="shared" si="83"/>
        <v>92367.260000000009</v>
      </c>
      <c r="AI41" s="168">
        <f t="shared" si="83"/>
        <v>105054.02800000001</v>
      </c>
      <c r="AJ41" s="168">
        <f t="shared" si="83"/>
        <v>70974.396000000008</v>
      </c>
      <c r="AK41" s="168">
        <f t="shared" si="83"/>
        <v>71391.010999999999</v>
      </c>
      <c r="AL41" s="169">
        <f t="shared" si="83"/>
        <v>71689.744000000006</v>
      </c>
      <c r="AM41" s="61">
        <f t="shared" si="76"/>
        <v>4.1844623828062536E-3</v>
      </c>
      <c r="AO41" s="172">
        <f t="shared" si="79"/>
        <v>0.45502710270652086</v>
      </c>
      <c r="AP41" s="173">
        <f t="shared" si="79"/>
        <v>0.45275351376060813</v>
      </c>
      <c r="AQ41" s="173">
        <f t="shared" si="80"/>
        <v>0.53220805829719509</v>
      </c>
      <c r="AR41" s="173">
        <f t="shared" si="80"/>
        <v>0.81054513989617094</v>
      </c>
      <c r="AS41" s="173">
        <f t="shared" si="80"/>
        <v>0.51143475854098086</v>
      </c>
      <c r="AT41" s="173">
        <f t="shared" si="80"/>
        <v>0.50031316455422492</v>
      </c>
      <c r="AU41" s="173">
        <f t="shared" si="80"/>
        <v>0.5575472170083392</v>
      </c>
      <c r="AV41" s="173">
        <f t="shared" si="80"/>
        <v>0.54914110694511842</v>
      </c>
      <c r="AW41" s="173">
        <f t="shared" si="80"/>
        <v>0.82922189388658463</v>
      </c>
      <c r="AX41" s="173">
        <f t="shared" si="80"/>
        <v>0.55628704352781178</v>
      </c>
      <c r="AY41" s="173">
        <f t="shared" si="80"/>
        <v>0.59572982747522274</v>
      </c>
      <c r="AZ41" s="173">
        <f t="shared" si="80"/>
        <v>0.51804591520970933</v>
      </c>
      <c r="BA41" s="173">
        <f t="shared" si="80"/>
        <v>0.66723976680315022</v>
      </c>
      <c r="BB41" s="173">
        <f t="shared" si="80"/>
        <v>0.64490976584988502</v>
      </c>
      <c r="BC41" s="173">
        <f t="shared" si="80"/>
        <v>0.74974454066186291</v>
      </c>
      <c r="BD41" s="173">
        <f t="shared" si="81"/>
        <v>0.81493700268885516</v>
      </c>
      <c r="BE41" s="173">
        <f>IF(AL41="","",(AL41/R41)*10)</f>
        <v>0.87557832466301344</v>
      </c>
      <c r="BF41" s="61">
        <f t="shared" si="74"/>
        <v>7.4412281899182919E-2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Q42" si="84">SUM(E29:E31)</f>
        <v>269354.83</v>
      </c>
      <c r="F42" s="154">
        <f t="shared" si="84"/>
        <v>518885.16000000003</v>
      </c>
      <c r="G42" s="154">
        <f t="shared" si="84"/>
        <v>534367.81999999983</v>
      </c>
      <c r="H42" s="154">
        <f t="shared" si="84"/>
        <v>446495.15</v>
      </c>
      <c r="I42" s="154">
        <f t="shared" si="84"/>
        <v>530104.43999999994</v>
      </c>
      <c r="J42" s="154">
        <f t="shared" si="84"/>
        <v>340089.82</v>
      </c>
      <c r="K42" s="154">
        <f t="shared" si="84"/>
        <v>649570.5</v>
      </c>
      <c r="L42" s="154">
        <f t="shared" si="84"/>
        <v>640253.84</v>
      </c>
      <c r="M42" s="154">
        <f t="shared" si="84"/>
        <v>817451.96000000066</v>
      </c>
      <c r="N42" s="154">
        <f t="shared" si="84"/>
        <v>652011.13999999966</v>
      </c>
      <c r="O42" s="154">
        <f t="shared" ref="O42:P42" si="85">SUM(O29:O31)</f>
        <v>772926.80999999994</v>
      </c>
      <c r="P42" s="154">
        <f t="shared" si="85"/>
        <v>460298.74</v>
      </c>
      <c r="Q42" s="154">
        <f t="shared" si="84"/>
        <v>442030.34999999939</v>
      </c>
      <c r="R42" s="119">
        <f>IF(R31="","",SUM(R29:R31))</f>
        <v>442176.37999999989</v>
      </c>
      <c r="S42" s="61">
        <f t="shared" si="75"/>
        <v>3.3036193103141856E-4</v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K42" si="86">SUM(Y29:Y31)</f>
        <v>22740.453000000001</v>
      </c>
      <c r="Z42" s="154">
        <f t="shared" si="86"/>
        <v>26284.577999999994</v>
      </c>
      <c r="AA42" s="154">
        <f t="shared" si="86"/>
        <v>26114.18</v>
      </c>
      <c r="AB42" s="154">
        <f t="shared" si="86"/>
        <v>24267.392</v>
      </c>
      <c r="AC42" s="154">
        <f t="shared" si="86"/>
        <v>28921.351000000002</v>
      </c>
      <c r="AD42" s="154">
        <f t="shared" si="86"/>
        <v>27891.383000000002</v>
      </c>
      <c r="AE42" s="154">
        <f t="shared" si="86"/>
        <v>37417.438999999998</v>
      </c>
      <c r="AF42" s="154">
        <f t="shared" si="86"/>
        <v>39515.076000000001</v>
      </c>
      <c r="AG42" s="154">
        <f t="shared" si="86"/>
        <v>41893.952999999994</v>
      </c>
      <c r="AH42" s="154">
        <f t="shared" si="86"/>
        <v>42491.516000000003</v>
      </c>
      <c r="AI42" s="154">
        <f t="shared" ref="AI42:AJ42" si="87">SUM(AI29:AI31)</f>
        <v>50518.161000000007</v>
      </c>
      <c r="AJ42" s="154">
        <f t="shared" si="87"/>
        <v>33193.362000000008</v>
      </c>
      <c r="AK42" s="154">
        <f t="shared" si="86"/>
        <v>35063.377</v>
      </c>
      <c r="AL42" s="119">
        <f>IF(AL31="","",SUM(AL29:AL31))</f>
        <v>36778.042000000001</v>
      </c>
      <c r="AM42" s="61">
        <f t="shared" si="76"/>
        <v>4.8901878447133056E-2</v>
      </c>
      <c r="AO42" s="124">
        <f t="shared" si="79"/>
        <v>0.44877401967325198</v>
      </c>
      <c r="AP42" s="156">
        <f t="shared" si="79"/>
        <v>0.43910336873301764</v>
      </c>
      <c r="AQ42" s="156">
        <f t="shared" ref="AQ42:BC44" si="88">(X42/D42)*10</f>
        <v>0.50326831796508742</v>
      </c>
      <c r="AR42" s="156">
        <f t="shared" si="88"/>
        <v>0.84425636622146327</v>
      </c>
      <c r="AS42" s="156">
        <f t="shared" si="88"/>
        <v>0.50655867668290977</v>
      </c>
      <c r="AT42" s="156">
        <f t="shared" si="88"/>
        <v>0.48869297556129054</v>
      </c>
      <c r="AU42" s="156">
        <f t="shared" si="88"/>
        <v>0.54350852411274786</v>
      </c>
      <c r="AV42" s="156">
        <f t="shared" si="88"/>
        <v>0.54557835810618771</v>
      </c>
      <c r="AW42" s="156">
        <f t="shared" si="88"/>
        <v>0.8201181382024314</v>
      </c>
      <c r="AX42" s="156">
        <f t="shared" si="88"/>
        <v>0.57603353292675696</v>
      </c>
      <c r="AY42" s="156">
        <f t="shared" si="88"/>
        <v>0.61717827416700854</v>
      </c>
      <c r="AZ42" s="156">
        <f t="shared" si="88"/>
        <v>0.51249437336965908</v>
      </c>
      <c r="BA42" s="156">
        <f t="shared" si="88"/>
        <v>0.65169923323702761</v>
      </c>
      <c r="BB42" s="156">
        <f t="shared" si="88"/>
        <v>0.65359566192302232</v>
      </c>
      <c r="BC42" s="156">
        <f t="shared" si="88"/>
        <v>0.72112650145425139</v>
      </c>
      <c r="BD42" s="156">
        <f t="shared" si="73"/>
        <v>0.79323460481842589</v>
      </c>
      <c r="BE42" s="156">
        <f t="shared" si="73"/>
        <v>0.83175048834584986</v>
      </c>
      <c r="BF42" s="61">
        <f t="shared" si="74"/>
        <v>4.8555475635408497E-2</v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Q43" si="89">SUM(E32:E34)</f>
        <v>409796.7099999999</v>
      </c>
      <c r="F43" s="154">
        <f t="shared" si="89"/>
        <v>510240.19999999995</v>
      </c>
      <c r="G43" s="154">
        <f t="shared" si="89"/>
        <v>581930.29000000015</v>
      </c>
      <c r="H43" s="154">
        <f t="shared" si="89"/>
        <v>437395.03</v>
      </c>
      <c r="I43" s="154">
        <f t="shared" si="89"/>
        <v>651460.00999999989</v>
      </c>
      <c r="J43" s="154">
        <f t="shared" si="89"/>
        <v>432659.41000000003</v>
      </c>
      <c r="K43" s="154">
        <f t="shared" si="89"/>
        <v>721335.31</v>
      </c>
      <c r="L43" s="154">
        <f t="shared" si="89"/>
        <v>641165.57999999984</v>
      </c>
      <c r="M43" s="154">
        <f t="shared" si="89"/>
        <v>786805.54999999993</v>
      </c>
      <c r="N43" s="154">
        <f t="shared" si="89"/>
        <v>732307.73</v>
      </c>
      <c r="O43" s="154">
        <f t="shared" ref="O43:P43" si="90">SUM(O32:O34)</f>
        <v>856045.70000000054</v>
      </c>
      <c r="P43" s="154">
        <f t="shared" si="90"/>
        <v>486348.98000000051</v>
      </c>
      <c r="Q43" s="154">
        <f t="shared" si="89"/>
        <v>434000.69</v>
      </c>
      <c r="R43" s="119">
        <f>IF(R34="","",SUM(R32:R34))</f>
        <v>376593.81999999972</v>
      </c>
      <c r="S43" s="52">
        <f t="shared" si="75"/>
        <v>-0.13227368371234682</v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K43" si="91">SUM(Y32:Y34)</f>
        <v>32307.84499999999</v>
      </c>
      <c r="Z43" s="154">
        <f t="shared" si="91"/>
        <v>26348.47</v>
      </c>
      <c r="AA43" s="154">
        <f t="shared" si="91"/>
        <v>29735.684000000008</v>
      </c>
      <c r="AB43" s="154">
        <f t="shared" si="91"/>
        <v>25013.658999999996</v>
      </c>
      <c r="AC43" s="154">
        <f t="shared" si="91"/>
        <v>35963.210000000006</v>
      </c>
      <c r="AD43" s="154">
        <f t="shared" si="91"/>
        <v>36186.675000000003</v>
      </c>
      <c r="AE43" s="154">
        <f t="shared" si="91"/>
        <v>38844.275000000009</v>
      </c>
      <c r="AF43" s="154">
        <f t="shared" si="91"/>
        <v>36822.900999999991</v>
      </c>
      <c r="AG43" s="154">
        <f t="shared" si="91"/>
        <v>41213.95199999999</v>
      </c>
      <c r="AH43" s="154">
        <f t="shared" si="91"/>
        <v>49875.743999999999</v>
      </c>
      <c r="AI43" s="154">
        <f t="shared" ref="AI43:AJ43" si="92">SUM(AI32:AI34)</f>
        <v>54535.866999999984</v>
      </c>
      <c r="AJ43" s="154">
        <f t="shared" si="92"/>
        <v>37781.034</v>
      </c>
      <c r="AK43" s="154">
        <f t="shared" si="91"/>
        <v>36327.634000000005</v>
      </c>
      <c r="AL43" s="119">
        <f>IF(AL34="","",SUM(AL32:AL34))</f>
        <v>34911.702000000005</v>
      </c>
      <c r="AM43" s="52">
        <f t="shared" si="76"/>
        <v>-3.8976719485777703E-2</v>
      </c>
      <c r="AO43" s="125">
        <f t="shared" si="79"/>
        <v>0.46037323310250017</v>
      </c>
      <c r="AP43" s="157">
        <f t="shared" si="79"/>
        <v>0.46637956582738782</v>
      </c>
      <c r="AQ43" s="157">
        <f t="shared" si="88"/>
        <v>0.55956706087754671</v>
      </c>
      <c r="AR43" s="157">
        <f t="shared" si="88"/>
        <v>0.78838712492347729</v>
      </c>
      <c r="AS43" s="157">
        <f t="shared" si="88"/>
        <v>0.51639345547450011</v>
      </c>
      <c r="AT43" s="157">
        <f t="shared" si="88"/>
        <v>0.51098360939417675</v>
      </c>
      <c r="AU43" s="157">
        <f t="shared" si="88"/>
        <v>0.57187798864564132</v>
      </c>
      <c r="AV43" s="157">
        <f t="shared" si="88"/>
        <v>0.55204017818376927</v>
      </c>
      <c r="AW43" s="157">
        <f t="shared" si="88"/>
        <v>0.83637785666097031</v>
      </c>
      <c r="AX43" s="157">
        <f t="shared" si="88"/>
        <v>0.53850510936446472</v>
      </c>
      <c r="AY43" s="157">
        <f t="shared" si="88"/>
        <v>0.57431188055977678</v>
      </c>
      <c r="AZ43" s="157">
        <f t="shared" si="88"/>
        <v>0.5238136919598495</v>
      </c>
      <c r="BA43" s="157">
        <f t="shared" si="88"/>
        <v>0.68107630107905592</v>
      </c>
      <c r="BB43" s="157">
        <f t="shared" si="88"/>
        <v>0.63706723834954082</v>
      </c>
      <c r="BC43" s="157">
        <f t="shared" si="88"/>
        <v>0.77682971597884221</v>
      </c>
      <c r="BD43" s="157">
        <f t="shared" si="73"/>
        <v>0.83704092728516188</v>
      </c>
      <c r="BE43" s="299">
        <f t="shared" ref="BE43:BE45" si="93">IF(AL43="","",(AL43/R43)*10)</f>
        <v>0.92703863276354437</v>
      </c>
      <c r="BF43" s="52">
        <f t="shared" si="74"/>
        <v>0.10751888294193553</v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Q44" si="94">SUM(E35:E37)</f>
        <v>430814.19999999995</v>
      </c>
      <c r="F44" s="154">
        <f t="shared" si="94"/>
        <v>682291.91</v>
      </c>
      <c r="G44" s="154">
        <f t="shared" si="94"/>
        <v>625733.66999999993</v>
      </c>
      <c r="H44" s="154">
        <f t="shared" si="94"/>
        <v>458250.33999999968</v>
      </c>
      <c r="I44" s="154">
        <f t="shared" si="94"/>
        <v>516089.50999999983</v>
      </c>
      <c r="J44" s="154">
        <f t="shared" si="94"/>
        <v>514049.36</v>
      </c>
      <c r="K44" s="154">
        <f t="shared" si="94"/>
        <v>823163.40000000037</v>
      </c>
      <c r="L44" s="154">
        <f t="shared" si="94"/>
        <v>765619.61999999988</v>
      </c>
      <c r="M44" s="154">
        <f t="shared" si="94"/>
        <v>683593.1599999998</v>
      </c>
      <c r="N44" s="154">
        <f t="shared" si="94"/>
        <v>751874.42999999959</v>
      </c>
      <c r="O44" s="154">
        <f t="shared" ref="O44:P44" si="95">SUM(O35:O37)</f>
        <v>716018.47000000044</v>
      </c>
      <c r="P44" s="154">
        <f t="shared" si="95"/>
        <v>483669.69999999995</v>
      </c>
      <c r="Q44" s="154">
        <f t="shared" si="94"/>
        <v>471209.42000000004</v>
      </c>
      <c r="R44" s="119" t="str">
        <f>IF(R37="","",SUM(R35:R37))</f>
        <v/>
      </c>
      <c r="S44" s="52" t="str">
        <f t="shared" si="75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K44" si="96">SUM(Y35:Y37)</f>
        <v>32207.47700000001</v>
      </c>
      <c r="Z44" s="154">
        <f t="shared" si="96"/>
        <v>33482.723000000005</v>
      </c>
      <c r="AA44" s="154">
        <f t="shared" si="96"/>
        <v>31539.239999999998</v>
      </c>
      <c r="AB44" s="154">
        <f t="shared" si="96"/>
        <v>26992.701000000008</v>
      </c>
      <c r="AC44" s="154">
        <f t="shared" si="96"/>
        <v>32400.945000000014</v>
      </c>
      <c r="AD44" s="154">
        <f t="shared" si="96"/>
        <v>41484.690999999999</v>
      </c>
      <c r="AE44" s="154">
        <f t="shared" si="96"/>
        <v>42323.071000000004</v>
      </c>
      <c r="AF44" s="154">
        <f t="shared" si="96"/>
        <v>45119.482000000004</v>
      </c>
      <c r="AG44" s="154">
        <f t="shared" si="96"/>
        <v>40657.845000000001</v>
      </c>
      <c r="AH44" s="154">
        <f t="shared" si="96"/>
        <v>52315.772999999994</v>
      </c>
      <c r="AI44" s="154">
        <f t="shared" ref="AI44:AJ44" si="97">SUM(AI35:AI37)</f>
        <v>48936.794000000002</v>
      </c>
      <c r="AJ44" s="154">
        <f t="shared" si="97"/>
        <v>38625.984000000011</v>
      </c>
      <c r="AK44" s="154">
        <f t="shared" si="96"/>
        <v>44313.23000000001</v>
      </c>
      <c r="AL44" s="119" t="str">
        <f>IF(AL37="","",SUM(AL35:AL37))</f>
        <v/>
      </c>
      <c r="AM44" s="52" t="str">
        <f t="shared" si="76"/>
        <v/>
      </c>
      <c r="AO44" s="125">
        <f t="shared" si="79"/>
        <v>0.48514141421504259</v>
      </c>
      <c r="AP44" s="157">
        <f t="shared" si="79"/>
        <v>0.48250690351015585</v>
      </c>
      <c r="AQ44" s="157">
        <f t="shared" si="88"/>
        <v>0.71563660131674345</v>
      </c>
      <c r="AR44" s="157">
        <f t="shared" si="88"/>
        <v>0.74759552958096576</v>
      </c>
      <c r="AS44" s="157">
        <f t="shared" si="88"/>
        <v>0.49073897124179594</v>
      </c>
      <c r="AT44" s="157">
        <f t="shared" si="88"/>
        <v>0.50403616605767754</v>
      </c>
      <c r="AU44" s="157">
        <f t="shared" si="88"/>
        <v>0.58903831909868365</v>
      </c>
      <c r="AV44" s="157">
        <f t="shared" si="88"/>
        <v>0.62781638402222173</v>
      </c>
      <c r="AW44" s="157">
        <f t="shared" si="88"/>
        <v>0.80701765682579585</v>
      </c>
      <c r="AX44" s="157">
        <f t="shared" si="88"/>
        <v>0.5141515159687613</v>
      </c>
      <c r="AY44" s="157">
        <f t="shared" si="88"/>
        <v>0.58931982437963137</v>
      </c>
      <c r="AZ44" s="157">
        <f t="shared" si="88"/>
        <v>0.59476670304893065</v>
      </c>
      <c r="BA44" s="157">
        <f t="shared" si="88"/>
        <v>0.69580465716861817</v>
      </c>
      <c r="BB44" s="157">
        <f t="shared" si="88"/>
        <v>0.68345714601468266</v>
      </c>
      <c r="BC44" s="157">
        <f t="shared" si="88"/>
        <v>0.79860251737911248</v>
      </c>
      <c r="BD44" s="157">
        <f t="shared" si="73"/>
        <v>0.94041477354166669</v>
      </c>
      <c r="BE44" s="299" t="str">
        <f t="shared" si="93"/>
        <v/>
      </c>
      <c r="BF44" s="52" t="str">
        <f t="shared" si="74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R45" si="98">IF(E40="","",SUM(E38:E40))</f>
        <v>486327.5499999997</v>
      </c>
      <c r="F45" s="155">
        <f t="shared" si="98"/>
        <v>616193.31000000029</v>
      </c>
      <c r="G45" s="155">
        <f t="shared" si="98"/>
        <v>416040.10999999987</v>
      </c>
      <c r="H45" s="155">
        <f t="shared" si="98"/>
        <v>460019.91999999993</v>
      </c>
      <c r="I45" s="155">
        <f t="shared" si="98"/>
        <v>456723.05999999982</v>
      </c>
      <c r="J45" s="155">
        <f t="shared" si="98"/>
        <v>688395.02</v>
      </c>
      <c r="K45" s="155">
        <f t="shared" si="98"/>
        <v>739319.47000000044</v>
      </c>
      <c r="L45" s="155">
        <f t="shared" si="98"/>
        <v>696300.05</v>
      </c>
      <c r="M45" s="155">
        <f t="shared" si="98"/>
        <v>681072.12000000011</v>
      </c>
      <c r="N45" s="155">
        <f t="shared" si="98"/>
        <v>832667.84000000032</v>
      </c>
      <c r="O45" s="155">
        <f t="shared" ref="O45:P45" si="99">IF(O40="","",SUM(O38:O40))</f>
        <v>545444.01999999967</v>
      </c>
      <c r="P45" s="155">
        <f t="shared" si="99"/>
        <v>510846.83999999985</v>
      </c>
      <c r="Q45" s="155">
        <f t="shared" si="98"/>
        <v>513629.82999999978</v>
      </c>
      <c r="R45" s="123" t="str">
        <f t="shared" si="98"/>
        <v/>
      </c>
      <c r="S45" s="55" t="str">
        <f t="shared" si="75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L45" si="100">IF(Y40="","",SUM(Y38:Y40))</f>
        <v>34113.160000000003</v>
      </c>
      <c r="Z45" s="155">
        <f t="shared" si="100"/>
        <v>38028.200000000004</v>
      </c>
      <c r="AA45" s="155">
        <f t="shared" si="100"/>
        <v>28182.603000000003</v>
      </c>
      <c r="AB45" s="155">
        <f t="shared" si="100"/>
        <v>32795.233999999997</v>
      </c>
      <c r="AC45" s="155">
        <f t="shared" si="100"/>
        <v>38893.22</v>
      </c>
      <c r="AD45" s="155">
        <f t="shared" si="100"/>
        <v>47841.637999999999</v>
      </c>
      <c r="AE45" s="155">
        <f t="shared" si="100"/>
        <v>49159.677999999985</v>
      </c>
      <c r="AF45" s="155">
        <f t="shared" si="100"/>
        <v>42889.164000000004</v>
      </c>
      <c r="AG45" s="155">
        <f t="shared" si="100"/>
        <v>46697.127000000022</v>
      </c>
      <c r="AH45" s="155">
        <f t="shared" si="100"/>
        <v>57895.481999999989</v>
      </c>
      <c r="AI45" s="155">
        <f t="shared" ref="AI45:AJ45" si="101">IF(AI40="","",SUM(AI38:AI40))</f>
        <v>40894.995000000003</v>
      </c>
      <c r="AJ45" s="155">
        <f t="shared" si="101"/>
        <v>40647.231</v>
      </c>
      <c r="AK45" s="155">
        <f t="shared" si="100"/>
        <v>46783.482000000004</v>
      </c>
      <c r="AL45" s="123" t="str">
        <f t="shared" si="100"/>
        <v/>
      </c>
      <c r="AM45" s="55" t="str">
        <f t="shared" si="76"/>
        <v/>
      </c>
      <c r="AO45" s="126">
        <f t="shared" si="79"/>
        <v>0.5513245039086454</v>
      </c>
      <c r="AP45" s="158">
        <f t="shared" si="79"/>
        <v>0.5781509475921669</v>
      </c>
      <c r="AQ45" s="158">
        <f t="shared" ref="AQ45:BC45" si="102">IF(X40="","",(X45/D45)*10)</f>
        <v>0.91372665805968378</v>
      </c>
      <c r="AR45" s="158">
        <f t="shared" si="102"/>
        <v>0.70144411929778661</v>
      </c>
      <c r="AS45" s="158">
        <f t="shared" si="102"/>
        <v>0.61714723907015456</v>
      </c>
      <c r="AT45" s="158">
        <f t="shared" si="102"/>
        <v>0.67740110442716717</v>
      </c>
      <c r="AU45" s="158">
        <f t="shared" si="102"/>
        <v>0.7129089975060211</v>
      </c>
      <c r="AV45" s="158">
        <f t="shared" si="102"/>
        <v>0.85157119064669118</v>
      </c>
      <c r="AW45" s="158">
        <f t="shared" si="102"/>
        <v>0.69497362139545982</v>
      </c>
      <c r="AX45" s="158">
        <f t="shared" si="102"/>
        <v>0.6649314673127702</v>
      </c>
      <c r="AY45" s="158">
        <f t="shared" si="102"/>
        <v>0.61595807726855689</v>
      </c>
      <c r="AZ45" s="158">
        <f t="shared" si="102"/>
        <v>0.68564144132048765</v>
      </c>
      <c r="BA45" s="158">
        <f t="shared" si="102"/>
        <v>0.69530104585280927</v>
      </c>
      <c r="BB45" s="158">
        <f t="shared" si="102"/>
        <v>0.74975604279243968</v>
      </c>
      <c r="BC45" s="158">
        <f t="shared" si="102"/>
        <v>0.79568332066025915</v>
      </c>
      <c r="BD45" s="158">
        <f t="shared" ref="BD45" si="103">IF(AK40="","",(AK45/Q45)*10)</f>
        <v>0.91084043931015501</v>
      </c>
      <c r="BE45" s="300" t="str">
        <f t="shared" si="93"/>
        <v/>
      </c>
      <c r="BF45" s="55" t="str">
        <f t="shared" si="74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6">
        <v>1000</v>
      </c>
      <c r="BF47" s="286" t="s">
        <v>46</v>
      </c>
      <c r="BH47" s="105"/>
      <c r="BI47" s="105"/>
    </row>
    <row r="48" spans="1:61" ht="20.100000000000001" customHeight="1">
      <c r="A48" s="466" t="s">
        <v>15</v>
      </c>
      <c r="B48" s="468" t="s">
        <v>70</v>
      </c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462"/>
      <c r="P48" s="462"/>
      <c r="Q48" s="462"/>
      <c r="R48" s="463"/>
      <c r="S48" s="471" t="str">
        <f>S26</f>
        <v>D       2026/2025</v>
      </c>
      <c r="U48" s="469" t="s">
        <v>3</v>
      </c>
      <c r="V48" s="461" t="s">
        <v>70</v>
      </c>
      <c r="W48" s="462"/>
      <c r="X48" s="462"/>
      <c r="Y48" s="462"/>
      <c r="Z48" s="462"/>
      <c r="AA48" s="462"/>
      <c r="AB48" s="462"/>
      <c r="AC48" s="462"/>
      <c r="AD48" s="462"/>
      <c r="AE48" s="462"/>
      <c r="AF48" s="462"/>
      <c r="AG48" s="462"/>
      <c r="AH48" s="462"/>
      <c r="AI48" s="462"/>
      <c r="AJ48" s="462"/>
      <c r="AK48" s="462"/>
      <c r="AL48" s="463"/>
      <c r="AM48" s="471" t="str">
        <f>S48</f>
        <v>D       2026/2025</v>
      </c>
      <c r="AO48" s="461" t="s">
        <v>70</v>
      </c>
      <c r="AP48" s="462"/>
      <c r="AQ48" s="462"/>
      <c r="AR48" s="462"/>
      <c r="AS48" s="462"/>
      <c r="AT48" s="462"/>
      <c r="AU48" s="462"/>
      <c r="AV48" s="462"/>
      <c r="AW48" s="462"/>
      <c r="AX48" s="462"/>
      <c r="AY48" s="462"/>
      <c r="AZ48" s="462"/>
      <c r="BA48" s="462"/>
      <c r="BB48" s="462"/>
      <c r="BC48" s="462"/>
      <c r="BD48" s="462"/>
      <c r="BE48" s="463"/>
      <c r="BF48" s="471" t="str">
        <f>AM48</f>
        <v>D       2026/2025</v>
      </c>
      <c r="BH48" s="105"/>
      <c r="BI48" s="105"/>
    </row>
    <row r="49" spans="1:61" ht="20.100000000000001" customHeight="1" thickBot="1">
      <c r="A49" s="467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72"/>
      <c r="U49" s="470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72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72"/>
      <c r="BH49" s="105"/>
      <c r="BI49" s="105"/>
    </row>
    <row r="50" spans="1:61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1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9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108.91000000000004</v>
      </c>
      <c r="R51" s="112">
        <v>358.78</v>
      </c>
      <c r="S51" s="61">
        <f>(R51-Q51)/Q51</f>
        <v>2.2942796804701118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323.541</v>
      </c>
      <c r="AL51" s="112">
        <v>171.14100000000005</v>
      </c>
      <c r="AM51" s="61">
        <f>IF(AL51="","",(AL51-AK51)/AK51)</f>
        <v>-0.47103767374150401</v>
      </c>
      <c r="AO51" s="124">
        <f t="shared" ref="AO51:AO60" si="104">(V51/B51)*10</f>
        <v>3.1291981528127626</v>
      </c>
      <c r="AP51" s="156">
        <f t="shared" ref="AP51:AP60" si="105">(W51/C51)*10</f>
        <v>2.9131733604076775</v>
      </c>
      <c r="AQ51" s="156">
        <f t="shared" ref="AQ51:AQ60" si="106">(X51/D51)*10</f>
        <v>3.7092200734691394</v>
      </c>
      <c r="AR51" s="156">
        <f t="shared" ref="AR51:AR60" si="107">(Y51/E51)*10</f>
        <v>0.99862366924310941</v>
      </c>
      <c r="AS51" s="156">
        <f t="shared" ref="AS51:AS60" si="108">(Z51/F51)*10</f>
        <v>2.6979554419689982</v>
      </c>
      <c r="AT51" s="156">
        <f t="shared" ref="AT51:AT60" si="109">(AA51/G51)*10</f>
        <v>5.3501124558209252</v>
      </c>
      <c r="AU51" s="156">
        <f t="shared" ref="AU51:AU60" si="110">(AB51/H51)*10</f>
        <v>6.6463000678886637</v>
      </c>
      <c r="AV51" s="156">
        <f t="shared" ref="AV51:AV60" si="111">(AC51/I51)*10</f>
        <v>6.0035529387879389</v>
      </c>
      <c r="AW51" s="156">
        <f t="shared" ref="AW51:AW60" si="112">(AD51/J51)*10</f>
        <v>6.99346012679346</v>
      </c>
      <c r="AX51" s="156">
        <f t="shared" ref="AX51:AX60" si="113">(AE51/K51)*10</f>
        <v>33.427512473271541</v>
      </c>
      <c r="AY51" s="156">
        <f t="shared" ref="AY51:AY60" si="114">(AF51/L51)*10</f>
        <v>6.2628631014449567</v>
      </c>
      <c r="AZ51" s="156">
        <f t="shared" ref="AZ51:AZ60" si="115">(AG51/M51)*10</f>
        <v>8.8695652173913047</v>
      </c>
      <c r="BA51" s="156">
        <f t="shared" ref="BA51:BA60" si="116">(AH51/N51)*10</f>
        <v>7.1796485543369828</v>
      </c>
      <c r="BB51" s="156">
        <f t="shared" ref="BB51:BB60" si="117">(AI51/O51)*10</f>
        <v>8.7282750616567473</v>
      </c>
      <c r="BC51" s="156">
        <f t="shared" ref="BC51:BD60" si="118">(AJ51/P51)*10</f>
        <v>12.639113595136532</v>
      </c>
      <c r="BD51" s="156">
        <f t="shared" si="118"/>
        <v>29.707189422458899</v>
      </c>
      <c r="BE51" s="156">
        <f>(AL51/R51)*10</f>
        <v>4.770081944367023</v>
      </c>
      <c r="BF51" s="61">
        <f t="shared" ref="BF51:BF67" si="119">IF(BE51="","",(BE51-BD51)/BD51)</f>
        <v>-0.83943004918665243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</v>
      </c>
      <c r="Q52" s="154">
        <v>182.68000000000009</v>
      </c>
      <c r="R52" s="119">
        <v>840.11999999999978</v>
      </c>
      <c r="S52" s="52">
        <f>(R52-Q52)/Q52</f>
        <v>3.5988613969783194</v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72.682999999999993</v>
      </c>
      <c r="AK52" s="154">
        <v>145.39400000000003</v>
      </c>
      <c r="AL52" s="119">
        <v>372.56400000000008</v>
      </c>
      <c r="AM52" s="52">
        <f t="shared" ref="AM52:AM65" si="120">IF(AL52="","",(AL52-AK52)/AK52)</f>
        <v>1.5624441173638526</v>
      </c>
      <c r="AO52" s="125">
        <f t="shared" si="104"/>
        <v>3.3315997633209804</v>
      </c>
      <c r="AP52" s="157">
        <f t="shared" si="105"/>
        <v>3.1895626242544735</v>
      </c>
      <c r="AQ52" s="157">
        <f t="shared" si="106"/>
        <v>6.7820934169903389</v>
      </c>
      <c r="AR52" s="157">
        <f t="shared" si="107"/>
        <v>2.4992939330543926</v>
      </c>
      <c r="AS52" s="157">
        <f t="shared" si="108"/>
        <v>7.2508009153318067</v>
      </c>
      <c r="AT52" s="157">
        <f t="shared" si="109"/>
        <v>2.9823576583801121</v>
      </c>
      <c r="AU52" s="157">
        <f t="shared" si="110"/>
        <v>9.3569594718503577</v>
      </c>
      <c r="AV52" s="157">
        <f t="shared" si="111"/>
        <v>4.8649578605805885</v>
      </c>
      <c r="AW52" s="157">
        <f t="shared" si="112"/>
        <v>7.3313812312526778</v>
      </c>
      <c r="AX52" s="157">
        <f t="shared" si="113"/>
        <v>5.4228821362799273</v>
      </c>
      <c r="AY52" s="157">
        <f t="shared" si="114"/>
        <v>37.576748738024108</v>
      </c>
      <c r="AZ52" s="157">
        <f t="shared" si="115"/>
        <v>16.45358119190815</v>
      </c>
      <c r="BA52" s="157">
        <f t="shared" si="116"/>
        <v>11.312703946450993</v>
      </c>
      <c r="BB52" s="157">
        <f t="shared" si="117"/>
        <v>8.0713418176057523</v>
      </c>
      <c r="BC52" s="157">
        <f t="shared" si="118"/>
        <v>14.716136869811701</v>
      </c>
      <c r="BD52" s="157">
        <f t="shared" si="118"/>
        <v>7.9589446025837507</v>
      </c>
      <c r="BE52" s="299">
        <f>IF(AL52="","",(AL52/R52)*10)</f>
        <v>4.4346521925439237</v>
      </c>
      <c r="BF52" s="52">
        <f t="shared" si="119"/>
        <v>-0.44280901375990467</v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55.300000000000004</v>
      </c>
      <c r="R53" s="119">
        <v>1470.92</v>
      </c>
      <c r="S53" s="52">
        <f t="shared" ref="S53:S67" si="121">IF(R53="","",(R53-Q53)/Q53)</f>
        <v>25.59891500904159</v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168.22900000000004</v>
      </c>
      <c r="AL53" s="119">
        <v>404.41</v>
      </c>
      <c r="AM53" s="52">
        <f t="shared" si="120"/>
        <v>1.40392560141236</v>
      </c>
      <c r="AO53" s="125">
        <f t="shared" si="104"/>
        <v>4.2296696315120714</v>
      </c>
      <c r="AP53" s="157">
        <f t="shared" si="105"/>
        <v>5.1006261831949908</v>
      </c>
      <c r="AQ53" s="157">
        <f t="shared" si="106"/>
        <v>10.416026871401151</v>
      </c>
      <c r="AR53" s="157">
        <f t="shared" si="107"/>
        <v>2.8028652138821637</v>
      </c>
      <c r="AS53" s="157">
        <f t="shared" si="108"/>
        <v>5.8612626656274349</v>
      </c>
      <c r="AT53" s="157">
        <f t="shared" si="109"/>
        <v>7.3980000000000024</v>
      </c>
      <c r="AU53" s="157">
        <f t="shared" si="110"/>
        <v>9.0040946314831647</v>
      </c>
      <c r="AV53" s="157">
        <f t="shared" si="111"/>
        <v>19.889705882352938</v>
      </c>
      <c r="AW53" s="157">
        <f t="shared" si="112"/>
        <v>138.27556818181819</v>
      </c>
      <c r="AX53" s="157">
        <f t="shared" si="113"/>
        <v>19.512670045345423</v>
      </c>
      <c r="AY53" s="157">
        <f t="shared" si="114"/>
        <v>6.7463450292397624</v>
      </c>
      <c r="AZ53" s="157">
        <f t="shared" si="115"/>
        <v>6.6250568838169945</v>
      </c>
      <c r="BA53" s="157">
        <f t="shared" si="116"/>
        <v>11.178492683904595</v>
      </c>
      <c r="BB53" s="157">
        <f t="shared" si="117"/>
        <v>21.58753587535875</v>
      </c>
      <c r="BC53" s="157">
        <f t="shared" si="118"/>
        <v>19.578263362425929</v>
      </c>
      <c r="BD53" s="157">
        <f t="shared" si="118"/>
        <v>30.421157323688973</v>
      </c>
      <c r="BE53" s="299">
        <f t="shared" ref="BE53:BE63" si="122">IF(AL53="","",(AL53/R53)*10)</f>
        <v>2.7493677426372609</v>
      </c>
      <c r="BF53" s="52">
        <f t="shared" si="119"/>
        <v>-0.90962317069718035</v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>
        <v>2784.0700000000033</v>
      </c>
      <c r="S54" s="52">
        <f t="shared" si="121"/>
        <v>16.929353426069053</v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>
        <v>237.68199999999993</v>
      </c>
      <c r="AM54" s="52">
        <f t="shared" si="120"/>
        <v>-2.4886358041912499E-2</v>
      </c>
      <c r="AO54" s="125">
        <f t="shared" si="104"/>
        <v>1.9038025350233492</v>
      </c>
      <c r="AP54" s="157">
        <f t="shared" si="105"/>
        <v>4.6260259662736889</v>
      </c>
      <c r="AQ54" s="157">
        <f t="shared" si="106"/>
        <v>9.4911463187325236</v>
      </c>
      <c r="AR54" s="157">
        <f t="shared" si="107"/>
        <v>3.5672735653376373</v>
      </c>
      <c r="AS54" s="157">
        <f t="shared" si="108"/>
        <v>7.1325062462307205</v>
      </c>
      <c r="AT54" s="157">
        <f t="shared" si="109"/>
        <v>7.2904232494636236</v>
      </c>
      <c r="AU54" s="157">
        <f t="shared" si="110"/>
        <v>7.5840280409245917</v>
      </c>
      <c r="AV54" s="157">
        <f t="shared" si="111"/>
        <v>53.003853564547221</v>
      </c>
      <c r="AW54" s="157">
        <f t="shared" si="112"/>
        <v>12.177546983184966</v>
      </c>
      <c r="AX54" s="157">
        <f t="shared" si="113"/>
        <v>4.5491711885824735</v>
      </c>
      <c r="AY54" s="157">
        <f t="shared" si="114"/>
        <v>26.355844155844153</v>
      </c>
      <c r="AZ54" s="157">
        <f t="shared" si="115"/>
        <v>8.7281782437745736</v>
      </c>
      <c r="BA54" s="157">
        <f t="shared" si="116"/>
        <v>20.173527236874541</v>
      </c>
      <c r="BB54" s="157">
        <f t="shared" si="117"/>
        <v>9.0146501543149551</v>
      </c>
      <c r="BC54" s="157">
        <f t="shared" si="118"/>
        <v>42.200663349917072</v>
      </c>
      <c r="BD54" s="157">
        <f t="shared" si="118"/>
        <v>15.6973209685729</v>
      </c>
      <c r="BE54" s="299">
        <f t="shared" si="122"/>
        <v>0.85372135039707919</v>
      </c>
      <c r="BF54" s="52">
        <f t="shared" si="119"/>
        <v>-0.94561356347963532</v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612.58999999999992</v>
      </c>
      <c r="R55" s="119">
        <v>1795.77</v>
      </c>
      <c r="S55" s="52">
        <f t="shared" si="121"/>
        <v>1.9314386457500126</v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377.59100000000007</v>
      </c>
      <c r="AL55" s="119">
        <v>326.16200000000009</v>
      </c>
      <c r="AM55" s="52">
        <f t="shared" si="120"/>
        <v>-0.13620292856556424</v>
      </c>
      <c r="AO55" s="125">
        <f t="shared" si="104"/>
        <v>3.1543472596195605</v>
      </c>
      <c r="AP55" s="157">
        <f t="shared" si="105"/>
        <v>1.9260439185345319</v>
      </c>
      <c r="AQ55" s="157">
        <f t="shared" si="106"/>
        <v>3.7971232734448042</v>
      </c>
      <c r="AR55" s="157">
        <f t="shared" si="107"/>
        <v>23.995283018867926</v>
      </c>
      <c r="AS55" s="157">
        <f t="shared" si="108"/>
        <v>1.7330256785159459</v>
      </c>
      <c r="AT55" s="157">
        <f t="shared" si="109"/>
        <v>3.9895710350255804</v>
      </c>
      <c r="AU55" s="157">
        <f t="shared" si="110"/>
        <v>5.7120565173511375</v>
      </c>
      <c r="AV55" s="157">
        <f t="shared" si="111"/>
        <v>34.870448772226915</v>
      </c>
      <c r="AW55" s="157">
        <f t="shared" si="112"/>
        <v>6.7623660346248968</v>
      </c>
      <c r="AX55" s="157">
        <f t="shared" si="113"/>
        <v>4.0124458616914946</v>
      </c>
      <c r="AY55" s="157">
        <f t="shared" si="114"/>
        <v>4.7523720056364498</v>
      </c>
      <c r="AZ55" s="157">
        <f t="shared" si="115"/>
        <v>27.779323050247466</v>
      </c>
      <c r="BA55" s="157">
        <f t="shared" si="116"/>
        <v>6.6202848646110501</v>
      </c>
      <c r="BB55" s="157">
        <f t="shared" si="117"/>
        <v>24.428358339914013</v>
      </c>
      <c r="BC55" s="157">
        <f t="shared" si="118"/>
        <v>21.502413339183857</v>
      </c>
      <c r="BD55" s="157">
        <f t="shared" si="118"/>
        <v>6.1638453125255088</v>
      </c>
      <c r="BE55" s="299">
        <f t="shared" si="122"/>
        <v>1.8162793676250306</v>
      </c>
      <c r="BF55" s="52">
        <f t="shared" si="119"/>
        <v>-0.70533339570767917</v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66.92000000000003</v>
      </c>
      <c r="R56" s="119">
        <v>8130.0400000000045</v>
      </c>
      <c r="S56" s="52">
        <f t="shared" si="121"/>
        <v>120.48894202032278</v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153.73100000000002</v>
      </c>
      <c r="AL56" s="119">
        <v>531.548</v>
      </c>
      <c r="AM56" s="52">
        <f t="shared" si="120"/>
        <v>2.4576500510632204</v>
      </c>
      <c r="AO56" s="125">
        <f t="shared" si="104"/>
        <v>5.7602919375071266</v>
      </c>
      <c r="AP56" s="157">
        <f t="shared" si="105"/>
        <v>3.9711647580728346</v>
      </c>
      <c r="AQ56" s="157">
        <f t="shared" si="106"/>
        <v>1.8513680610365695</v>
      </c>
      <c r="AR56" s="157">
        <f t="shared" si="107"/>
        <v>5.3728956646968253</v>
      </c>
      <c r="AS56" s="157">
        <f t="shared" si="108"/>
        <v>28.036144578313255</v>
      </c>
      <c r="AT56" s="157">
        <f t="shared" si="109"/>
        <v>3.4592841163310957</v>
      </c>
      <c r="AU56" s="157">
        <f t="shared" si="110"/>
        <v>1.1073569008946409</v>
      </c>
      <c r="AV56" s="157">
        <f t="shared" si="111"/>
        <v>8.3081407240744571</v>
      </c>
      <c r="AW56" s="157">
        <f t="shared" si="112"/>
        <v>6.629818967561727</v>
      </c>
      <c r="AX56" s="157">
        <f t="shared" si="113"/>
        <v>5.6594987322020671</v>
      </c>
      <c r="AY56" s="157">
        <f t="shared" si="114"/>
        <v>9.3004240657301924</v>
      </c>
      <c r="AZ56" s="157">
        <f t="shared" si="115"/>
        <v>19.322552771262814</v>
      </c>
      <c r="BA56" s="157">
        <f t="shared" si="116"/>
        <v>20.461849890999698</v>
      </c>
      <c r="BB56" s="157">
        <f t="shared" si="117"/>
        <v>18.740980343368989</v>
      </c>
      <c r="BC56" s="157">
        <f t="shared" si="118"/>
        <v>11.801510248112185</v>
      </c>
      <c r="BD56" s="157">
        <f t="shared" si="118"/>
        <v>22.972355050806925</v>
      </c>
      <c r="BE56" s="299">
        <f t="shared" si="122"/>
        <v>0.65380736134139528</v>
      </c>
      <c r="BF56" s="52">
        <f t="shared" si="119"/>
        <v>-0.97153938462576428</v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94.520000000000039</v>
      </c>
      <c r="R57" s="119"/>
      <c r="S57" s="52" t="str">
        <f t="shared" si="121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177.48799999999997</v>
      </c>
      <c r="AL57" s="119"/>
      <c r="AM57" s="52" t="str">
        <f t="shared" si="120"/>
        <v/>
      </c>
      <c r="AO57" s="125">
        <f t="shared" si="104"/>
        <v>3.3602242744063329</v>
      </c>
      <c r="AP57" s="157">
        <f t="shared" si="105"/>
        <v>8.6770833333333339</v>
      </c>
      <c r="AQ57" s="157">
        <f t="shared" si="106"/>
        <v>4.960264900662251</v>
      </c>
      <c r="AR57" s="157">
        <f t="shared" si="107"/>
        <v>2.6307775512751173</v>
      </c>
      <c r="AS57" s="157">
        <f t="shared" si="108"/>
        <v>9.8741942653923065</v>
      </c>
      <c r="AT57" s="157">
        <f t="shared" si="109"/>
        <v>2.636536180308422</v>
      </c>
      <c r="AU57" s="157">
        <f t="shared" si="110"/>
        <v>7.8259795270031765</v>
      </c>
      <c r="AV57" s="157">
        <f t="shared" si="111"/>
        <v>9.4114328913700831</v>
      </c>
      <c r="AW57" s="157">
        <f t="shared" si="112"/>
        <v>16.453769559032718</v>
      </c>
      <c r="AX57" s="157">
        <f t="shared" si="113"/>
        <v>6.2131907913343545</v>
      </c>
      <c r="AY57" s="157">
        <f t="shared" si="114"/>
        <v>3.8524391510577165</v>
      </c>
      <c r="AZ57" s="157">
        <f t="shared" si="115"/>
        <v>12.605851413543723</v>
      </c>
      <c r="BA57" s="157">
        <f t="shared" si="116"/>
        <v>4.0218045356022127</v>
      </c>
      <c r="BB57" s="157">
        <f t="shared" si="117"/>
        <v>11.735810872964771</v>
      </c>
      <c r="BC57" s="157">
        <f t="shared" si="118"/>
        <v>12.648517673888247</v>
      </c>
      <c r="BD57" s="157">
        <f t="shared" si="118"/>
        <v>18.77782479898433</v>
      </c>
      <c r="BE57" s="299" t="str">
        <f t="shared" si="122"/>
        <v/>
      </c>
      <c r="BF57" s="52" t="str">
        <f t="shared" si="119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21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20"/>
        <v/>
      </c>
      <c r="AO58" s="125">
        <f t="shared" si="104"/>
        <v>3.3921512460613008</v>
      </c>
      <c r="AP58" s="157">
        <f t="shared" si="105"/>
        <v>6.9131578947368419</v>
      </c>
      <c r="AQ58" s="157">
        <f t="shared" si="106"/>
        <v>2.1921112554836548</v>
      </c>
      <c r="AR58" s="157">
        <f t="shared" si="107"/>
        <v>4.2767812406052705</v>
      </c>
      <c r="AS58" s="157">
        <f t="shared" si="108"/>
        <v>5.0834222696549265</v>
      </c>
      <c r="AT58" s="157">
        <f t="shared" si="109"/>
        <v>1.8476054409619906</v>
      </c>
      <c r="AU58" s="157">
        <f t="shared" si="110"/>
        <v>8.7185046907907306</v>
      </c>
      <c r="AV58" s="157">
        <f t="shared" si="111"/>
        <v>5.8071163445539478</v>
      </c>
      <c r="AW58" s="157">
        <f t="shared" si="112"/>
        <v>8.9845051326748013</v>
      </c>
      <c r="AX58" s="157">
        <f t="shared" si="113"/>
        <v>69.814432989690744</v>
      </c>
      <c r="AY58" s="157">
        <f t="shared" si="114"/>
        <v>10.103928299008389</v>
      </c>
      <c r="AZ58" s="157">
        <f t="shared" si="115"/>
        <v>20.221516393442624</v>
      </c>
      <c r="BA58" s="157">
        <f t="shared" si="116"/>
        <v>8.7912929238017519</v>
      </c>
      <c r="BB58" s="157">
        <f t="shared" si="117"/>
        <v>91.880829015544094</v>
      </c>
      <c r="BC58" s="157">
        <f t="shared" si="118"/>
        <v>7.6897405857740617</v>
      </c>
      <c r="BD58" s="157">
        <f t="shared" si="118"/>
        <v>8.8487287360526814</v>
      </c>
      <c r="BE58" s="299" t="str">
        <f t="shared" si="122"/>
        <v/>
      </c>
      <c r="BF58" s="52" t="str">
        <f t="shared" si="119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42.120000000000012</v>
      </c>
      <c r="R59" s="119"/>
      <c r="S59" s="52" t="str">
        <f t="shared" si="121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222.56299999999987</v>
      </c>
      <c r="AL59" s="119"/>
      <c r="AM59" s="52" t="str">
        <f t="shared" si="120"/>
        <v/>
      </c>
      <c r="AO59" s="125">
        <f t="shared" si="104"/>
        <v>3.485479379392654</v>
      </c>
      <c r="AP59" s="157">
        <f t="shared" si="105"/>
        <v>6.9185880029622302</v>
      </c>
      <c r="AQ59" s="157">
        <f t="shared" si="106"/>
        <v>4.9439296745070092</v>
      </c>
      <c r="AR59" s="157">
        <f t="shared" si="107"/>
        <v>7.6914176006641757</v>
      </c>
      <c r="AS59" s="157">
        <f t="shared" si="108"/>
        <v>5.3903434761308588</v>
      </c>
      <c r="AT59" s="157">
        <f t="shared" si="109"/>
        <v>3.7363160493827152</v>
      </c>
      <c r="AU59" s="157">
        <f t="shared" si="110"/>
        <v>4.120262469073829</v>
      </c>
      <c r="AV59" s="157">
        <f t="shared" si="111"/>
        <v>59.42471042471044</v>
      </c>
      <c r="AW59" s="157">
        <f t="shared" si="112"/>
        <v>4.9669479359966386</v>
      </c>
      <c r="AX59" s="157">
        <f t="shared" si="113"/>
        <v>27.640099626400993</v>
      </c>
      <c r="AY59" s="157">
        <f t="shared" si="114"/>
        <v>6.7018416206261495</v>
      </c>
      <c r="AZ59" s="157">
        <f t="shared" si="115"/>
        <v>7.1731258207829196</v>
      </c>
      <c r="BA59" s="157">
        <f t="shared" si="116"/>
        <v>7.449803173376484</v>
      </c>
      <c r="BB59" s="157">
        <f t="shared" si="117"/>
        <v>13.273545182999245</v>
      </c>
      <c r="BC59" s="157">
        <f t="shared" si="118"/>
        <v>5.381681495275541</v>
      </c>
      <c r="BD59" s="157">
        <f t="shared" si="118"/>
        <v>52.840218423551718</v>
      </c>
      <c r="BE59" s="299" t="str">
        <f t="shared" si="122"/>
        <v/>
      </c>
      <c r="BF59" s="52" t="str">
        <f t="shared" si="119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152.44000000000011</v>
      </c>
      <c r="R60" s="119"/>
      <c r="S60" s="52" t="str">
        <f t="shared" si="121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154.14099999999999</v>
      </c>
      <c r="AL60" s="119"/>
      <c r="AM60" s="52" t="str">
        <f t="shared" si="120"/>
        <v/>
      </c>
      <c r="AO60" s="125">
        <f t="shared" si="104"/>
        <v>3.3624543037554004</v>
      </c>
      <c r="AP60" s="157">
        <f t="shared" si="105"/>
        <v>4.4061213059664608</v>
      </c>
      <c r="AQ60" s="157">
        <f t="shared" si="106"/>
        <v>6.4000000000000012</v>
      </c>
      <c r="AR60" s="157">
        <f t="shared" si="107"/>
        <v>5.0130958354239841</v>
      </c>
      <c r="AS60" s="157">
        <f t="shared" si="108"/>
        <v>3.816247463255642</v>
      </c>
      <c r="AT60" s="157">
        <f t="shared" si="109"/>
        <v>1.6204049315688276</v>
      </c>
      <c r="AU60" s="157">
        <f t="shared" si="110"/>
        <v>9.7914274268927759</v>
      </c>
      <c r="AV60" s="157">
        <f t="shared" si="111"/>
        <v>28.659259259259258</v>
      </c>
      <c r="AW60" s="157">
        <f t="shared" si="112"/>
        <v>1.8691097325500186</v>
      </c>
      <c r="AX60" s="157">
        <f t="shared" si="113"/>
        <v>7.1277105473309144</v>
      </c>
      <c r="AY60" s="157">
        <f t="shared" si="114"/>
        <v>7.5646994134897314</v>
      </c>
      <c r="AZ60" s="157">
        <f t="shared" si="115"/>
        <v>9.2515420676042428</v>
      </c>
      <c r="BA60" s="157">
        <f t="shared" si="116"/>
        <v>19.24436407474381</v>
      </c>
      <c r="BB60" s="157">
        <f t="shared" si="117"/>
        <v>11.364243614931233</v>
      </c>
      <c r="BC60" s="157">
        <f t="shared" si="118"/>
        <v>6.7322592324402608</v>
      </c>
      <c r="BD60" s="157">
        <f t="shared" si="118"/>
        <v>10.111584885856722</v>
      </c>
      <c r="BE60" s="299" t="str">
        <f t="shared" si="122"/>
        <v/>
      </c>
      <c r="BF60" s="52" t="str">
        <f t="shared" si="119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21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20"/>
        <v/>
      </c>
      <c r="AO61" s="125">
        <f t="shared" ref="AO61:AP67" si="123">(V61/B61)*10</f>
        <v>4.6122054560321102</v>
      </c>
      <c r="AP61" s="157">
        <f t="shared" si="123"/>
        <v>2.7942440348298092</v>
      </c>
      <c r="AQ61" s="157">
        <f t="shared" ref="AQ61:AZ63" si="124">IF(X61="","",(X61/D61)*10)</f>
        <v>5.6581284655773123</v>
      </c>
      <c r="AR61" s="157">
        <f t="shared" si="124"/>
        <v>6.3913902053712492</v>
      </c>
      <c r="AS61" s="157">
        <f t="shared" si="124"/>
        <v>6.9560857538035954</v>
      </c>
      <c r="AT61" s="157">
        <f t="shared" si="124"/>
        <v>7.400561051232839</v>
      </c>
      <c r="AU61" s="157">
        <f t="shared" si="124"/>
        <v>6.129211918685602</v>
      </c>
      <c r="AV61" s="157">
        <f t="shared" si="124"/>
        <v>3.0930048533445875</v>
      </c>
      <c r="AW61" s="157">
        <f t="shared" si="124"/>
        <v>6.8194817892935706</v>
      </c>
      <c r="AX61" s="157">
        <f t="shared" si="124"/>
        <v>16.76100738167608</v>
      </c>
      <c r="AY61" s="157">
        <f t="shared" si="124"/>
        <v>10.166459008223278</v>
      </c>
      <c r="AZ61" s="157">
        <f t="shared" si="124"/>
        <v>6.4409689639592713</v>
      </c>
      <c r="BA61" s="157">
        <f t="shared" ref="BA61:BA63" si="125">IF(AH61="","",(AH61/N61)*10)</f>
        <v>30.569509216078167</v>
      </c>
      <c r="BB61" s="157">
        <f>IF(AI61="","",(AI61/O61)*10)</f>
        <v>13.213520306918907</v>
      </c>
      <c r="BC61" s="157">
        <f t="shared" ref="BC61:BD63" si="126">IF(AJ61="","",(AJ61/P61)*10)</f>
        <v>47.82585269865065</v>
      </c>
      <c r="BD61" s="157">
        <f t="shared" si="126"/>
        <v>34.822088202035431</v>
      </c>
      <c r="BE61" s="299" t="str">
        <f t="shared" si="122"/>
        <v/>
      </c>
      <c r="BF61" s="52" t="str">
        <f t="shared" si="119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183.98000000000002</v>
      </c>
      <c r="R62" s="123"/>
      <c r="S62" s="52" t="str">
        <f t="shared" si="121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174.65400000000005</v>
      </c>
      <c r="AL62" s="119"/>
      <c r="AM62" s="52" t="str">
        <f t="shared" si="120"/>
        <v/>
      </c>
      <c r="AO62" s="125">
        <f t="shared" si="123"/>
        <v>3.2621192621192625</v>
      </c>
      <c r="AP62" s="157">
        <f t="shared" si="123"/>
        <v>3.8014623172103477</v>
      </c>
      <c r="AQ62" s="157">
        <f t="shared" si="124"/>
        <v>2.0859264497878356</v>
      </c>
      <c r="AR62" s="157">
        <f t="shared" si="124"/>
        <v>7.1192005064664921</v>
      </c>
      <c r="AS62" s="157">
        <f t="shared" si="124"/>
        <v>7.7881030701754375</v>
      </c>
      <c r="AT62" s="157">
        <f t="shared" si="124"/>
        <v>4.5561525545694419</v>
      </c>
      <c r="AU62" s="157">
        <f t="shared" si="124"/>
        <v>8.2780834479596539</v>
      </c>
      <c r="AV62" s="157">
        <f t="shared" si="124"/>
        <v>7.588015331401329</v>
      </c>
      <c r="AW62" s="157">
        <f t="shared" si="124"/>
        <v>7.0216712898751732</v>
      </c>
      <c r="AX62" s="157">
        <f t="shared" si="124"/>
        <v>6.3237308868501527</v>
      </c>
      <c r="AY62" s="157">
        <f t="shared" si="124"/>
        <v>5.4186705362078502</v>
      </c>
      <c r="AZ62" s="157">
        <f t="shared" si="124"/>
        <v>12.885010555946518</v>
      </c>
      <c r="BA62" s="157">
        <f t="shared" si="125"/>
        <v>66.553839164016367</v>
      </c>
      <c r="BB62" s="157">
        <f>IF(AI62="","",(AI62/O62)*10)</f>
        <v>7.4095160235448079</v>
      </c>
      <c r="BC62" s="157">
        <f t="shared" si="126"/>
        <v>32.699404567166106</v>
      </c>
      <c r="BD62" s="157">
        <f t="shared" si="126"/>
        <v>9.4930970757691071</v>
      </c>
      <c r="BE62" s="299" t="str">
        <f t="shared" si="122"/>
        <v/>
      </c>
      <c r="BF62" s="52" t="str">
        <f t="shared" si="119"/>
        <v/>
      </c>
      <c r="BH62" s="105"/>
      <c r="BI62" s="105"/>
    </row>
    <row r="63" spans="1:61" ht="20.100000000000001" customHeight="1" thickBot="1">
      <c r="A63" s="35" t="str">
        <f>A19</f>
        <v>jan-jun</v>
      </c>
      <c r="B63" s="167">
        <f>SUM(B51:B56)</f>
        <v>1163.3500000000001</v>
      </c>
      <c r="C63" s="168">
        <f t="shared" ref="C63:R63" si="127">SUM(C51:C56)</f>
        <v>1507.5700000000002</v>
      </c>
      <c r="D63" s="168">
        <f t="shared" si="127"/>
        <v>1628.1899999999998</v>
      </c>
      <c r="E63" s="168">
        <f t="shared" si="127"/>
        <v>2218.1499999999996</v>
      </c>
      <c r="F63" s="168">
        <f t="shared" si="127"/>
        <v>1834.3899999999999</v>
      </c>
      <c r="G63" s="168">
        <f t="shared" si="127"/>
        <v>1027.8</v>
      </c>
      <c r="H63" s="168">
        <f t="shared" si="127"/>
        <v>1447.1999999999998</v>
      </c>
      <c r="I63" s="168">
        <f t="shared" si="127"/>
        <v>813.83</v>
      </c>
      <c r="J63" s="168">
        <f t="shared" si="127"/>
        <v>1054.23</v>
      </c>
      <c r="K63" s="168">
        <f t="shared" si="127"/>
        <v>1219.1999999999998</v>
      </c>
      <c r="L63" s="168">
        <f t="shared" si="127"/>
        <v>860.05</v>
      </c>
      <c r="M63" s="168">
        <f t="shared" si="127"/>
        <v>1009.8599999999999</v>
      </c>
      <c r="N63" s="168">
        <f t="shared" si="127"/>
        <v>1339.5099999999998</v>
      </c>
      <c r="O63" s="168">
        <f t="shared" si="127"/>
        <v>1347.17</v>
      </c>
      <c r="P63" s="168">
        <f t="shared" si="127"/>
        <v>700.73000000000013</v>
      </c>
      <c r="Q63" s="168">
        <f t="shared" si="127"/>
        <v>1181.6800000000003</v>
      </c>
      <c r="R63" s="169">
        <f t="shared" si="127"/>
        <v>15379.700000000008</v>
      </c>
      <c r="S63" s="61">
        <f t="shared" si="121"/>
        <v>12.01511407487645</v>
      </c>
      <c r="U63" s="109"/>
      <c r="V63" s="167">
        <f>SUM(V51:V56)</f>
        <v>349.18300000000005</v>
      </c>
      <c r="W63" s="168">
        <f t="shared" ref="W63:AL63" si="128">SUM(W51:W56)</f>
        <v>578.35699999999997</v>
      </c>
      <c r="X63" s="168">
        <f t="shared" si="128"/>
        <v>529.52700000000004</v>
      </c>
      <c r="Y63" s="168">
        <f t="shared" si="128"/>
        <v>506.06799999999998</v>
      </c>
      <c r="Z63" s="168">
        <f t="shared" si="128"/>
        <v>541.33499999999992</v>
      </c>
      <c r="AA63" s="168">
        <f t="shared" si="128"/>
        <v>454.50199999999995</v>
      </c>
      <c r="AB63" s="168">
        <f t="shared" si="128"/>
        <v>546.404</v>
      </c>
      <c r="AC63" s="168">
        <f t="shared" si="128"/>
        <v>611.69000000000005</v>
      </c>
      <c r="AD63" s="168">
        <f t="shared" si="128"/>
        <v>780.53500000000008</v>
      </c>
      <c r="AE63" s="168">
        <f t="shared" si="128"/>
        <v>832.50799999999981</v>
      </c>
      <c r="AF63" s="168">
        <f t="shared" si="128"/>
        <v>1183.229</v>
      </c>
      <c r="AG63" s="168">
        <f t="shared" si="128"/>
        <v>1505.8610000000008</v>
      </c>
      <c r="AH63" s="168">
        <f t="shared" si="128"/>
        <v>1397.2510000000002</v>
      </c>
      <c r="AI63" s="168">
        <f t="shared" si="128"/>
        <v>1562.0909999999999</v>
      </c>
      <c r="AJ63" s="168">
        <f t="shared" si="128"/>
        <v>1101.8359999999998</v>
      </c>
      <c r="AK63" s="168">
        <f t="shared" si="128"/>
        <v>1412.2340000000002</v>
      </c>
      <c r="AL63" s="169">
        <f t="shared" si="128"/>
        <v>2043.5070000000003</v>
      </c>
      <c r="AM63" s="61">
        <f t="shared" si="120"/>
        <v>0.44700311704717494</v>
      </c>
      <c r="AO63" s="172">
        <f t="shared" si="123"/>
        <v>3.0015300640391973</v>
      </c>
      <c r="AP63" s="173">
        <f t="shared" si="123"/>
        <v>3.8363525408438743</v>
      </c>
      <c r="AQ63" s="173">
        <f t="shared" si="124"/>
        <v>3.2522432885596899</v>
      </c>
      <c r="AR63" s="173">
        <f t="shared" si="124"/>
        <v>2.2814868246060911</v>
      </c>
      <c r="AS63" s="173">
        <f t="shared" si="124"/>
        <v>2.9510354940879528</v>
      </c>
      <c r="AT63" s="173">
        <f t="shared" si="124"/>
        <v>4.4220860089511573</v>
      </c>
      <c r="AU63" s="173">
        <f t="shared" si="124"/>
        <v>3.7755942509673854</v>
      </c>
      <c r="AV63" s="173">
        <f t="shared" si="124"/>
        <v>7.5161888846565006</v>
      </c>
      <c r="AW63" s="173">
        <f t="shared" si="124"/>
        <v>7.4038397693103031</v>
      </c>
      <c r="AX63" s="173">
        <f t="shared" si="124"/>
        <v>6.828313648293963</v>
      </c>
      <c r="AY63" s="173">
        <f t="shared" si="124"/>
        <v>13.757676879251209</v>
      </c>
      <c r="AZ63" s="173">
        <f t="shared" si="124"/>
        <v>14.911581803418306</v>
      </c>
      <c r="BA63" s="173">
        <f t="shared" si="125"/>
        <v>10.431060611716227</v>
      </c>
      <c r="BB63" s="173">
        <f>IF(AI63="","",(AI63/O63)*10)</f>
        <v>11.595351737345695</v>
      </c>
      <c r="BC63" s="173">
        <f t="shared" si="126"/>
        <v>15.724116278737881</v>
      </c>
      <c r="BD63" s="173">
        <f t="shared" si="126"/>
        <v>11.951069663529887</v>
      </c>
      <c r="BE63" s="173">
        <f t="shared" si="122"/>
        <v>1.3287040709506681</v>
      </c>
      <c r="BF63" s="61">
        <f t="shared" si="119"/>
        <v>-0.88882132659594759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Q64" si="129">SUM(E51:E53)</f>
        <v>1578.6399999999999</v>
      </c>
      <c r="F64" s="154">
        <f t="shared" si="129"/>
        <v>623.19000000000005</v>
      </c>
      <c r="G64" s="154">
        <f t="shared" si="129"/>
        <v>256.62</v>
      </c>
      <c r="H64" s="154">
        <f t="shared" si="129"/>
        <v>278.10999999999996</v>
      </c>
      <c r="I64" s="154">
        <f t="shared" si="129"/>
        <v>682.05000000000007</v>
      </c>
      <c r="J64" s="154">
        <f t="shared" si="129"/>
        <v>363.4</v>
      </c>
      <c r="K64" s="154">
        <f t="shared" si="129"/>
        <v>324.84000000000003</v>
      </c>
      <c r="L64" s="154">
        <f t="shared" si="129"/>
        <v>666.59</v>
      </c>
      <c r="M64" s="154">
        <f t="shared" si="129"/>
        <v>423.11999999999995</v>
      </c>
      <c r="N64" s="154">
        <f t="shared" si="129"/>
        <v>618.80999999999983</v>
      </c>
      <c r="O64" s="154">
        <f t="shared" ref="O64:P64" si="130">SUM(O51:O53)</f>
        <v>896.84999999999991</v>
      </c>
      <c r="P64" s="154">
        <f t="shared" si="130"/>
        <v>410.33000000000015</v>
      </c>
      <c r="Q64" s="154">
        <f t="shared" si="129"/>
        <v>346.89000000000016</v>
      </c>
      <c r="R64" s="154">
        <f>IF(R53="","",SUM(R51:R53))</f>
        <v>2669.8199999999997</v>
      </c>
      <c r="S64" s="61">
        <f t="shared" si="121"/>
        <v>6.6964455591109528</v>
      </c>
      <c r="U64" s="108" t="s">
        <v>84</v>
      </c>
      <c r="V64" s="19">
        <f>SUM(V51:V53)</f>
        <v>176.74100000000001</v>
      </c>
      <c r="W64" s="154">
        <f t="shared" ref="W64:AH64" si="131">SUM(W51:W53)</f>
        <v>391.447</v>
      </c>
      <c r="X64" s="154">
        <f t="shared" si="131"/>
        <v>211.98399999999998</v>
      </c>
      <c r="Y64" s="154">
        <f t="shared" si="131"/>
        <v>232.916</v>
      </c>
      <c r="Z64" s="154">
        <f t="shared" si="131"/>
        <v>266.57599999999996</v>
      </c>
      <c r="AA64" s="154">
        <f t="shared" si="131"/>
        <v>129.57999999999998</v>
      </c>
      <c r="AB64" s="154">
        <f t="shared" si="131"/>
        <v>229.95</v>
      </c>
      <c r="AC64" s="154">
        <f t="shared" si="131"/>
        <v>393.07100000000003</v>
      </c>
      <c r="AD64" s="154">
        <f t="shared" si="131"/>
        <v>307.45100000000002</v>
      </c>
      <c r="AE64" s="154">
        <f t="shared" si="131"/>
        <v>425.43199999999996</v>
      </c>
      <c r="AF64" s="154">
        <f t="shared" si="131"/>
        <v>1032.018</v>
      </c>
      <c r="AG64" s="154">
        <f t="shared" si="131"/>
        <v>380.52600000000007</v>
      </c>
      <c r="AH64" s="154">
        <f t="shared" si="131"/>
        <v>632.375</v>
      </c>
      <c r="AI64" s="154">
        <f t="shared" ref="AI64:AL64" si="132">SUM(AI51:AI53)</f>
        <v>902.29300000000012</v>
      </c>
      <c r="AJ64" s="154">
        <f t="shared" si="132"/>
        <v>637.80299999999988</v>
      </c>
      <c r="AK64" s="154">
        <f t="shared" si="132"/>
        <v>637.1640000000001</v>
      </c>
      <c r="AL64" s="154">
        <f t="shared" si="132"/>
        <v>948.11500000000024</v>
      </c>
      <c r="AM64" s="61">
        <f t="shared" si="120"/>
        <v>0.48802349159713998</v>
      </c>
      <c r="AO64" s="124">
        <f t="shared" si="123"/>
        <v>3.4598790204177519</v>
      </c>
      <c r="AP64" s="156">
        <f t="shared" si="123"/>
        <v>3.819777710555333</v>
      </c>
      <c r="AQ64" s="156">
        <f t="shared" ref="AQ64:AZ66" si="133">(X64/D64)*10</f>
        <v>4.7040653293094268</v>
      </c>
      <c r="AR64" s="156">
        <f t="shared" si="133"/>
        <v>1.4754218821263874</v>
      </c>
      <c r="AS64" s="156">
        <f t="shared" si="133"/>
        <v>4.2776039410131732</v>
      </c>
      <c r="AT64" s="156">
        <f t="shared" si="133"/>
        <v>5.0494895175746235</v>
      </c>
      <c r="AU64" s="156">
        <f t="shared" si="133"/>
        <v>8.2683110999244906</v>
      </c>
      <c r="AV64" s="156">
        <f t="shared" si="133"/>
        <v>5.7630818854922659</v>
      </c>
      <c r="AW64" s="156">
        <f t="shared" si="133"/>
        <v>8.4604017611447464</v>
      </c>
      <c r="AX64" s="156">
        <f t="shared" si="133"/>
        <v>13.096662972540326</v>
      </c>
      <c r="AY64" s="156">
        <f t="shared" si="133"/>
        <v>15.482050435800117</v>
      </c>
      <c r="AZ64" s="156">
        <f t="shared" si="133"/>
        <v>8.9933352240499183</v>
      </c>
      <c r="BA64" s="156">
        <f t="shared" ref="BA64:BA66" si="134">(AH64/N64)*10</f>
        <v>10.219211066401645</v>
      </c>
      <c r="BB64" s="156">
        <f>(AI64/O64)*10</f>
        <v>10.060690193454873</v>
      </c>
      <c r="BC64" s="156">
        <f t="shared" ref="BC64:BD66" si="135">(AJ64/P64)*10</f>
        <v>15.543659980990901</v>
      </c>
      <c r="BD64" s="156">
        <f t="shared" si="135"/>
        <v>18.367897604427913</v>
      </c>
      <c r="BE64" s="156">
        <f>IF(AL64="","",(AL64/R64)*10)</f>
        <v>3.5512319182566627</v>
      </c>
      <c r="BF64" s="61">
        <f t="shared" si="119"/>
        <v>-0.80666094755446727</v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Q65" si="136">SUM(E54:E56)</f>
        <v>639.50999999999988</v>
      </c>
      <c r="F65" s="154">
        <f t="shared" si="136"/>
        <v>1211.1999999999998</v>
      </c>
      <c r="G65" s="154">
        <f t="shared" si="136"/>
        <v>771.18000000000006</v>
      </c>
      <c r="H65" s="154">
        <f t="shared" si="136"/>
        <v>1169.0899999999999</v>
      </c>
      <c r="I65" s="154">
        <f t="shared" si="136"/>
        <v>131.77999999999997</v>
      </c>
      <c r="J65" s="154">
        <f t="shared" si="136"/>
        <v>690.83</v>
      </c>
      <c r="K65" s="154">
        <f t="shared" si="136"/>
        <v>894.35999999999967</v>
      </c>
      <c r="L65" s="154">
        <f t="shared" si="136"/>
        <v>193.45999999999995</v>
      </c>
      <c r="M65" s="154">
        <f t="shared" si="136"/>
        <v>586.74</v>
      </c>
      <c r="N65" s="154">
        <f t="shared" si="136"/>
        <v>720.69999999999982</v>
      </c>
      <c r="O65" s="154">
        <f t="shared" ref="O65:P65" si="137">SUM(O54:O56)</f>
        <v>450.32000000000016</v>
      </c>
      <c r="P65" s="154">
        <f t="shared" si="137"/>
        <v>290.40000000000003</v>
      </c>
      <c r="Q65" s="154">
        <f t="shared" si="136"/>
        <v>834.79</v>
      </c>
      <c r="R65" s="154">
        <f>IF(R56="","",SUM(R54:R56))</f>
        <v>12709.880000000008</v>
      </c>
      <c r="S65" s="52">
        <f t="shared" si="121"/>
        <v>14.225242276500687</v>
      </c>
      <c r="U65" s="109" t="s">
        <v>85</v>
      </c>
      <c r="V65" s="19">
        <f>SUM(V54:V56)</f>
        <v>172.44200000000001</v>
      </c>
      <c r="W65" s="154">
        <f t="shared" ref="W65:AH65" si="138">SUM(W54:W56)</f>
        <v>186.90999999999997</v>
      </c>
      <c r="X65" s="154">
        <f t="shared" si="138"/>
        <v>317.54300000000001</v>
      </c>
      <c r="Y65" s="154">
        <f t="shared" si="138"/>
        <v>273.15200000000004</v>
      </c>
      <c r="Z65" s="154">
        <f t="shared" si="138"/>
        <v>274.7589999999999</v>
      </c>
      <c r="AA65" s="154">
        <f t="shared" si="138"/>
        <v>324.92199999999997</v>
      </c>
      <c r="AB65" s="154">
        <f t="shared" si="138"/>
        <v>316.45400000000001</v>
      </c>
      <c r="AC65" s="154">
        <f t="shared" si="138"/>
        <v>218.61900000000003</v>
      </c>
      <c r="AD65" s="154">
        <f t="shared" si="138"/>
        <v>473.084</v>
      </c>
      <c r="AE65" s="154">
        <f t="shared" si="138"/>
        <v>407.07599999999996</v>
      </c>
      <c r="AF65" s="154">
        <f t="shared" si="138"/>
        <v>151.21100000000001</v>
      </c>
      <c r="AG65" s="154">
        <f t="shared" si="138"/>
        <v>1125.3350000000005</v>
      </c>
      <c r="AH65" s="154">
        <f t="shared" si="138"/>
        <v>764.87600000000009</v>
      </c>
      <c r="AI65" s="154">
        <f t="shared" ref="AI65:AL65" si="139">SUM(AI54:AI56)</f>
        <v>659.798</v>
      </c>
      <c r="AJ65" s="154">
        <f t="shared" si="139"/>
        <v>464.0329999999999</v>
      </c>
      <c r="AK65" s="154">
        <f t="shared" si="139"/>
        <v>775.07</v>
      </c>
      <c r="AL65" s="154">
        <f t="shared" si="139"/>
        <v>1095.3920000000001</v>
      </c>
      <c r="AM65" s="52">
        <f t="shared" si="120"/>
        <v>0.41328138103655149</v>
      </c>
      <c r="AO65" s="125">
        <f t="shared" si="123"/>
        <v>2.6427082694783306</v>
      </c>
      <c r="AP65" s="157">
        <f t="shared" si="123"/>
        <v>3.8715356891337658</v>
      </c>
      <c r="AQ65" s="157">
        <f t="shared" si="133"/>
        <v>2.6966413315782778</v>
      </c>
      <c r="AR65" s="157">
        <f t="shared" si="133"/>
        <v>4.2712701912401698</v>
      </c>
      <c r="AS65" s="157">
        <f t="shared" si="133"/>
        <v>2.2684857992073972</v>
      </c>
      <c r="AT65" s="157">
        <f t="shared" si="133"/>
        <v>4.2133094737934069</v>
      </c>
      <c r="AU65" s="157">
        <f t="shared" si="133"/>
        <v>2.7068403630173901</v>
      </c>
      <c r="AV65" s="157">
        <f t="shared" si="133"/>
        <v>16.589694946122332</v>
      </c>
      <c r="AW65" s="157">
        <f t="shared" si="133"/>
        <v>6.8480523428339826</v>
      </c>
      <c r="AX65" s="157">
        <f t="shared" si="133"/>
        <v>4.5515899637729786</v>
      </c>
      <c r="AY65" s="157">
        <f t="shared" si="133"/>
        <v>7.8161377028843191</v>
      </c>
      <c r="AZ65" s="157">
        <f t="shared" si="133"/>
        <v>19.179449159764129</v>
      </c>
      <c r="BA65" s="157">
        <f t="shared" si="134"/>
        <v>10.612959622589154</v>
      </c>
      <c r="BB65" s="157">
        <f>(AI65/O65)*10</f>
        <v>14.651758749333801</v>
      </c>
      <c r="BC65" s="157">
        <f t="shared" si="135"/>
        <v>15.979097796143245</v>
      </c>
      <c r="BD65" s="157">
        <f t="shared" si="135"/>
        <v>9.2846105008445239</v>
      </c>
      <c r="BE65" s="157">
        <f>IF(AL65="","",(AL65/R65)*10)</f>
        <v>0.86184291275763369</v>
      </c>
      <c r="BF65" s="52">
        <f t="shared" si="119"/>
        <v>-0.90717511384249871</v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Q66" si="140">SUM(E57:E59)</f>
        <v>632.67000000000007</v>
      </c>
      <c r="F66" s="154">
        <f t="shared" si="140"/>
        <v>431.12000000000012</v>
      </c>
      <c r="G66" s="154">
        <f t="shared" si="140"/>
        <v>1179.42</v>
      </c>
      <c r="H66" s="154">
        <f t="shared" si="140"/>
        <v>572.79999999999995</v>
      </c>
      <c r="I66" s="154">
        <f t="shared" si="140"/>
        <v>330.81000000000006</v>
      </c>
      <c r="J66" s="154">
        <f t="shared" si="140"/>
        <v>431.05</v>
      </c>
      <c r="K66" s="154">
        <f t="shared" si="140"/>
        <v>211.81999999999996</v>
      </c>
      <c r="L66" s="154">
        <f t="shared" si="140"/>
        <v>449.86999999999995</v>
      </c>
      <c r="M66" s="154">
        <f t="shared" si="140"/>
        <v>497.9500000000001</v>
      </c>
      <c r="N66" s="154">
        <f t="shared" si="140"/>
        <v>943.92000000000007</v>
      </c>
      <c r="O66" s="154">
        <f t="shared" ref="O66:P66" si="141">SUM(O57:O59)</f>
        <v>392.37</v>
      </c>
      <c r="P66" s="154">
        <f t="shared" si="141"/>
        <v>729.0499999999995</v>
      </c>
      <c r="Q66" s="154">
        <f t="shared" si="140"/>
        <v>355.32000000000005</v>
      </c>
      <c r="R66" s="154" t="str">
        <f>IF(R59="","",SUM(R57:R59))</f>
        <v/>
      </c>
      <c r="S66" s="52" t="str">
        <f t="shared" si="121"/>
        <v/>
      </c>
      <c r="U66" s="109" t="s">
        <v>86</v>
      </c>
      <c r="V66" s="19">
        <f>SUM(V57:V59)</f>
        <v>376.84800000000001</v>
      </c>
      <c r="W66" s="154">
        <f t="shared" ref="W66:AH66" si="142">SUM(W57:W59)</f>
        <v>361.52099999999996</v>
      </c>
      <c r="X66" s="154">
        <f t="shared" si="142"/>
        <v>353.411</v>
      </c>
      <c r="Y66" s="154">
        <f t="shared" si="142"/>
        <v>296.82099999999997</v>
      </c>
      <c r="Z66" s="154">
        <f t="shared" si="142"/>
        <v>289.45600000000002</v>
      </c>
      <c r="AA66" s="154">
        <f t="shared" si="142"/>
        <v>340.12899999999996</v>
      </c>
      <c r="AB66" s="154">
        <f t="shared" si="142"/>
        <v>363.57</v>
      </c>
      <c r="AC66" s="154">
        <f t="shared" si="142"/>
        <v>267.97200000000004</v>
      </c>
      <c r="AD66" s="154">
        <f t="shared" si="142"/>
        <v>304.03699999999998</v>
      </c>
      <c r="AE66" s="154">
        <f t="shared" si="142"/>
        <v>218.93900000000002</v>
      </c>
      <c r="AF66" s="154">
        <f t="shared" si="142"/>
        <v>237.03700000000001</v>
      </c>
      <c r="AG66" s="154">
        <f t="shared" si="142"/>
        <v>470.44100000000003</v>
      </c>
      <c r="AH66" s="154">
        <f t="shared" si="142"/>
        <v>626.85100000000011</v>
      </c>
      <c r="AI66" s="154">
        <f t="shared" ref="AI66:AK66" si="143">SUM(AI57:AI59)</f>
        <v>549.6110000000001</v>
      </c>
      <c r="AJ66" s="154">
        <f t="shared" si="143"/>
        <v>563.27299999999991</v>
      </c>
      <c r="AK66" s="154">
        <f t="shared" si="143"/>
        <v>593.55499999999995</v>
      </c>
      <c r="AL66" s="154"/>
      <c r="AM66" s="52"/>
      <c r="AO66" s="125">
        <f t="shared" si="123"/>
        <v>3.3897744036268125</v>
      </c>
      <c r="AP66" s="157">
        <f t="shared" si="123"/>
        <v>7.8327591810204735</v>
      </c>
      <c r="AQ66" s="157">
        <f t="shared" si="133"/>
        <v>3.0820099590996692</v>
      </c>
      <c r="AR66" s="157">
        <f t="shared" si="133"/>
        <v>4.691561161426967</v>
      </c>
      <c r="AS66" s="157">
        <f t="shared" si="133"/>
        <v>6.7140471330488012</v>
      </c>
      <c r="AT66" s="157">
        <f t="shared" si="133"/>
        <v>2.883866646317681</v>
      </c>
      <c r="AU66" s="157">
        <f t="shared" si="133"/>
        <v>6.3472416201117321</v>
      </c>
      <c r="AV66" s="157">
        <f t="shared" si="133"/>
        <v>8.1004806384329378</v>
      </c>
      <c r="AW66" s="157">
        <f t="shared" si="133"/>
        <v>7.0534044774388116</v>
      </c>
      <c r="AX66" s="157">
        <f t="shared" si="133"/>
        <v>10.33608724388632</v>
      </c>
      <c r="AY66" s="157">
        <f t="shared" si="133"/>
        <v>5.2690110476359839</v>
      </c>
      <c r="AZ66" s="157">
        <f t="shared" si="133"/>
        <v>9.4475549753991359</v>
      </c>
      <c r="BA66" s="157">
        <f t="shared" si="134"/>
        <v>6.6409335536909921</v>
      </c>
      <c r="BB66" s="157">
        <f>(AI66/O66)*10</f>
        <v>14.007467441445575</v>
      </c>
      <c r="BC66" s="157">
        <f t="shared" si="135"/>
        <v>7.7261230368287537</v>
      </c>
      <c r="BD66" s="157">
        <f t="shared" si="135"/>
        <v>16.704801305865132</v>
      </c>
      <c r="BE66" s="157" t="str">
        <f>IF(AL66="","",(AL66/R66)*10)</f>
        <v/>
      </c>
      <c r="BF66" s="52" t="str">
        <f t="shared" si="119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R67" si="144">IF(E62="","",SUM(E60:E62))</f>
        <v>385.83</v>
      </c>
      <c r="F67" s="155">
        <f t="shared" si="144"/>
        <v>322.33000000000004</v>
      </c>
      <c r="G67" s="155">
        <f t="shared" si="144"/>
        <v>812.32999999999993</v>
      </c>
      <c r="H67" s="155">
        <f t="shared" si="144"/>
        <v>269.86</v>
      </c>
      <c r="I67" s="155">
        <f t="shared" si="144"/>
        <v>299.23</v>
      </c>
      <c r="J67" s="155">
        <f t="shared" si="144"/>
        <v>522.41</v>
      </c>
      <c r="K67" s="155">
        <f t="shared" si="144"/>
        <v>441.44000000000005</v>
      </c>
      <c r="L67" s="155">
        <f t="shared" si="144"/>
        <v>589.30999999999995</v>
      </c>
      <c r="M67" s="155">
        <f t="shared" si="144"/>
        <v>520.89999999999975</v>
      </c>
      <c r="N67" s="155">
        <f t="shared" si="144"/>
        <v>277.97000000000008</v>
      </c>
      <c r="O67" s="155">
        <f t="shared" ref="O67:P67" si="145">IF(O62="","",SUM(O60:O62))</f>
        <v>583.4699999999998</v>
      </c>
      <c r="P67" s="155">
        <f t="shared" si="145"/>
        <v>587.23000000000013</v>
      </c>
      <c r="Q67" s="155">
        <f t="shared" si="144"/>
        <v>389.48000000000013</v>
      </c>
      <c r="R67" s="155" t="str">
        <f t="shared" si="144"/>
        <v/>
      </c>
      <c r="S67" s="55" t="str">
        <f t="shared" si="121"/>
        <v/>
      </c>
      <c r="U67" s="110" t="s">
        <v>87</v>
      </c>
      <c r="V67" s="21">
        <f>SUM(V60:V62)</f>
        <v>173.405</v>
      </c>
      <c r="W67" s="155">
        <f t="shared" ref="W67:AH67" si="146">SUM(W60:W62)</f>
        <v>230.471</v>
      </c>
      <c r="X67" s="155">
        <f t="shared" si="146"/>
        <v>139.79900000000001</v>
      </c>
      <c r="Y67" s="155">
        <f t="shared" si="146"/>
        <v>227.17700000000002</v>
      </c>
      <c r="Z67" s="155">
        <f t="shared" si="146"/>
        <v>179.22899999999998</v>
      </c>
      <c r="AA67" s="155">
        <f t="shared" si="146"/>
        <v>388.57100000000008</v>
      </c>
      <c r="AB67" s="155">
        <f t="shared" si="146"/>
        <v>211.57600000000002</v>
      </c>
      <c r="AC67" s="155">
        <f t="shared" si="146"/>
        <v>147.53800000000001</v>
      </c>
      <c r="AD67" s="155">
        <f t="shared" si="146"/>
        <v>238.09199999999998</v>
      </c>
      <c r="AE67" s="155">
        <f t="shared" si="146"/>
        <v>412.428</v>
      </c>
      <c r="AF67" s="155">
        <f t="shared" si="146"/>
        <v>487.82399999999996</v>
      </c>
      <c r="AG67" s="155">
        <f t="shared" si="146"/>
        <v>426.8599999999999</v>
      </c>
      <c r="AH67" s="155">
        <f t="shared" si="146"/>
        <v>741.05799999999999</v>
      </c>
      <c r="AI67" s="155">
        <f t="shared" ref="AI67:AK67" si="147">SUM(AI60:AI62)</f>
        <v>584.07000000000005</v>
      </c>
      <c r="AJ67" s="155">
        <f t="shared" si="147"/>
        <v>1669.2959999999996</v>
      </c>
      <c r="AK67" s="155">
        <f t="shared" si="147"/>
        <v>513.56100000000015</v>
      </c>
      <c r="AL67" s="155"/>
      <c r="AM67" s="55"/>
      <c r="AO67" s="126">
        <f t="shared" si="123"/>
        <v>3.7013596875066703</v>
      </c>
      <c r="AP67" s="158">
        <f t="shared" si="123"/>
        <v>3.8103827395221956</v>
      </c>
      <c r="AQ67" s="158">
        <f t="shared" ref="AQ67:AZ67" si="148">IF(X62="","",(X67/D67)*10)</f>
        <v>4.3919135434010883</v>
      </c>
      <c r="AR67" s="158">
        <f t="shared" si="148"/>
        <v>5.8880076717725425</v>
      </c>
      <c r="AS67" s="158">
        <f t="shared" si="148"/>
        <v>5.5604194459094707</v>
      </c>
      <c r="AT67" s="158">
        <f t="shared" si="148"/>
        <v>4.7834131449041664</v>
      </c>
      <c r="AU67" s="158">
        <f t="shared" si="148"/>
        <v>7.840213444008004</v>
      </c>
      <c r="AV67" s="158">
        <f t="shared" si="148"/>
        <v>4.9305885105103098</v>
      </c>
      <c r="AW67" s="158">
        <f t="shared" si="148"/>
        <v>4.5575697249286957</v>
      </c>
      <c r="AX67" s="158">
        <f t="shared" si="148"/>
        <v>9.3427872417542588</v>
      </c>
      <c r="AY67" s="158">
        <f t="shared" si="148"/>
        <v>8.2778843053740818</v>
      </c>
      <c r="AZ67" s="158">
        <f t="shared" si="148"/>
        <v>8.1946630831253628</v>
      </c>
      <c r="BA67" s="158">
        <f t="shared" ref="BA67" si="149">IF(AH62="","",(AH67/N67)*10)</f>
        <v>26.659639529445617</v>
      </c>
      <c r="BB67" s="158">
        <f>IF(AI62="","",(AI67/O67)*10)</f>
        <v>10.010283305054248</v>
      </c>
      <c r="BC67" s="158">
        <f t="shared" ref="BC67:BD67" si="150">IF(AJ62="","",(AJ67/P67)*10)</f>
        <v>28.42661308175671</v>
      </c>
      <c r="BD67" s="158">
        <f t="shared" si="150"/>
        <v>13.185811851699702</v>
      </c>
      <c r="BE67" s="158" t="str">
        <f>IF(AL62="","",(AL67/R67)*10)</f>
        <v/>
      </c>
      <c r="BF67" s="55" t="str">
        <f t="shared" si="119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Q20:Q23 AK20:AK23 Q42:Q45 AK42:AK45 Q64:Q67 B64:O67 B42:O45 B20:O23 V64:AI67 V42:AI45 V20:AI23 P20:P23 AJ64:AK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AM7:AM18 AM20:AM23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43" zoomScale="106" zoomScaleNormal="106" workbookViewId="0">
      <selection activeCell="I54" sqref="I54:J59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66" t="s">
        <v>3</v>
      </c>
      <c r="B4" s="449"/>
      <c r="C4" s="485" t="s">
        <v>1</v>
      </c>
      <c r="D4" s="483"/>
      <c r="E4" s="478" t="s">
        <v>101</v>
      </c>
      <c r="F4" s="478"/>
      <c r="G4" s="130" t="s">
        <v>0</v>
      </c>
      <c r="I4" s="479">
        <v>1000</v>
      </c>
      <c r="J4" s="478"/>
      <c r="K4" s="488" t="s">
        <v>101</v>
      </c>
      <c r="L4" s="489"/>
      <c r="M4" s="130" t="s">
        <v>0</v>
      </c>
      <c r="O4" s="477" t="s">
        <v>22</v>
      </c>
      <c r="P4" s="478"/>
      <c r="Q4" s="130" t="s">
        <v>0</v>
      </c>
    </row>
    <row r="5" spans="1:20">
      <c r="A5" s="484"/>
      <c r="B5" s="450"/>
      <c r="C5" s="486" t="s">
        <v>174</v>
      </c>
      <c r="D5" s="476"/>
      <c r="E5" s="480" t="str">
        <f>C5</f>
        <v>jan-jun</v>
      </c>
      <c r="F5" s="480"/>
      <c r="G5" s="131" t="s">
        <v>151</v>
      </c>
      <c r="I5" s="475" t="str">
        <f>C5</f>
        <v>jan-jun</v>
      </c>
      <c r="J5" s="480"/>
      <c r="K5" s="481" t="str">
        <f>C5</f>
        <v>jan-jun</v>
      </c>
      <c r="L5" s="482"/>
      <c r="M5" s="131" t="str">
        <f>G5</f>
        <v>2026 /2025</v>
      </c>
      <c r="O5" s="475" t="str">
        <f>C5</f>
        <v>jan-jun</v>
      </c>
      <c r="P5" s="476"/>
      <c r="Q5" s="131" t="str">
        <f>G5</f>
        <v>2026 /2025</v>
      </c>
    </row>
    <row r="6" spans="1:20" ht="19.5" customHeight="1">
      <c r="A6" s="484"/>
      <c r="B6" s="450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107</v>
      </c>
      <c r="B7" s="15"/>
      <c r="C7" s="78">
        <f>C8+C9</f>
        <v>789968.74000000011</v>
      </c>
      <c r="D7" s="210">
        <f>D8+D9</f>
        <v>753736.2900000005</v>
      </c>
      <c r="E7" s="216">
        <f t="shared" ref="E7" si="0">C7/$C$20</f>
        <v>0.46718077194257196</v>
      </c>
      <c r="F7" s="217">
        <f t="shared" ref="F7" si="1">D7/$D$20</f>
        <v>0.49155163399235025</v>
      </c>
      <c r="G7" s="53">
        <f>(D7-C7)/C7</f>
        <v>-4.5865675646861163E-2</v>
      </c>
      <c r="I7" s="224">
        <f>I8+I9</f>
        <v>231413.9099999998</v>
      </c>
      <c r="J7" s="225">
        <f>J8+J9</f>
        <v>217518.10300000006</v>
      </c>
      <c r="K7" s="229">
        <f t="shared" ref="K7" si="2">I7/$I$20</f>
        <v>0.51441914210625916</v>
      </c>
      <c r="L7" s="230">
        <f t="shared" ref="L7" si="3">J7/$J$20</f>
        <v>0.51528946979539236</v>
      </c>
      <c r="M7" s="53">
        <f>(J7-I7)/I7</f>
        <v>-6.0047414608740461E-2</v>
      </c>
      <c r="O7" s="63">
        <f t="shared" ref="O7" si="4">(I7/C7)*10</f>
        <v>2.9294059154796397</v>
      </c>
      <c r="P7" s="237">
        <f t="shared" ref="P7" si="5">(J7/D7)*10</f>
        <v>2.8858648029272933</v>
      </c>
      <c r="Q7" s="53">
        <f>(P7-O7)/O7</f>
        <v>-1.4863461674008833E-2</v>
      </c>
    </row>
    <row r="8" spans="1:20" ht="20.100000000000001" customHeight="1">
      <c r="A8" s="8" t="s">
        <v>4</v>
      </c>
      <c r="C8" s="19">
        <v>408158.89000000042</v>
      </c>
      <c r="D8" s="140">
        <v>382596.75000000087</v>
      </c>
      <c r="E8" s="214">
        <f t="shared" ref="E8:E19" si="6">C8/$C$20</f>
        <v>0.24138168467960325</v>
      </c>
      <c r="F8" s="215">
        <f t="shared" ref="F8:F19" si="7">D8/$D$20</f>
        <v>0.24951174584238611</v>
      </c>
      <c r="G8" s="52">
        <f>(D8-C8)/C8</f>
        <v>-6.2627914339926594E-2</v>
      </c>
      <c r="I8" s="19">
        <v>135976.78699999995</v>
      </c>
      <c r="J8" s="140">
        <v>126768.05400000005</v>
      </c>
      <c r="K8" s="227">
        <f t="shared" ref="K8:K19" si="8">I8/$I$20</f>
        <v>0.30226818307899284</v>
      </c>
      <c r="L8" s="228">
        <f t="shared" ref="L8:L19" si="9">J8/$J$20</f>
        <v>0.30030715803297381</v>
      </c>
      <c r="M8" s="52">
        <f>(J8-I8)/I8</f>
        <v>-6.7722831250600954E-2</v>
      </c>
      <c r="O8" s="27">
        <f t="shared" ref="O8:O20" si="10">(I8/C8)*10</f>
        <v>3.3314669931604284</v>
      </c>
      <c r="P8" s="143">
        <f t="shared" ref="P8:P20" si="11">(J8/D8)*10</f>
        <v>3.3133594051700586</v>
      </c>
      <c r="Q8" s="52">
        <f>(P8-O8)/O8</f>
        <v>-5.4353196437320495E-3</v>
      </c>
      <c r="R8" s="119"/>
      <c r="S8" s="293"/>
      <c r="T8" s="2"/>
    </row>
    <row r="9" spans="1:20" ht="20.100000000000001" customHeight="1">
      <c r="A9" s="8" t="s">
        <v>5</v>
      </c>
      <c r="C9" s="19">
        <v>381809.84999999969</v>
      </c>
      <c r="D9" s="140">
        <v>371139.53999999969</v>
      </c>
      <c r="E9" s="214">
        <f t="shared" si="6"/>
        <v>0.22579908726296871</v>
      </c>
      <c r="F9" s="215">
        <f t="shared" si="7"/>
        <v>0.24203988814996419</v>
      </c>
      <c r="G9" s="52">
        <f>(D9-C9)/C9</f>
        <v>-2.794665983604144E-2</v>
      </c>
      <c r="I9" s="19">
        <v>95437.122999999832</v>
      </c>
      <c r="J9" s="140">
        <v>90750.049000000028</v>
      </c>
      <c r="K9" s="227">
        <f t="shared" si="8"/>
        <v>0.21215095902726627</v>
      </c>
      <c r="L9" s="228">
        <f t="shared" si="9"/>
        <v>0.21498231176241861</v>
      </c>
      <c r="M9" s="52">
        <f>(J9-I9)/I9</f>
        <v>-4.9111643904016386E-2</v>
      </c>
      <c r="O9" s="27">
        <f t="shared" si="10"/>
        <v>2.4995982424235494</v>
      </c>
      <c r="P9" s="143">
        <f t="shared" si="11"/>
        <v>2.4451732898090057</v>
      </c>
      <c r="Q9" s="52">
        <f t="shared" ref="Q9:Q20" si="12">(P9-O9)/O9</f>
        <v>-2.1773480110057454E-2</v>
      </c>
      <c r="R9" s="119"/>
      <c r="S9" s="119"/>
      <c r="T9" s="2"/>
    </row>
    <row r="10" spans="1:20" s="427" customFormat="1" ht="20.100000000000001" customHeight="1">
      <c r="A10" s="422" t="s">
        <v>38</v>
      </c>
      <c r="B10" s="423"/>
      <c r="C10" s="424">
        <f>C11+C12</f>
        <v>624159.23000000068</v>
      </c>
      <c r="D10" s="425">
        <f>D11+D12</f>
        <v>527493.76999999944</v>
      </c>
      <c r="E10" s="216">
        <f t="shared" si="6"/>
        <v>0.36912244260004717</v>
      </c>
      <c r="F10" s="217">
        <f t="shared" si="7"/>
        <v>0.34400682042824893</v>
      </c>
      <c r="G10" s="426">
        <f>(D10-C10)/C10</f>
        <v>-0.15487307621806881</v>
      </c>
      <c r="I10" s="428">
        <f>I11+I12</f>
        <v>78329.914999999892</v>
      </c>
      <c r="J10" s="429">
        <f>J11+J12</f>
        <v>74974.08699999997</v>
      </c>
      <c r="K10" s="229">
        <f t="shared" si="8"/>
        <v>0.17412266909779181</v>
      </c>
      <c r="L10" s="230">
        <f t="shared" si="9"/>
        <v>0.17760984950582986</v>
      </c>
      <c r="M10" s="426">
        <f>(J10-I10)/I10</f>
        <v>-4.2842227008671283E-2</v>
      </c>
      <c r="O10" s="430">
        <f t="shared" si="10"/>
        <v>1.2549668615811354</v>
      </c>
      <c r="P10" s="431">
        <f t="shared" si="11"/>
        <v>1.4213264926332694</v>
      </c>
      <c r="Q10" s="426">
        <f t="shared" si="12"/>
        <v>0.1325609752296863</v>
      </c>
      <c r="T10" s="432"/>
    </row>
    <row r="11" spans="1:20" ht="20.100000000000001" customHeight="1">
      <c r="A11" s="8"/>
      <c r="B11" t="s">
        <v>6</v>
      </c>
      <c r="C11" s="19">
        <v>615043.18000000063</v>
      </c>
      <c r="D11" s="140">
        <v>516018.79999999946</v>
      </c>
      <c r="E11" s="214">
        <f t="shared" si="6"/>
        <v>0.36373128841834235</v>
      </c>
      <c r="F11" s="215">
        <f t="shared" si="7"/>
        <v>0.33652338049262742</v>
      </c>
      <c r="G11" s="52">
        <f t="shared" ref="G11:G19" si="13">(D11-C11)/C11</f>
        <v>-0.16100394772282667</v>
      </c>
      <c r="I11" s="19">
        <v>76097.611999999892</v>
      </c>
      <c r="J11" s="140">
        <v>72319.324999999968</v>
      </c>
      <c r="K11" s="227">
        <f t="shared" si="8"/>
        <v>0.16916039438327171</v>
      </c>
      <c r="L11" s="228">
        <f t="shared" si="9"/>
        <v>0.17132085155786156</v>
      </c>
      <c r="M11" s="52">
        <f t="shared" ref="M11:M19" si="14">(J11-I11)/I11</f>
        <v>-4.965053305483396E-2</v>
      </c>
      <c r="O11" s="27">
        <f t="shared" si="10"/>
        <v>1.2372726740909445</v>
      </c>
      <c r="P11" s="143">
        <f t="shared" si="11"/>
        <v>1.401486244299627</v>
      </c>
      <c r="Q11" s="52">
        <f t="shared" si="12"/>
        <v>0.13272221527832115</v>
      </c>
    </row>
    <row r="12" spans="1:20" ht="20.100000000000001" customHeight="1">
      <c r="A12" s="8"/>
      <c r="B12" t="s">
        <v>39</v>
      </c>
      <c r="C12" s="19">
        <v>9116.0500000000084</v>
      </c>
      <c r="D12" s="140">
        <v>11474.970000000003</v>
      </c>
      <c r="E12" s="218">
        <f t="shared" si="6"/>
        <v>5.3911541817048183E-3</v>
      </c>
      <c r="F12" s="219">
        <f t="shared" si="7"/>
        <v>7.4834399356215123E-3</v>
      </c>
      <c r="G12" s="52">
        <f t="shared" si="13"/>
        <v>0.25876558377806091</v>
      </c>
      <c r="I12" s="19">
        <v>2232.3029999999994</v>
      </c>
      <c r="J12" s="140">
        <v>2654.7620000000006</v>
      </c>
      <c r="K12" s="231">
        <f t="shared" si="8"/>
        <v>4.9622747145200959E-3</v>
      </c>
      <c r="L12" s="232">
        <f t="shared" si="9"/>
        <v>6.2889979479682917E-3</v>
      </c>
      <c r="M12" s="52">
        <f t="shared" si="14"/>
        <v>0.18924805458757227</v>
      </c>
      <c r="O12" s="27">
        <f t="shared" si="10"/>
        <v>2.4487612507610175</v>
      </c>
      <c r="P12" s="143">
        <f t="shared" si="11"/>
        <v>2.3135241312177719</v>
      </c>
      <c r="Q12" s="52">
        <f t="shared" si="12"/>
        <v>-5.5226747606046553E-2</v>
      </c>
    </row>
    <row r="13" spans="1:20" ht="20.100000000000001" customHeight="1">
      <c r="A13" s="23" t="s">
        <v>113</v>
      </c>
      <c r="B13" s="15"/>
      <c r="C13" s="78">
        <f>C14+C15+C16</f>
        <v>240114.52999999991</v>
      </c>
      <c r="D13" s="210">
        <f>D14+D15+D16</f>
        <v>225332.11999999997</v>
      </c>
      <c r="E13" s="216">
        <f t="shared" si="6"/>
        <v>0.14200168411730799</v>
      </c>
      <c r="F13" s="217">
        <f t="shared" si="7"/>
        <v>0.1469510931694164</v>
      </c>
      <c r="G13" s="53">
        <f t="shared" si="13"/>
        <v>-6.1563996148004667E-2</v>
      </c>
      <c r="I13" s="224">
        <f>SUM(I14:I16)</f>
        <v>130103.82200000006</v>
      </c>
      <c r="J13" s="225">
        <f>SUM(J14:J16)</f>
        <v>120564.681</v>
      </c>
      <c r="K13" s="229">
        <f t="shared" si="8"/>
        <v>0.28921293667258607</v>
      </c>
      <c r="L13" s="230">
        <f t="shared" si="9"/>
        <v>0.2856116787141188</v>
      </c>
      <c r="M13" s="53">
        <f t="shared" si="14"/>
        <v>-7.3319452521541276E-2</v>
      </c>
      <c r="O13" s="63">
        <f t="shared" si="10"/>
        <v>5.4184068744194747</v>
      </c>
      <c r="P13" s="237">
        <f t="shared" si="11"/>
        <v>5.350532405233662</v>
      </c>
      <c r="Q13" s="53">
        <f t="shared" si="12"/>
        <v>-1.2526646809461807E-2</v>
      </c>
    </row>
    <row r="14" spans="1:20" ht="20.100000000000001" customHeight="1">
      <c r="A14" s="8"/>
      <c r="B14" s="3" t="s">
        <v>7</v>
      </c>
      <c r="C14" s="31">
        <v>226134.8899999999</v>
      </c>
      <c r="D14" s="141">
        <v>210566.80999999997</v>
      </c>
      <c r="E14" s="214">
        <f t="shared" si="6"/>
        <v>0.13373424431117178</v>
      </c>
      <c r="F14" s="215">
        <f t="shared" si="7"/>
        <v>0.13732184703493139</v>
      </c>
      <c r="G14" s="52">
        <f t="shared" si="13"/>
        <v>-6.8844219483335523E-2</v>
      </c>
      <c r="I14" s="31">
        <v>121769.00800000006</v>
      </c>
      <c r="J14" s="141">
        <v>112052.798</v>
      </c>
      <c r="K14" s="227">
        <f t="shared" si="8"/>
        <v>0.27068514866064142</v>
      </c>
      <c r="L14" s="228">
        <f t="shared" si="9"/>
        <v>0.26544745505853456</v>
      </c>
      <c r="M14" s="52">
        <f t="shared" si="14"/>
        <v>-7.9792142184488019E-2</v>
      </c>
      <c r="O14" s="27">
        <f t="shared" si="10"/>
        <v>5.3847952432285053</v>
      </c>
      <c r="P14" s="143">
        <f t="shared" si="11"/>
        <v>5.3214843307926829</v>
      </c>
      <c r="Q14" s="52">
        <f t="shared" si="12"/>
        <v>-1.1757348158305045E-2</v>
      </c>
      <c r="S14" s="119"/>
    </row>
    <row r="15" spans="1:20" ht="20.100000000000001" customHeight="1">
      <c r="A15" s="8"/>
      <c r="B15" s="3" t="s">
        <v>8</v>
      </c>
      <c r="C15" s="31">
        <v>11495.330000000004</v>
      </c>
      <c r="D15" s="141">
        <v>11568.010000000004</v>
      </c>
      <c r="E15" s="214">
        <f t="shared" si="6"/>
        <v>6.7982400710369963E-3</v>
      </c>
      <c r="F15" s="215">
        <f t="shared" si="7"/>
        <v>7.5441162817566415E-3</v>
      </c>
      <c r="G15" s="52">
        <f t="shared" si="13"/>
        <v>6.3225675121984549E-3</v>
      </c>
      <c r="I15" s="31">
        <v>7364.4379999999992</v>
      </c>
      <c r="J15" s="141">
        <v>7324.2539999999999</v>
      </c>
      <c r="K15" s="227">
        <f t="shared" si="8"/>
        <v>1.6370700784817723E-2</v>
      </c>
      <c r="L15" s="228">
        <f t="shared" si="9"/>
        <v>1.735079015610384E-2</v>
      </c>
      <c r="M15" s="52">
        <f t="shared" si="14"/>
        <v>-5.4564924030861949E-3</v>
      </c>
      <c r="O15" s="27">
        <f t="shared" si="10"/>
        <v>6.4064607105668099</v>
      </c>
      <c r="P15" s="143">
        <f t="shared" si="11"/>
        <v>6.3314727425028137</v>
      </c>
      <c r="Q15" s="52">
        <f t="shared" si="12"/>
        <v>-1.1705053921631195E-2</v>
      </c>
    </row>
    <row r="16" spans="1:20" ht="20.100000000000001" customHeight="1">
      <c r="A16" s="32"/>
      <c r="B16" s="33" t="s">
        <v>9</v>
      </c>
      <c r="C16" s="211">
        <v>2484.3099999999995</v>
      </c>
      <c r="D16" s="212">
        <v>3197.2999999999984</v>
      </c>
      <c r="E16" s="218">
        <f t="shared" si="6"/>
        <v>1.4691997350992022E-3</v>
      </c>
      <c r="F16" s="219">
        <f t="shared" si="7"/>
        <v>2.0851298527283855E-3</v>
      </c>
      <c r="G16" s="52">
        <f t="shared" si="13"/>
        <v>0.28699719439200383</v>
      </c>
      <c r="I16" s="211">
        <v>970.37599999999964</v>
      </c>
      <c r="J16" s="212">
        <v>1187.6289999999995</v>
      </c>
      <c r="K16" s="231">
        <f t="shared" si="8"/>
        <v>2.1570872271269412E-3</v>
      </c>
      <c r="L16" s="232">
        <f t="shared" si="9"/>
        <v>2.8134334994804164E-3</v>
      </c>
      <c r="M16" s="52">
        <f t="shared" si="14"/>
        <v>0.22388538051229614</v>
      </c>
      <c r="O16" s="27">
        <f t="shared" si="10"/>
        <v>3.9060181700351397</v>
      </c>
      <c r="P16" s="143">
        <f t="shared" si="11"/>
        <v>3.7144747130391269</v>
      </c>
      <c r="Q16" s="52">
        <f t="shared" si="12"/>
        <v>-4.9038035323396782E-2</v>
      </c>
    </row>
    <row r="17" spans="1:17" ht="20.100000000000001" customHeight="1">
      <c r="A17" s="8" t="s">
        <v>114</v>
      </c>
      <c r="B17" s="3"/>
      <c r="C17" s="19">
        <v>1052.819999999999</v>
      </c>
      <c r="D17" s="140">
        <v>1226.81</v>
      </c>
      <c r="E17" s="214">
        <f t="shared" si="6"/>
        <v>6.2262876416676704E-4</v>
      </c>
      <c r="F17" s="215">
        <f t="shared" si="7"/>
        <v>8.0006823089034864E-4</v>
      </c>
      <c r="G17" s="54">
        <f t="shared" si="13"/>
        <v>0.16526091829562611</v>
      </c>
      <c r="I17" s="31">
        <v>726.33299999999974</v>
      </c>
      <c r="J17" s="141">
        <v>634.82400000000007</v>
      </c>
      <c r="K17" s="227">
        <f t="shared" si="8"/>
        <v>1.6145943808799812E-3</v>
      </c>
      <c r="L17" s="228">
        <f t="shared" si="9"/>
        <v>1.503866197166082E-3</v>
      </c>
      <c r="M17" s="54">
        <f t="shared" si="14"/>
        <v>-0.1259876668139816</v>
      </c>
      <c r="O17" s="238">
        <f t="shared" si="10"/>
        <v>6.8989285917820755</v>
      </c>
      <c r="P17" s="239">
        <f t="shared" si="11"/>
        <v>5.1745910124632193</v>
      </c>
      <c r="Q17" s="54">
        <f t="shared" si="12"/>
        <v>-0.24994280726037191</v>
      </c>
    </row>
    <row r="18" spans="1:17" ht="20.100000000000001" customHeight="1">
      <c r="A18" s="8" t="s">
        <v>10</v>
      </c>
      <c r="C18" s="19">
        <v>6972.7700000000068</v>
      </c>
      <c r="D18" s="140">
        <v>7873.4700000000066</v>
      </c>
      <c r="E18" s="214">
        <f t="shared" si="6"/>
        <v>4.1236366785576987E-3</v>
      </c>
      <c r="F18" s="215">
        <f t="shared" si="7"/>
        <v>5.1347097055519922E-3</v>
      </c>
      <c r="G18" s="52">
        <f t="shared" si="13"/>
        <v>0.12917391510117199</v>
      </c>
      <c r="I18" s="19">
        <v>4531.9419999999982</v>
      </c>
      <c r="J18" s="140">
        <v>4958.7270000000026</v>
      </c>
      <c r="K18" s="227">
        <f t="shared" si="8"/>
        <v>1.0074233289240588E-2</v>
      </c>
      <c r="L18" s="228">
        <f t="shared" si="9"/>
        <v>1.174697540778984E-2</v>
      </c>
      <c r="M18" s="52">
        <f t="shared" si="14"/>
        <v>9.4172652695026671E-2</v>
      </c>
      <c r="O18" s="27">
        <f t="shared" si="10"/>
        <v>6.4994858571270733</v>
      </c>
      <c r="P18" s="143">
        <f t="shared" si="11"/>
        <v>6.2980198057527348</v>
      </c>
      <c r="Q18" s="52">
        <f t="shared" si="12"/>
        <v>-3.0997228981338418E-2</v>
      </c>
    </row>
    <row r="19" spans="1:17" ht="20.100000000000001" customHeight="1" thickBot="1">
      <c r="A19" s="8" t="s">
        <v>11</v>
      </c>
      <c r="B19" s="10"/>
      <c r="C19" s="21">
        <v>28659.25</v>
      </c>
      <c r="D19" s="142">
        <v>17719.260000000002</v>
      </c>
      <c r="E19" s="220">
        <f t="shared" si="6"/>
        <v>1.6948835897348486E-2</v>
      </c>
      <c r="F19" s="221">
        <f t="shared" si="7"/>
        <v>1.1555674473542049E-2</v>
      </c>
      <c r="G19" s="55">
        <f t="shared" si="13"/>
        <v>-0.38172631872781032</v>
      </c>
      <c r="I19" s="21">
        <v>4748.8580000000011</v>
      </c>
      <c r="J19" s="142">
        <v>3477.5580000000004</v>
      </c>
      <c r="K19" s="233">
        <f t="shared" si="8"/>
        <v>1.0556424453242452E-2</v>
      </c>
      <c r="L19" s="234">
        <f t="shared" si="9"/>
        <v>8.2381603797028555E-3</v>
      </c>
      <c r="M19" s="55">
        <f t="shared" si="14"/>
        <v>-0.26770646753387872</v>
      </c>
      <c r="O19" s="240">
        <f t="shared" si="10"/>
        <v>1.6570070745047414</v>
      </c>
      <c r="P19" s="241">
        <f t="shared" si="11"/>
        <v>1.9625864737014977</v>
      </c>
      <c r="Q19" s="55">
        <f t="shared" si="12"/>
        <v>0.18441647226406091</v>
      </c>
    </row>
    <row r="20" spans="1:17" ht="26.25" customHeight="1" thickBot="1">
      <c r="A20" s="12" t="s">
        <v>12</v>
      </c>
      <c r="B20" s="48"/>
      <c r="C20" s="163">
        <f>C7+C10+C13+C17+C18+C19</f>
        <v>1690927.3400000005</v>
      </c>
      <c r="D20" s="305">
        <f>D7+D10+D13+D17+D18+D19</f>
        <v>1533381.72</v>
      </c>
      <c r="E20" s="222">
        <f>E8+E9+E10+E13+E17+E18+E19</f>
        <v>1</v>
      </c>
      <c r="F20" s="223">
        <f>F8+F9+F10+F13+F17+F18+F19</f>
        <v>0.99999999999999989</v>
      </c>
      <c r="G20" s="55">
        <f>(D20-C20)/C20</f>
        <v>-9.3171135313242101E-2</v>
      </c>
      <c r="H20" s="1"/>
      <c r="I20" s="163">
        <f>I7+I10+I13+I17+I18+I19</f>
        <v>449854.77999999974</v>
      </c>
      <c r="J20" s="305">
        <f>J7+J10+J13+J17+J18+J19</f>
        <v>422127.9800000001</v>
      </c>
      <c r="K20" s="235">
        <f>K8+K9+K10+K13+K17+K18+K19</f>
        <v>1</v>
      </c>
      <c r="L20" s="236">
        <f>L8+L9+L10+L13+L17+L18+L19</f>
        <v>0.99999999999999978</v>
      </c>
      <c r="M20" s="55">
        <f>(J20-I20)/I20</f>
        <v>-6.163500141089899E-2</v>
      </c>
      <c r="N20" s="1"/>
      <c r="O20" s="24">
        <f t="shared" si="10"/>
        <v>2.6604027822981418</v>
      </c>
      <c r="P20" s="242">
        <f t="shared" si="11"/>
        <v>2.7529216925841538</v>
      </c>
      <c r="Q20" s="55">
        <f t="shared" si="12"/>
        <v>3.4776279329437172E-2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6" t="s">
        <v>2</v>
      </c>
      <c r="B24" s="449"/>
      <c r="C24" s="485" t="s">
        <v>1</v>
      </c>
      <c r="D24" s="483"/>
      <c r="E24" s="478" t="s">
        <v>102</v>
      </c>
      <c r="F24" s="478"/>
      <c r="G24" s="130" t="s">
        <v>0</v>
      </c>
      <c r="I24" s="479">
        <v>1000</v>
      </c>
      <c r="J24" s="483"/>
      <c r="K24" s="478" t="s">
        <v>102</v>
      </c>
      <c r="L24" s="478"/>
      <c r="M24" s="130" t="s">
        <v>0</v>
      </c>
      <c r="O24" s="477" t="s">
        <v>22</v>
      </c>
      <c r="P24" s="478"/>
      <c r="Q24" s="130" t="s">
        <v>0</v>
      </c>
    </row>
    <row r="25" spans="1:17" ht="15" customHeight="1">
      <c r="A25" s="484"/>
      <c r="B25" s="450"/>
      <c r="C25" s="486" t="str">
        <f>C5</f>
        <v>jan-jun</v>
      </c>
      <c r="D25" s="476"/>
      <c r="E25" s="480" t="str">
        <f>C5</f>
        <v>jan-jun</v>
      </c>
      <c r="F25" s="480"/>
      <c r="G25" s="131" t="str">
        <f>G5</f>
        <v>2026 /2025</v>
      </c>
      <c r="I25" s="475" t="str">
        <f>C5</f>
        <v>jan-jun</v>
      </c>
      <c r="J25" s="476"/>
      <c r="K25" s="487" t="str">
        <f>C5</f>
        <v>jan-jun</v>
      </c>
      <c r="L25" s="482"/>
      <c r="M25" s="131" t="str">
        <f>G5</f>
        <v>2026 /2025</v>
      </c>
      <c r="O25" s="475" t="str">
        <f>C5</f>
        <v>jan-jun</v>
      </c>
      <c r="P25" s="476"/>
      <c r="Q25" s="131" t="str">
        <f>G5</f>
        <v>2026 /2025</v>
      </c>
    </row>
    <row r="26" spans="1:17" ht="19.5" customHeight="1">
      <c r="A26" s="484"/>
      <c r="B26" s="450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107</v>
      </c>
      <c r="B27" s="15"/>
      <c r="C27" s="78">
        <f>C28+C29</f>
        <v>313823.54000000027</v>
      </c>
      <c r="D27" s="210">
        <f>D28+D29</f>
        <v>273661.23</v>
      </c>
      <c r="E27" s="216">
        <f>C27/$C$40</f>
        <v>0.39349505418959607</v>
      </c>
      <c r="F27" s="217">
        <f>D27/$D$40</f>
        <v>0.43647814535231083</v>
      </c>
      <c r="G27" s="53">
        <f>(D27-C27)/C27</f>
        <v>-0.12797736587892755</v>
      </c>
      <c r="I27" s="78">
        <f>I28+I29</f>
        <v>79141.123999999953</v>
      </c>
      <c r="J27" s="210">
        <f>J28+J29</f>
        <v>68578.704999999973</v>
      </c>
      <c r="K27" s="216">
        <f>I27/$I$40</f>
        <v>0.39436538894394313</v>
      </c>
      <c r="L27" s="217">
        <f>J27/$J$40</f>
        <v>0.38066205464064595</v>
      </c>
      <c r="M27" s="53">
        <f>(J27-I27)/I27</f>
        <v>-0.13346309056717448</v>
      </c>
      <c r="O27" s="63">
        <f t="shared" ref="O27" si="15">(I27/C27)*10</f>
        <v>2.5218351688977787</v>
      </c>
      <c r="P27" s="237">
        <f t="shared" ref="P27" si="16">(J27/D27)*10</f>
        <v>2.5059707946207785</v>
      </c>
      <c r="Q27" s="53">
        <f>(P27-O27)/O27</f>
        <v>-6.2908053915093978E-3</v>
      </c>
    </row>
    <row r="28" spans="1:17" ht="20.100000000000001" customHeight="1">
      <c r="A28" s="8" t="s">
        <v>4</v>
      </c>
      <c r="C28" s="19">
        <v>154672.21000000022</v>
      </c>
      <c r="D28" s="140">
        <v>139710.86999999994</v>
      </c>
      <c r="E28" s="214">
        <f>C28/$C$40</f>
        <v>0.19393940191858972</v>
      </c>
      <c r="F28" s="215">
        <f>D28/$D$40</f>
        <v>0.22283295819125631</v>
      </c>
      <c r="G28" s="52">
        <f>(D28-C28)/C28</f>
        <v>-9.6729334894744612E-2</v>
      </c>
      <c r="I28" s="19">
        <v>42348.320999999953</v>
      </c>
      <c r="J28" s="140">
        <v>38713.976000000017</v>
      </c>
      <c r="K28" s="214">
        <f>I28/$I$40</f>
        <v>0.21102444896142677</v>
      </c>
      <c r="L28" s="215">
        <f>J28/$J$40</f>
        <v>0.21489092929749357</v>
      </c>
      <c r="M28" s="52">
        <f>(J28-I28)/I28</f>
        <v>-8.5820285531507612E-2</v>
      </c>
      <c r="O28" s="27">
        <f t="shared" ref="O28:O40" si="17">(I28/C28)*10</f>
        <v>2.7379398665086567</v>
      </c>
      <c r="P28" s="143">
        <f t="shared" ref="P28:P40" si="18">(J28/D28)*10</f>
        <v>2.7710067226694695</v>
      </c>
      <c r="Q28" s="52">
        <f>(P28-O28)/O28</f>
        <v>1.2077276263550173E-2</v>
      </c>
    </row>
    <row r="29" spans="1:17" ht="20.100000000000001" customHeight="1">
      <c r="A29" s="8" t="s">
        <v>5</v>
      </c>
      <c r="C29" s="19">
        <v>159151.33000000002</v>
      </c>
      <c r="D29" s="140">
        <v>133950.36000000002</v>
      </c>
      <c r="E29" s="214">
        <f>C29/$C$40</f>
        <v>0.1995556522710063</v>
      </c>
      <c r="F29" s="215">
        <f>D29/$D$40</f>
        <v>0.21364518716105446</v>
      </c>
      <c r="G29" s="52">
        <f t="shared" ref="G29:G40" si="19">(D29-C29)/C29</f>
        <v>-0.15834595915723731</v>
      </c>
      <c r="I29" s="19">
        <v>36792.803</v>
      </c>
      <c r="J29" s="140">
        <v>29864.728999999952</v>
      </c>
      <c r="K29" s="214">
        <f t="shared" ref="K29:K39" si="20">I29/$I$40</f>
        <v>0.18334093998251638</v>
      </c>
      <c r="L29" s="215">
        <f t="shared" ref="L29:L39" si="21">J29/$J$40</f>
        <v>0.16577112534315236</v>
      </c>
      <c r="M29" s="52">
        <f t="shared" ref="M29:M40" si="22">(J29-I29)/I29</f>
        <v>-0.18829970633115525</v>
      </c>
      <c r="O29" s="27">
        <f t="shared" si="17"/>
        <v>2.3118124743286779</v>
      </c>
      <c r="P29" s="143">
        <f t="shared" si="18"/>
        <v>2.2295370464103232</v>
      </c>
      <c r="Q29" s="52">
        <f t="shared" ref="Q29:Q38" si="23">(P29-O29)/O29</f>
        <v>-3.5589144375668451E-2</v>
      </c>
    </row>
    <row r="30" spans="1:17" ht="20.100000000000001" customHeight="1">
      <c r="A30" s="23" t="s">
        <v>38</v>
      </c>
      <c r="B30" s="15"/>
      <c r="C30" s="78">
        <f>C31+C32</f>
        <v>277805.17000000051</v>
      </c>
      <c r="D30" s="210">
        <f>D31+D32</f>
        <v>167092.17000000016</v>
      </c>
      <c r="E30" s="216">
        <f>C30/$C$40</f>
        <v>0.34833257066471196</v>
      </c>
      <c r="F30" s="217">
        <f>D30/$D$40</f>
        <v>0.26650497940279338</v>
      </c>
      <c r="G30" s="53">
        <f>(D30-C30)/C30</f>
        <v>-0.3985275004061305</v>
      </c>
      <c r="I30" s="78">
        <f>I31+I32</f>
        <v>34257.95600000002</v>
      </c>
      <c r="J30" s="210">
        <f>J31+J32</f>
        <v>30040.311999999965</v>
      </c>
      <c r="K30" s="216">
        <f t="shared" si="20"/>
        <v>0.17070963185163388</v>
      </c>
      <c r="L30" s="217">
        <f t="shared" si="21"/>
        <v>0.16674573962815489</v>
      </c>
      <c r="M30" s="53">
        <f t="shared" si="22"/>
        <v>-0.12311429204941626</v>
      </c>
      <c r="O30" s="63">
        <f t="shared" si="17"/>
        <v>1.2331648111516411</v>
      </c>
      <c r="P30" s="237">
        <f t="shared" si="18"/>
        <v>1.7978288270479661</v>
      </c>
      <c r="Q30" s="53">
        <f t="shared" si="23"/>
        <v>0.4578982556021774</v>
      </c>
    </row>
    <row r="31" spans="1:17" ht="20.100000000000001" customHeight="1">
      <c r="A31" s="8"/>
      <c r="B31" t="s">
        <v>6</v>
      </c>
      <c r="C31" s="31">
        <v>274040.56000000052</v>
      </c>
      <c r="D31" s="141">
        <v>162785.74000000017</v>
      </c>
      <c r="E31" s="214">
        <f t="shared" ref="E31:E38" si="24">C31/$C$40</f>
        <v>0.34361222554352477</v>
      </c>
      <c r="F31" s="215">
        <f t="shared" ref="F31:F38" si="25">D31/$D$40</f>
        <v>0.25963640478047822</v>
      </c>
      <c r="G31" s="52">
        <f>(D31-C31)/C31</f>
        <v>-0.40597939224762986</v>
      </c>
      <c r="I31" s="31">
        <v>33431.226000000017</v>
      </c>
      <c r="J31" s="141">
        <v>29181.563999999966</v>
      </c>
      <c r="K31" s="214">
        <f>I31/$I$40</f>
        <v>0.16658998227473848</v>
      </c>
      <c r="L31" s="215">
        <f>J31/$J$40</f>
        <v>0.16197905909520308</v>
      </c>
      <c r="M31" s="52">
        <f>(J31-I31)/I31</f>
        <v>-0.12711654666807759</v>
      </c>
      <c r="O31" s="27">
        <f t="shared" si="17"/>
        <v>1.2199371509093382</v>
      </c>
      <c r="P31" s="143">
        <f t="shared" si="18"/>
        <v>1.7926363820319848</v>
      </c>
      <c r="Q31" s="52">
        <f t="shared" si="23"/>
        <v>0.46944978329068676</v>
      </c>
    </row>
    <row r="32" spans="1:17" ht="20.100000000000001" customHeight="1">
      <c r="A32" s="8"/>
      <c r="B32" t="s">
        <v>39</v>
      </c>
      <c r="C32" s="31">
        <v>3764.6100000000006</v>
      </c>
      <c r="D32" s="141">
        <v>4306.4300000000048</v>
      </c>
      <c r="E32" s="218">
        <f t="shared" si="24"/>
        <v>4.7203451211871939E-3</v>
      </c>
      <c r="F32" s="219">
        <f t="shared" si="25"/>
        <v>6.8685746223151678E-3</v>
      </c>
      <c r="G32" s="52">
        <f>(D32-C32)/C32</f>
        <v>0.14392460307973579</v>
      </c>
      <c r="I32" s="31">
        <v>826.73000000000013</v>
      </c>
      <c r="J32" s="141">
        <v>858.74800000000027</v>
      </c>
      <c r="K32" s="218">
        <f>I32/$I$40</f>
        <v>4.1196495768953999E-3</v>
      </c>
      <c r="L32" s="219">
        <f>J32/$J$40</f>
        <v>4.7666805329518204E-3</v>
      </c>
      <c r="M32" s="52">
        <f>(J32-I32)/I32</f>
        <v>3.8728484511267446E-2</v>
      </c>
      <c r="O32" s="27">
        <f t="shared" si="17"/>
        <v>2.1960574933392834</v>
      </c>
      <c r="P32" s="143">
        <f t="shared" si="18"/>
        <v>1.9941064872760019</v>
      </c>
      <c r="Q32" s="52">
        <f t="shared" si="23"/>
        <v>-9.1960709897534854E-2</v>
      </c>
    </row>
    <row r="33" spans="1:17" ht="20.100000000000001" customHeight="1">
      <c r="A33" s="23" t="s">
        <v>113</v>
      </c>
      <c r="B33" s="15"/>
      <c r="C33" s="78">
        <f>SUM(C34:C36)</f>
        <v>185779.03000000006</v>
      </c>
      <c r="D33" s="210">
        <f>SUM(D34:D36)</f>
        <v>175034.50000000006</v>
      </c>
      <c r="E33" s="216">
        <f t="shared" si="24"/>
        <v>0.23294342252700531</v>
      </c>
      <c r="F33" s="217">
        <f t="shared" si="25"/>
        <v>0.27917266151536729</v>
      </c>
      <c r="G33" s="53">
        <f t="shared" si="19"/>
        <v>-5.783499892318307E-2</v>
      </c>
      <c r="I33" s="78">
        <f>SUM(I34:I36)</f>
        <v>83894.780000000057</v>
      </c>
      <c r="J33" s="210">
        <f>SUM(J34:J36)</f>
        <v>79152.73199999996</v>
      </c>
      <c r="K33" s="216">
        <f t="shared" si="20"/>
        <v>0.41805316721388219</v>
      </c>
      <c r="L33" s="217">
        <f t="shared" si="21"/>
        <v>0.43935565119726894</v>
      </c>
      <c r="M33" s="53">
        <f t="shared" si="22"/>
        <v>-5.6523755113251313E-2</v>
      </c>
      <c r="O33" s="63">
        <f t="shared" si="17"/>
        <v>4.5158369058122458</v>
      </c>
      <c r="P33" s="237">
        <f t="shared" si="18"/>
        <v>4.522121753140091</v>
      </c>
      <c r="Q33" s="53">
        <f t="shared" si="23"/>
        <v>1.3917347900133578E-3</v>
      </c>
    </row>
    <row r="34" spans="1:17" ht="20.100000000000001" customHeight="1">
      <c r="A34" s="8"/>
      <c r="B34" s="3" t="s">
        <v>7</v>
      </c>
      <c r="C34" s="31">
        <v>177148.36000000007</v>
      </c>
      <c r="D34" s="141">
        <v>165637.50000000006</v>
      </c>
      <c r="E34" s="214">
        <f t="shared" si="24"/>
        <v>0.22212165319975055</v>
      </c>
      <c r="F34" s="215">
        <f t="shared" si="25"/>
        <v>0.26418484196973541</v>
      </c>
      <c r="G34" s="52">
        <f t="shared" si="19"/>
        <v>-6.4978642760226565E-2</v>
      </c>
      <c r="I34" s="308">
        <v>79946.238000000041</v>
      </c>
      <c r="J34" s="309">
        <v>74920.046999999962</v>
      </c>
      <c r="K34" s="214">
        <f t="shared" si="20"/>
        <v>0.39837732458127689</v>
      </c>
      <c r="L34" s="215">
        <f t="shared" si="21"/>
        <v>0.41586114851241007</v>
      </c>
      <c r="M34" s="52">
        <f t="shared" si="22"/>
        <v>-6.2869637468120465E-2</v>
      </c>
      <c r="O34" s="27">
        <f t="shared" si="17"/>
        <v>4.5129538879163213</v>
      </c>
      <c r="P34" s="143">
        <f t="shared" si="18"/>
        <v>4.5231331673081234</v>
      </c>
      <c r="Q34" s="52">
        <f t="shared" si="23"/>
        <v>2.2555691116316629E-3</v>
      </c>
    </row>
    <row r="35" spans="1:17" ht="20.100000000000001" customHeight="1">
      <c r="A35" s="8"/>
      <c r="B35" s="3" t="s">
        <v>8</v>
      </c>
      <c r="C35" s="31">
        <v>6805.78</v>
      </c>
      <c r="D35" s="141">
        <v>7129.8100000000013</v>
      </c>
      <c r="E35" s="214">
        <f t="shared" si="24"/>
        <v>8.5335879198305733E-3</v>
      </c>
      <c r="F35" s="215">
        <f t="shared" si="25"/>
        <v>1.13717469058893E-2</v>
      </c>
      <c r="G35" s="52">
        <f t="shared" si="19"/>
        <v>4.7611001237183918E-2</v>
      </c>
      <c r="I35" s="308">
        <v>3437.9000000000019</v>
      </c>
      <c r="J35" s="309">
        <v>3622.246000000001</v>
      </c>
      <c r="K35" s="214">
        <f t="shared" si="20"/>
        <v>1.7131280200801593E-2</v>
      </c>
      <c r="L35" s="215">
        <f t="shared" si="21"/>
        <v>2.0106119017176866E-2</v>
      </c>
      <c r="M35" s="52">
        <f t="shared" si="22"/>
        <v>5.3621687658163122E-2</v>
      </c>
      <c r="O35" s="27">
        <f t="shared" si="17"/>
        <v>5.0514415687841838</v>
      </c>
      <c r="P35" s="143">
        <f t="shared" si="18"/>
        <v>5.0804243030319185</v>
      </c>
      <c r="Q35" s="52">
        <f t="shared" si="23"/>
        <v>5.737517469634008E-3</v>
      </c>
    </row>
    <row r="36" spans="1:17" ht="20.100000000000001" customHeight="1">
      <c r="A36" s="32"/>
      <c r="B36" s="33" t="s">
        <v>9</v>
      </c>
      <c r="C36" s="211">
        <v>1824.8899999999981</v>
      </c>
      <c r="D36" s="212">
        <v>2267.1899999999987</v>
      </c>
      <c r="E36" s="218">
        <f t="shared" si="24"/>
        <v>2.2881814074242187E-3</v>
      </c>
      <c r="F36" s="219">
        <f t="shared" si="25"/>
        <v>3.6160726397425937E-3</v>
      </c>
      <c r="G36" s="52">
        <f t="shared" si="19"/>
        <v>0.24237077303289575</v>
      </c>
      <c r="I36" s="310">
        <v>510.64200000000011</v>
      </c>
      <c r="J36" s="311">
        <v>610.43900000000053</v>
      </c>
      <c r="K36" s="218">
        <f t="shared" si="20"/>
        <v>2.5445624318036369E-3</v>
      </c>
      <c r="L36" s="219">
        <f t="shared" si="21"/>
        <v>3.3883836676819952E-3</v>
      </c>
      <c r="M36" s="52">
        <f t="shared" si="22"/>
        <v>0.1954343747674504</v>
      </c>
      <c r="O36" s="27">
        <f t="shared" si="17"/>
        <v>2.7982070152173595</v>
      </c>
      <c r="P36" s="143">
        <f t="shared" si="18"/>
        <v>2.6924915865013559</v>
      </c>
      <c r="Q36" s="52">
        <f t="shared" si="23"/>
        <v>-3.7779702552776212E-2</v>
      </c>
    </row>
    <row r="37" spans="1:17" ht="20.100000000000001" customHeight="1">
      <c r="A37" s="8" t="s">
        <v>114</v>
      </c>
      <c r="B37" s="3"/>
      <c r="C37" s="19">
        <v>749.61</v>
      </c>
      <c r="D37" s="140">
        <v>328.33</v>
      </c>
      <c r="E37" s="214">
        <f t="shared" si="24"/>
        <v>9.3991619484970078E-4</v>
      </c>
      <c r="F37" s="215">
        <f t="shared" si="25"/>
        <v>5.2367253287403633E-4</v>
      </c>
      <c r="G37" s="54">
        <f>(D37-C37)/C37</f>
        <v>-0.56199890609783754</v>
      </c>
      <c r="I37" s="308">
        <v>186.06199999999998</v>
      </c>
      <c r="J37" s="309">
        <v>93.435999999999993</v>
      </c>
      <c r="K37" s="214">
        <f>I37/$I$40</f>
        <v>9.2715909616962217E-4</v>
      </c>
      <c r="L37" s="215">
        <f>J37/$J$40</f>
        <v>5.1863825275504116E-4</v>
      </c>
      <c r="M37" s="54">
        <f>(J37-I37)/I37</f>
        <v>-0.49782330620975801</v>
      </c>
      <c r="O37" s="238">
        <f t="shared" si="17"/>
        <v>2.4821173676978692</v>
      </c>
      <c r="P37" s="239">
        <f t="shared" si="18"/>
        <v>2.8457953887856728</v>
      </c>
      <c r="Q37" s="54">
        <f t="shared" si="23"/>
        <v>0.14651926851674632</v>
      </c>
    </row>
    <row r="38" spans="1:17" ht="20.100000000000001" customHeight="1">
      <c r="A38" s="8" t="s">
        <v>10</v>
      </c>
      <c r="C38" s="19">
        <v>1341.7099999999987</v>
      </c>
      <c r="D38" s="140">
        <v>1035.0599999999995</v>
      </c>
      <c r="E38" s="214">
        <f t="shared" si="24"/>
        <v>1.6823347577964419E-3</v>
      </c>
      <c r="F38" s="215">
        <f t="shared" si="25"/>
        <v>1.6508771415240759E-3</v>
      </c>
      <c r="G38" s="52">
        <f t="shared" si="19"/>
        <v>-0.22855162441958357</v>
      </c>
      <c r="I38" s="308">
        <v>505.30199999999991</v>
      </c>
      <c r="J38" s="309">
        <v>386.51499999999993</v>
      </c>
      <c r="K38" s="214">
        <f t="shared" si="20"/>
        <v>2.5179528630924226E-3</v>
      </c>
      <c r="L38" s="215">
        <f t="shared" si="21"/>
        <v>2.1454414172654515E-3</v>
      </c>
      <c r="M38" s="52">
        <f t="shared" si="22"/>
        <v>-0.23508119896616281</v>
      </c>
      <c r="O38" s="27">
        <f t="shared" si="17"/>
        <v>3.7661044488004149</v>
      </c>
      <c r="P38" s="143">
        <f t="shared" si="18"/>
        <v>3.734227967460825</v>
      </c>
      <c r="Q38" s="52">
        <f t="shared" si="23"/>
        <v>-8.4640460117199681E-3</v>
      </c>
    </row>
    <row r="39" spans="1:17" ht="20.100000000000001" customHeight="1" thickBot="1">
      <c r="A39" s="8" t="s">
        <v>11</v>
      </c>
      <c r="B39" s="10"/>
      <c r="C39" s="21">
        <v>18029.490000000005</v>
      </c>
      <c r="D39" s="142">
        <v>9824.4999999999964</v>
      </c>
      <c r="E39" s="220">
        <f>C39/$C$40</f>
        <v>2.2606701666040657E-2</v>
      </c>
      <c r="F39" s="221">
        <f>D39/$D$40</f>
        <v>1.5669664055130414E-2</v>
      </c>
      <c r="G39" s="55">
        <f t="shared" si="19"/>
        <v>-0.45508719325948799</v>
      </c>
      <c r="I39" s="312">
        <v>2694.465999999999</v>
      </c>
      <c r="J39" s="313">
        <v>1904.6990000000005</v>
      </c>
      <c r="K39" s="220">
        <f t="shared" si="20"/>
        <v>1.3426700031278693E-2</v>
      </c>
      <c r="L39" s="221">
        <f t="shared" si="21"/>
        <v>1.0572474863909784E-2</v>
      </c>
      <c r="M39" s="55">
        <f t="shared" si="22"/>
        <v>-0.29310705720539759</v>
      </c>
      <c r="O39" s="240">
        <f t="shared" si="17"/>
        <v>1.4944771039003313</v>
      </c>
      <c r="P39" s="241">
        <f t="shared" si="18"/>
        <v>1.9387235991653531</v>
      </c>
      <c r="Q39" s="55">
        <f>(P39-O39)/O39</f>
        <v>0.2972588165490217</v>
      </c>
    </row>
    <row r="40" spans="1:17" ht="26.25" customHeight="1" thickBot="1">
      <c r="A40" s="12" t="s">
        <v>12</v>
      </c>
      <c r="B40" s="48"/>
      <c r="C40" s="213">
        <f>C28+C29+C30+C33+C37+C38+C39</f>
        <v>797528.55000000075</v>
      </c>
      <c r="D40" s="226">
        <f>D28+D29+D30+D33+D37+D38+D39</f>
        <v>626975.79000000015</v>
      </c>
      <c r="E40" s="222">
        <f>C40/$C$40</f>
        <v>1</v>
      </c>
      <c r="F40" s="223">
        <f>D40/$D$40</f>
        <v>1</v>
      </c>
      <c r="G40" s="55">
        <f t="shared" si="19"/>
        <v>-0.21385160443472578</v>
      </c>
      <c r="H40" s="1"/>
      <c r="I40" s="213">
        <f>I28+I29+I30+I33+I37+I38+I39</f>
        <v>200679.69000000003</v>
      </c>
      <c r="J40" s="226">
        <f>J28+J29+J30+J33+J37+J38+J39</f>
        <v>180156.39899999989</v>
      </c>
      <c r="K40" s="222">
        <f>K28+K29+K30+K33+K37+K38+K39</f>
        <v>0.99999999999999989</v>
      </c>
      <c r="L40" s="223">
        <f>L28+L29+L30+L33+L37+L38+L39</f>
        <v>1</v>
      </c>
      <c r="M40" s="55">
        <f t="shared" si="22"/>
        <v>-0.10226889925931289</v>
      </c>
      <c r="N40" s="1"/>
      <c r="O40" s="24">
        <f t="shared" si="17"/>
        <v>2.5162696683397714</v>
      </c>
      <c r="P40" s="242">
        <f t="shared" si="18"/>
        <v>2.8734187487526408</v>
      </c>
      <c r="Q40" s="55">
        <f>(P40-O40)/O40</f>
        <v>0.14193593194981979</v>
      </c>
    </row>
    <row r="42" spans="1:17">
      <c r="A42" s="1"/>
    </row>
    <row r="43" spans="1:17" ht="8.25" customHeight="1" thickBot="1"/>
    <row r="44" spans="1:17" ht="15" customHeight="1">
      <c r="A44" s="466" t="s">
        <v>15</v>
      </c>
      <c r="B44" s="449"/>
      <c r="C44" s="485" t="s">
        <v>1</v>
      </c>
      <c r="D44" s="483"/>
      <c r="E44" s="478" t="s">
        <v>102</v>
      </c>
      <c r="F44" s="478"/>
      <c r="G44" s="130" t="s">
        <v>0</v>
      </c>
      <c r="I44" s="479">
        <v>1000</v>
      </c>
      <c r="J44" s="483"/>
      <c r="K44" s="478" t="s">
        <v>102</v>
      </c>
      <c r="L44" s="478"/>
      <c r="M44" s="130" t="s">
        <v>0</v>
      </c>
      <c r="O44" s="477" t="s">
        <v>22</v>
      </c>
      <c r="P44" s="478"/>
      <c r="Q44" s="130" t="s">
        <v>0</v>
      </c>
    </row>
    <row r="45" spans="1:17" ht="15" customHeight="1">
      <c r="A45" s="484"/>
      <c r="B45" s="450"/>
      <c r="C45" s="486" t="str">
        <f>C5</f>
        <v>jan-jun</v>
      </c>
      <c r="D45" s="476"/>
      <c r="E45" s="480" t="str">
        <f>C25</f>
        <v>jan-jun</v>
      </c>
      <c r="F45" s="480"/>
      <c r="G45" s="131" t="str">
        <f>G25</f>
        <v>2026 /2025</v>
      </c>
      <c r="I45" s="475" t="str">
        <f>C5</f>
        <v>jan-jun</v>
      </c>
      <c r="J45" s="476"/>
      <c r="K45" s="487" t="str">
        <f>C25</f>
        <v>jan-jun</v>
      </c>
      <c r="L45" s="482"/>
      <c r="M45" s="131" t="str">
        <f>G45</f>
        <v>2026 /2025</v>
      </c>
      <c r="O45" s="475" t="str">
        <f>C5</f>
        <v>jan-jun</v>
      </c>
      <c r="P45" s="476"/>
      <c r="Q45" s="131" t="str">
        <f>Q25</f>
        <v>2026 /2025</v>
      </c>
    </row>
    <row r="46" spans="1:17" ht="15.75" customHeight="1">
      <c r="A46" s="484"/>
      <c r="B46" s="450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5.75" customHeight="1">
      <c r="A47" s="23" t="s">
        <v>107</v>
      </c>
      <c r="B47" s="15"/>
      <c r="C47" s="78">
        <f>C48+C49</f>
        <v>476145.19999999984</v>
      </c>
      <c r="D47" s="210">
        <f>D48+D49</f>
        <v>480075.05999999965</v>
      </c>
      <c r="E47" s="216">
        <f>C47/$C$60</f>
        <v>0.53295930700779182</v>
      </c>
      <c r="F47" s="217">
        <f>D47/$D$60</f>
        <v>0.52964686583636955</v>
      </c>
      <c r="G47" s="53">
        <f>(D47-C47)/C47</f>
        <v>8.2534907418993463E-3</v>
      </c>
      <c r="H47"/>
      <c r="I47" s="78">
        <f>I48+I49</f>
        <v>152272.78600000008</v>
      </c>
      <c r="J47" s="210">
        <f>J48+J49</f>
        <v>148939.3980000001</v>
      </c>
      <c r="K47" s="216">
        <f>I47/$I$60</f>
        <v>0.61110757901201129</v>
      </c>
      <c r="L47" s="217">
        <f>J47/$J$60</f>
        <v>0.61552434126551436</v>
      </c>
      <c r="M47" s="53">
        <f>(J47-I47)/I47</f>
        <v>-2.1890897825958051E-2</v>
      </c>
      <c r="N47"/>
      <c r="O47" s="63">
        <f t="shared" ref="O47" si="26">(I47/C47)*10</f>
        <v>3.198032574937228</v>
      </c>
      <c r="P47" s="237">
        <f t="shared" ref="P47" si="27">(J47/D47)*10</f>
        <v>3.1024189842313454</v>
      </c>
      <c r="Q47" s="53">
        <f>(P47-O47)/O47</f>
        <v>-2.9897628765635488E-2</v>
      </c>
    </row>
    <row r="48" spans="1:17" ht="20.100000000000001" customHeight="1">
      <c r="A48" s="8" t="s">
        <v>4</v>
      </c>
      <c r="C48" s="19">
        <v>253486.67999999979</v>
      </c>
      <c r="D48" s="140">
        <v>242885.87999999986</v>
      </c>
      <c r="E48" s="214">
        <f>C48/$C$60</f>
        <v>0.28373295647736407</v>
      </c>
      <c r="F48" s="215">
        <f>D48/$D$60</f>
        <v>0.26796589911983465</v>
      </c>
      <c r="G48" s="52">
        <f>(D48-C48)/C48</f>
        <v>-4.1819948882520927E-2</v>
      </c>
      <c r="I48" s="308">
        <v>93628.466000000029</v>
      </c>
      <c r="J48" s="309">
        <v>88054.078000000081</v>
      </c>
      <c r="K48" s="214">
        <f>I48/$I$60</f>
        <v>0.37575371599143398</v>
      </c>
      <c r="L48" s="215">
        <f>J48/$J$60</f>
        <v>0.36390256093751788</v>
      </c>
      <c r="M48" s="52">
        <f>(J48-I48)/I48</f>
        <v>-5.953732062639952E-2</v>
      </c>
      <c r="O48" s="27">
        <f t="shared" ref="O48:O60" si="28">(I48/C48)*10</f>
        <v>3.6936246906543611</v>
      </c>
      <c r="P48" s="143">
        <f t="shared" ref="P48:P60" si="29">(J48/D48)*10</f>
        <v>3.6253271701096885</v>
      </c>
      <c r="Q48" s="52">
        <f>(P48-O48)/O48</f>
        <v>-1.8490649772154564E-2</v>
      </c>
    </row>
    <row r="49" spans="1:17" ht="20.100000000000001" customHeight="1">
      <c r="A49" s="8" t="s">
        <v>5</v>
      </c>
      <c r="C49" s="19">
        <v>222658.52000000002</v>
      </c>
      <c r="D49" s="140">
        <v>237189.17999999979</v>
      </c>
      <c r="E49" s="214">
        <f>C49/$C$60</f>
        <v>0.24922635053042769</v>
      </c>
      <c r="F49" s="215">
        <f>D49/$D$60</f>
        <v>0.26168096671653485</v>
      </c>
      <c r="G49" s="52">
        <f>(D49-C49)/C49</f>
        <v>6.5259842740353124E-2</v>
      </c>
      <c r="I49" s="308">
        <v>58644.320000000065</v>
      </c>
      <c r="J49" s="309">
        <v>60885.320000000014</v>
      </c>
      <c r="K49" s="214">
        <f>I49/$I$60</f>
        <v>0.2353538630205774</v>
      </c>
      <c r="L49" s="215">
        <f>J49/$J$60</f>
        <v>0.25162178032799642</v>
      </c>
      <c r="M49" s="52">
        <f>(J49-I49)/I49</f>
        <v>3.8213419475235565E-2</v>
      </c>
      <c r="O49" s="27">
        <f t="shared" si="28"/>
        <v>2.6338233093438355</v>
      </c>
      <c r="P49" s="143">
        <f t="shared" si="29"/>
        <v>2.5669518314452655</v>
      </c>
      <c r="Q49" s="52">
        <f>(P49-O49)/O49</f>
        <v>-2.5389507967878699E-2</v>
      </c>
    </row>
    <row r="50" spans="1:17" ht="20.100000000000001" customHeight="1">
      <c r="A50" s="23" t="s">
        <v>38</v>
      </c>
      <c r="B50" s="15"/>
      <c r="C50" s="78">
        <f>C51+C52</f>
        <v>346354.06000000035</v>
      </c>
      <c r="D50" s="210">
        <f>D51+D52</f>
        <v>360401.60000000015</v>
      </c>
      <c r="E50" s="216">
        <f>C50/$C$60</f>
        <v>0.38768136231749345</v>
      </c>
      <c r="F50" s="217">
        <f>D50/$D$60</f>
        <v>0.39761611003582054</v>
      </c>
      <c r="G50" s="53">
        <f>(D50-C50)/C50</f>
        <v>4.055832346818683E-2</v>
      </c>
      <c r="I50" s="78">
        <f>I51+I52</f>
        <v>44071.959000000024</v>
      </c>
      <c r="J50" s="210">
        <f>J51+J52</f>
        <v>44933.775000000001</v>
      </c>
      <c r="K50" s="216">
        <f>I50/$I$60</f>
        <v>0.17687144810502531</v>
      </c>
      <c r="L50" s="217">
        <f>J50/$J$60</f>
        <v>0.18569856350196756</v>
      </c>
      <c r="M50" s="53">
        <f>(J50-I50)/I50</f>
        <v>1.9554746817584772E-2</v>
      </c>
      <c r="O50" s="63">
        <f t="shared" si="28"/>
        <v>1.2724539449602521</v>
      </c>
      <c r="P50" s="237">
        <f t="shared" si="29"/>
        <v>1.246769575939729</v>
      </c>
      <c r="Q50" s="53">
        <f>(P50-O50)/O50</f>
        <v>-2.0184910520533908E-2</v>
      </c>
    </row>
    <row r="51" spans="1:17" ht="20.100000000000001" customHeight="1">
      <c r="A51" s="8"/>
      <c r="B51" t="s">
        <v>6</v>
      </c>
      <c r="C51" s="31">
        <v>341002.62000000034</v>
      </c>
      <c r="D51" s="141">
        <v>353233.06000000017</v>
      </c>
      <c r="E51" s="214">
        <f t="shared" ref="E51:E57" si="30">C51/$C$60</f>
        <v>0.38169138330711222</v>
      </c>
      <c r="F51" s="215">
        <f t="shared" ref="F51:F57" si="31">D51/$D$60</f>
        <v>0.38970735771775039</v>
      </c>
      <c r="G51" s="52">
        <f t="shared" ref="G51:G59" si="32">(D51-C51)/C51</f>
        <v>3.5866117392293978E-2</v>
      </c>
      <c r="I51" s="31">
        <v>42666.386000000028</v>
      </c>
      <c r="J51" s="141">
        <v>43137.760999999999</v>
      </c>
      <c r="K51" s="214">
        <f t="shared" ref="K51:K58" si="33">I51/$I$60</f>
        <v>0.17123054314939753</v>
      </c>
      <c r="L51" s="215">
        <f t="shared" ref="L51:L58" si="34">J51/$J$60</f>
        <v>0.1782761464041514</v>
      </c>
      <c r="M51" s="52">
        <f t="shared" ref="M51:M58" si="35">(J51-I51)/I51</f>
        <v>1.1047924237125932E-2</v>
      </c>
      <c r="O51" s="27">
        <f t="shared" si="28"/>
        <v>1.2512040523325008</v>
      </c>
      <c r="P51" s="143">
        <f t="shared" si="29"/>
        <v>1.2212266031950683</v>
      </c>
      <c r="Q51" s="52">
        <f t="shared" ref="Q51:Q58" si="36">(P51-O51)/O51</f>
        <v>-2.3958881112595816E-2</v>
      </c>
    </row>
    <row r="52" spans="1:17" ht="20.100000000000001" customHeight="1">
      <c r="A52" s="8"/>
      <c r="B52" t="s">
        <v>39</v>
      </c>
      <c r="C52" s="31">
        <v>5351.4400000000014</v>
      </c>
      <c r="D52" s="141">
        <v>7168.5400000000063</v>
      </c>
      <c r="E52" s="218">
        <f t="shared" si="30"/>
        <v>5.9899790103812431E-3</v>
      </c>
      <c r="F52" s="219">
        <f t="shared" si="31"/>
        <v>7.9087523180701256E-3</v>
      </c>
      <c r="G52" s="52">
        <f t="shared" si="32"/>
        <v>0.33955346598298858</v>
      </c>
      <c r="I52" s="31">
        <v>1405.5729999999996</v>
      </c>
      <c r="J52" s="141">
        <v>1796.0139999999994</v>
      </c>
      <c r="K52" s="218">
        <f t="shared" si="33"/>
        <v>5.6409049556277839E-3</v>
      </c>
      <c r="L52" s="219">
        <f t="shared" si="34"/>
        <v>7.4224170978161221E-3</v>
      </c>
      <c r="M52" s="52">
        <f t="shared" si="35"/>
        <v>0.27778066311746163</v>
      </c>
      <c r="O52" s="27">
        <f t="shared" si="28"/>
        <v>2.6265322978488022</v>
      </c>
      <c r="P52" s="143">
        <f t="shared" si="29"/>
        <v>2.505411143691739</v>
      </c>
      <c r="Q52" s="52">
        <f t="shared" si="36"/>
        <v>-4.611447354226883E-2</v>
      </c>
    </row>
    <row r="53" spans="1:17" ht="20.100000000000001" customHeight="1">
      <c r="A53" s="23" t="s">
        <v>113</v>
      </c>
      <c r="B53" s="15"/>
      <c r="C53" s="78">
        <f>SUM(C54:C56)</f>
        <v>54335.499999999993</v>
      </c>
      <c r="D53" s="210">
        <f>SUM(D54:D56)</f>
        <v>50297.619999999995</v>
      </c>
      <c r="E53" s="216">
        <f>C53/$C$60</f>
        <v>6.0818864552077551E-2</v>
      </c>
      <c r="F53" s="217">
        <f>D53/$D$60</f>
        <v>5.5491274202056476E-2</v>
      </c>
      <c r="G53" s="53">
        <f>(D53-C53)/C53</f>
        <v>-7.4313846380359025E-2</v>
      </c>
      <c r="I53" s="78">
        <f>SUM(I54:I56)</f>
        <v>46209.041999999994</v>
      </c>
      <c r="J53" s="210">
        <f>SUM(J54:J56)</f>
        <v>41411.948999999993</v>
      </c>
      <c r="K53" s="216">
        <f t="shared" si="33"/>
        <v>0.18544807990236897</v>
      </c>
      <c r="L53" s="217">
        <f t="shared" si="34"/>
        <v>0.17114385428592946</v>
      </c>
      <c r="M53" s="53">
        <f t="shared" si="35"/>
        <v>-0.10381286415762528</v>
      </c>
      <c r="O53" s="63">
        <f t="shared" si="28"/>
        <v>8.5043925242244942</v>
      </c>
      <c r="P53" s="237">
        <f t="shared" si="29"/>
        <v>8.2333814204330142</v>
      </c>
      <c r="Q53" s="53">
        <f t="shared" si="36"/>
        <v>-3.186719133900668E-2</v>
      </c>
    </row>
    <row r="54" spans="1:17" ht="20.100000000000001" customHeight="1">
      <c r="A54" s="8"/>
      <c r="B54" s="3" t="s">
        <v>7</v>
      </c>
      <c r="C54" s="31">
        <v>48986.529999999992</v>
      </c>
      <c r="D54" s="141">
        <v>44929.30999999999</v>
      </c>
      <c r="E54" s="214">
        <f>C54/$C$60</f>
        <v>5.4831650264491605E-2</v>
      </c>
      <c r="F54" s="215">
        <f>D54/$D$60</f>
        <v>4.95686408406441E-2</v>
      </c>
      <c r="G54" s="52">
        <f>(D54-C54)/C54</f>
        <v>-8.2823176085344313E-2</v>
      </c>
      <c r="I54" s="31">
        <v>41822.769999999997</v>
      </c>
      <c r="J54" s="141">
        <v>37132.750999999989</v>
      </c>
      <c r="K54" s="214">
        <f t="shared" si="33"/>
        <v>0.16784490777147901</v>
      </c>
      <c r="L54" s="215">
        <f t="shared" si="34"/>
        <v>0.1534591411377354</v>
      </c>
      <c r="M54" s="52">
        <f t="shared" si="35"/>
        <v>-0.11214032451700373</v>
      </c>
      <c r="O54" s="27">
        <f t="shared" si="28"/>
        <v>8.5376061541815691</v>
      </c>
      <c r="P54" s="143">
        <f t="shared" si="29"/>
        <v>8.2647053782931437</v>
      </c>
      <c r="Q54" s="52">
        <f t="shared" si="36"/>
        <v>-3.196455434463482E-2</v>
      </c>
    </row>
    <row r="55" spans="1:17" ht="20.100000000000001" customHeight="1">
      <c r="A55" s="8"/>
      <c r="B55" s="3" t="s">
        <v>8</v>
      </c>
      <c r="C55" s="31">
        <v>4689.55</v>
      </c>
      <c r="D55" s="141">
        <v>4438.2000000000007</v>
      </c>
      <c r="E55" s="214">
        <f t="shared" si="30"/>
        <v>5.2491116537106558E-3</v>
      </c>
      <c r="F55" s="215">
        <f t="shared" si="31"/>
        <v>4.8964816459221546E-3</v>
      </c>
      <c r="G55" s="52">
        <f t="shared" si="32"/>
        <v>-5.3597893188045642E-2</v>
      </c>
      <c r="I55" s="31">
        <v>3926.5380000000014</v>
      </c>
      <c r="J55" s="141">
        <v>3702.0079999999998</v>
      </c>
      <c r="K55" s="214">
        <f t="shared" si="33"/>
        <v>1.5758148216180035E-2</v>
      </c>
      <c r="L55" s="215">
        <f t="shared" si="34"/>
        <v>1.5299350381150744E-2</v>
      </c>
      <c r="M55" s="52">
        <f t="shared" si="35"/>
        <v>-5.7182688668746227E-2</v>
      </c>
      <c r="O55" s="27">
        <f t="shared" si="28"/>
        <v>8.3729526287170444</v>
      </c>
      <c r="P55" s="143">
        <f t="shared" si="29"/>
        <v>8.3412374386012331</v>
      </c>
      <c r="Q55" s="52">
        <f t="shared" si="36"/>
        <v>-3.7878143496281611E-3</v>
      </c>
    </row>
    <row r="56" spans="1:17" ht="20.100000000000001" customHeight="1">
      <c r="A56" s="32"/>
      <c r="B56" s="33" t="s">
        <v>9</v>
      </c>
      <c r="C56" s="211">
        <v>659.42000000000007</v>
      </c>
      <c r="D56" s="212">
        <v>930.11000000000013</v>
      </c>
      <c r="E56" s="218">
        <f t="shared" si="30"/>
        <v>7.381026338752931E-4</v>
      </c>
      <c r="F56" s="219">
        <f t="shared" si="31"/>
        <v>1.0261517154902112E-3</v>
      </c>
      <c r="G56" s="52">
        <f t="shared" si="32"/>
        <v>0.41049710351521035</v>
      </c>
      <c r="I56" s="211">
        <v>459.73400000000009</v>
      </c>
      <c r="J56" s="212">
        <v>577.19000000000017</v>
      </c>
      <c r="K56" s="218">
        <f t="shared" si="33"/>
        <v>1.8450239147099333E-3</v>
      </c>
      <c r="L56" s="219">
        <f t="shared" si="34"/>
        <v>2.3853627670432915E-3</v>
      </c>
      <c r="M56" s="52">
        <f t="shared" si="35"/>
        <v>0.25548686849352026</v>
      </c>
      <c r="O56" s="27">
        <f t="shared" si="28"/>
        <v>6.9717933941948997</v>
      </c>
      <c r="P56" s="143">
        <f t="shared" si="29"/>
        <v>6.2056100891292445</v>
      </c>
      <c r="Q56" s="52">
        <f t="shared" si="36"/>
        <v>-0.10989759187408246</v>
      </c>
    </row>
    <row r="57" spans="1:17" ht="20.100000000000001" customHeight="1">
      <c r="A57" s="8" t="s">
        <v>114</v>
      </c>
      <c r="B57" s="3"/>
      <c r="C57" s="19">
        <v>303.21000000000004</v>
      </c>
      <c r="D57" s="140">
        <v>898.47999999999979</v>
      </c>
      <c r="E57" s="214">
        <f t="shared" si="30"/>
        <v>3.3938931123916112E-4</v>
      </c>
      <c r="F57" s="215">
        <f t="shared" si="31"/>
        <v>9.9125565076565634E-4</v>
      </c>
      <c r="G57" s="54">
        <f t="shared" si="32"/>
        <v>1.9632268065037422</v>
      </c>
      <c r="I57" s="19">
        <v>540.27099999999996</v>
      </c>
      <c r="J57" s="140">
        <v>541.38799999999992</v>
      </c>
      <c r="K57" s="214">
        <f t="shared" si="33"/>
        <v>2.1682384061745487E-3</v>
      </c>
      <c r="L57" s="215">
        <f t="shared" si="34"/>
        <v>2.2374032428213119E-3</v>
      </c>
      <c r="M57" s="54">
        <f t="shared" si="35"/>
        <v>2.0674809493753353E-3</v>
      </c>
      <c r="O57" s="238">
        <f t="shared" si="28"/>
        <v>17.818376702615346</v>
      </c>
      <c r="P57" s="239">
        <f t="shared" si="29"/>
        <v>6.0255987890659792</v>
      </c>
      <c r="Q57" s="54">
        <f t="shared" si="36"/>
        <v>-0.66183233806132558</v>
      </c>
    </row>
    <row r="58" spans="1:17" ht="20.100000000000001" customHeight="1">
      <c r="A58" s="8" t="s">
        <v>10</v>
      </c>
      <c r="C58" s="19">
        <v>5631.060000000004</v>
      </c>
      <c r="D58" s="140">
        <v>6838.4100000000008</v>
      </c>
      <c r="E58" s="214">
        <f>C58/$C$60</f>
        <v>6.3029635399439064E-3</v>
      </c>
      <c r="F58" s="215">
        <f>D58/$D$60</f>
        <v>7.5445336064824753E-3</v>
      </c>
      <c r="G58" s="52">
        <f t="shared" si="32"/>
        <v>0.21440901002653068</v>
      </c>
      <c r="I58" s="19">
        <v>4026.6399999999981</v>
      </c>
      <c r="J58" s="140">
        <v>4572.2120000000014</v>
      </c>
      <c r="K58" s="214">
        <f t="shared" si="33"/>
        <v>1.615988179235732E-2</v>
      </c>
      <c r="L58" s="215">
        <f t="shared" si="34"/>
        <v>1.8895657006927601E-2</v>
      </c>
      <c r="M58" s="52">
        <f t="shared" si="35"/>
        <v>0.13549063238829484</v>
      </c>
      <c r="O58" s="27">
        <f t="shared" si="28"/>
        <v>7.1507673510848671</v>
      </c>
      <c r="P58" s="143">
        <f t="shared" si="29"/>
        <v>6.6860746869520851</v>
      </c>
      <c r="Q58" s="52">
        <f t="shared" si="36"/>
        <v>-6.4985006687748259E-2</v>
      </c>
    </row>
    <row r="59" spans="1:17" ht="20.100000000000001" customHeight="1" thickBot="1">
      <c r="A59" s="8" t="s">
        <v>11</v>
      </c>
      <c r="B59" s="10"/>
      <c r="C59" s="21">
        <v>10629.760000000006</v>
      </c>
      <c r="D59" s="142">
        <v>7894.7600000000011</v>
      </c>
      <c r="E59" s="220">
        <f>C59/$C$60</f>
        <v>1.1898113271454064E-2</v>
      </c>
      <c r="F59" s="221">
        <f>D59/$D$60</f>
        <v>8.7099606685053389E-3</v>
      </c>
      <c r="G59" s="55">
        <f t="shared" si="32"/>
        <v>-0.25729649587573034</v>
      </c>
      <c r="I59" s="21">
        <v>2054.3919999999994</v>
      </c>
      <c r="J59" s="142">
        <v>1572.8590000000002</v>
      </c>
      <c r="K59" s="220">
        <f>I59/$I$60</f>
        <v>8.2447727820625996E-3</v>
      </c>
      <c r="L59" s="221">
        <f>J59/$J$60</f>
        <v>6.5001806968397642E-3</v>
      </c>
      <c r="M59" s="55">
        <f>(J59-I59)/I59</f>
        <v>-0.23439197582545074</v>
      </c>
      <c r="O59" s="240">
        <f t="shared" si="28"/>
        <v>1.9326795713167544</v>
      </c>
      <c r="P59" s="241">
        <f t="shared" si="29"/>
        <v>1.9922822226388135</v>
      </c>
      <c r="Q59" s="55">
        <f>(P59-O59)/O59</f>
        <v>3.0839386004091311E-2</v>
      </c>
    </row>
    <row r="60" spans="1:17" ht="26.25" customHeight="1" thickBot="1">
      <c r="A60" s="12" t="s">
        <v>12</v>
      </c>
      <c r="B60" s="48"/>
      <c r="C60" s="213">
        <f>C48+C49+C50+C53+C57+C58+C59</f>
        <v>893398.79000000027</v>
      </c>
      <c r="D60" s="226">
        <f>D48+D49+D50+D53+D57+D58+D59</f>
        <v>906405.92999999982</v>
      </c>
      <c r="E60" s="222">
        <f>E48+E49+E50+E53+E57+E58+E59</f>
        <v>0.99999999999999989</v>
      </c>
      <c r="F60" s="223">
        <f>F48+F49+F50+F53+F57+F58+F59</f>
        <v>1</v>
      </c>
      <c r="G60" s="55">
        <f>(D60-C60)/C60</f>
        <v>1.4559164558527715E-2</v>
      </c>
      <c r="H60" s="1"/>
      <c r="I60" s="213">
        <f>I48+I49+I50+I53+I57+I58+I59</f>
        <v>249175.09000000008</v>
      </c>
      <c r="J60" s="226">
        <f>J48+J49+J50+J53+J57+J58+J59</f>
        <v>241971.58100000009</v>
      </c>
      <c r="K60" s="222">
        <f>K48+K49+K50+K53+K57+K58+K59</f>
        <v>1.0000000000000002</v>
      </c>
      <c r="L60" s="223">
        <f>L48+L49+L50+L53+L57+L58+L59</f>
        <v>1</v>
      </c>
      <c r="M60" s="55">
        <f>(J60-I60)/I60</f>
        <v>-2.8909426700718714E-2</v>
      </c>
      <c r="N60" s="1"/>
      <c r="O60" s="24">
        <f t="shared" si="28"/>
        <v>2.7890690337738198</v>
      </c>
      <c r="P60" s="242">
        <f t="shared" si="29"/>
        <v>2.6695719102367317</v>
      </c>
      <c r="Q60" s="55">
        <f>(P60-O60)/O60</f>
        <v>-4.2844806668481596E-2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E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0" zoomScaleNormal="100" workbookViewId="0">
      <selection activeCell="I54" sqref="I54:J59"/>
    </sheetView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177</v>
      </c>
    </row>
    <row r="3" spans="1:20" ht="8.25" customHeight="1" thickBot="1">
      <c r="Q3" s="10"/>
    </row>
    <row r="4" spans="1:20">
      <c r="A4" s="466" t="s">
        <v>3</v>
      </c>
      <c r="B4" s="449"/>
      <c r="C4" s="485" t="s">
        <v>1</v>
      </c>
      <c r="D4" s="483"/>
      <c r="E4" s="478" t="s">
        <v>101</v>
      </c>
      <c r="F4" s="478"/>
      <c r="G4" s="130" t="s">
        <v>0</v>
      </c>
      <c r="I4" s="479">
        <v>1000</v>
      </c>
      <c r="J4" s="478"/>
      <c r="K4" s="488" t="s">
        <v>101</v>
      </c>
      <c r="L4" s="489"/>
      <c r="M4" s="130" t="s">
        <v>0</v>
      </c>
      <c r="O4" s="477" t="s">
        <v>22</v>
      </c>
      <c r="P4" s="478"/>
      <c r="Q4" s="130" t="s">
        <v>0</v>
      </c>
    </row>
    <row r="5" spans="1:20">
      <c r="A5" s="484"/>
      <c r="B5" s="450"/>
      <c r="C5" s="486" t="s">
        <v>77</v>
      </c>
      <c r="D5" s="476"/>
      <c r="E5" s="480" t="str">
        <f>C5</f>
        <v>junho</v>
      </c>
      <c r="F5" s="480"/>
      <c r="G5" s="131" t="s">
        <v>151</v>
      </c>
      <c r="I5" s="475" t="str">
        <f>C5</f>
        <v>junho</v>
      </c>
      <c r="J5" s="480"/>
      <c r="K5" s="481" t="str">
        <f>C5</f>
        <v>junho</v>
      </c>
      <c r="L5" s="482"/>
      <c r="M5" s="131" t="str">
        <f>G5</f>
        <v>2026 /2025</v>
      </c>
      <c r="O5" s="475" t="str">
        <f>C5</f>
        <v>junho</v>
      </c>
      <c r="P5" s="476"/>
      <c r="Q5" s="131" t="str">
        <f>G5</f>
        <v>2026 /2025</v>
      </c>
    </row>
    <row r="6" spans="1:20" ht="19.5" customHeight="1">
      <c r="A6" s="484"/>
      <c r="B6" s="450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107</v>
      </c>
      <c r="B7" s="15"/>
      <c r="C7" s="78">
        <f>C8+C9</f>
        <v>136544.91999999995</v>
      </c>
      <c r="D7" s="210">
        <f>D8+D9</f>
        <v>127218.55999999995</v>
      </c>
      <c r="E7" s="216">
        <f t="shared" ref="E7:E19" si="0">C7/$C$20</f>
        <v>0.48483720421566623</v>
      </c>
      <c r="F7" s="217">
        <f t="shared" ref="F7:F19" si="1">D7/$D$20</f>
        <v>0.47850867296443156</v>
      </c>
      <c r="G7" s="53">
        <f t="shared" ref="G7:G20" si="2">(D7-C7)/C7</f>
        <v>-6.8302504406608483E-2</v>
      </c>
      <c r="I7" s="78">
        <f>I8+I9</f>
        <v>38959.61700000002</v>
      </c>
      <c r="J7" s="210">
        <f>J8+J9</f>
        <v>36780.295999999995</v>
      </c>
      <c r="K7" s="229">
        <f t="shared" ref="K7:K19" si="3">I7/$I$20</f>
        <v>0.51277689105579338</v>
      </c>
      <c r="L7" s="230">
        <f t="shared" ref="L7:L19" si="4">J7/$J$20</f>
        <v>0.50838912713966089</v>
      </c>
      <c r="M7" s="53">
        <f t="shared" ref="M7:M20" si="5">(J7-I7)/I7</f>
        <v>-5.5937947233927483E-2</v>
      </c>
      <c r="O7" s="63">
        <f t="shared" ref="O7:O20" si="6">(I7/C7)*10</f>
        <v>2.8532454374721543</v>
      </c>
      <c r="P7" s="237">
        <f t="shared" ref="P7:P20" si="7">(J7/D7)*10</f>
        <v>2.8911108567806467</v>
      </c>
      <c r="Q7" s="53">
        <f t="shared" ref="Q7:Q20" si="8">(P7-O7)/O7</f>
        <v>1.3270999687303258E-2</v>
      </c>
    </row>
    <row r="8" spans="1:20" ht="20.100000000000001" customHeight="1">
      <c r="A8" s="8" t="s">
        <v>4</v>
      </c>
      <c r="C8" s="19">
        <v>73012.019999999975</v>
      </c>
      <c r="D8" s="140">
        <v>65098.760000000009</v>
      </c>
      <c r="E8" s="214">
        <f t="shared" si="0"/>
        <v>0.25924760621587611</v>
      </c>
      <c r="F8" s="215">
        <f t="shared" si="1"/>
        <v>0.2448567352061683</v>
      </c>
      <c r="G8" s="52">
        <f t="shared" si="2"/>
        <v>-0.10838297584425097</v>
      </c>
      <c r="I8" s="19">
        <v>23226.884000000013</v>
      </c>
      <c r="J8" s="140">
        <v>21698.591999999993</v>
      </c>
      <c r="K8" s="227">
        <f t="shared" si="3"/>
        <v>0.30570653110972706</v>
      </c>
      <c r="L8" s="228">
        <f t="shared" si="4"/>
        <v>0.2999249447867311</v>
      </c>
      <c r="M8" s="52">
        <f t="shared" si="5"/>
        <v>-6.5798408430507452E-2</v>
      </c>
      <c r="O8" s="27">
        <f t="shared" si="6"/>
        <v>3.1812411161888168</v>
      </c>
      <c r="P8" s="143">
        <f t="shared" si="7"/>
        <v>3.3331805398443826</v>
      </c>
      <c r="Q8" s="52">
        <f t="shared" si="8"/>
        <v>4.7761052402589307E-2</v>
      </c>
      <c r="R8" s="119"/>
      <c r="S8" s="293"/>
      <c r="T8" s="2"/>
    </row>
    <row r="9" spans="1:20" ht="20.100000000000001" customHeight="1">
      <c r="A9" s="8" t="s">
        <v>5</v>
      </c>
      <c r="C9" s="19">
        <v>63532.899999999987</v>
      </c>
      <c r="D9" s="140">
        <v>62119.799999999945</v>
      </c>
      <c r="E9" s="214">
        <f t="shared" si="0"/>
        <v>0.22558959799979014</v>
      </c>
      <c r="F9" s="215">
        <f t="shared" si="1"/>
        <v>0.23365193775826326</v>
      </c>
      <c r="G9" s="52">
        <f t="shared" si="2"/>
        <v>-2.2242019489115757E-2</v>
      </c>
      <c r="I9" s="19">
        <v>15732.733000000006</v>
      </c>
      <c r="J9" s="140">
        <v>15081.704000000002</v>
      </c>
      <c r="K9" s="227">
        <f t="shared" si="3"/>
        <v>0.20707035994606632</v>
      </c>
      <c r="L9" s="228">
        <f t="shared" si="4"/>
        <v>0.20846418235292979</v>
      </c>
      <c r="M9" s="52">
        <f t="shared" si="5"/>
        <v>-4.1380540812585062E-2</v>
      </c>
      <c r="O9" s="27">
        <f t="shared" si="6"/>
        <v>2.4763127450502038</v>
      </c>
      <c r="P9" s="143">
        <f t="shared" si="7"/>
        <v>2.4278416865476089</v>
      </c>
      <c r="Q9" s="52">
        <f t="shared" si="8"/>
        <v>-1.9573884033622837E-2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98160.790000000008</v>
      </c>
      <c r="D10" s="210">
        <f>D11+D12</f>
        <v>97429.579999999973</v>
      </c>
      <c r="E10" s="216">
        <f t="shared" si="0"/>
        <v>0.34854466198523643</v>
      </c>
      <c r="F10" s="217">
        <f t="shared" si="1"/>
        <v>0.36646303049870965</v>
      </c>
      <c r="G10" s="53">
        <f t="shared" si="2"/>
        <v>-7.4491046781513829E-3</v>
      </c>
      <c r="I10" s="78">
        <f>I11+I12</f>
        <v>12675.049999999994</v>
      </c>
      <c r="J10" s="210">
        <f>J11+J12</f>
        <v>13868.288</v>
      </c>
      <c r="K10" s="229">
        <f t="shared" si="3"/>
        <v>0.16682588879086588</v>
      </c>
      <c r="L10" s="230">
        <f t="shared" si="4"/>
        <v>0.19169195460638586</v>
      </c>
      <c r="M10" s="53">
        <f t="shared" si="5"/>
        <v>9.4140693725074637E-2</v>
      </c>
      <c r="O10" s="63">
        <f t="shared" si="6"/>
        <v>1.2912538703080929</v>
      </c>
      <c r="P10" s="237">
        <f t="shared" si="7"/>
        <v>1.4234165845731868</v>
      </c>
      <c r="Q10" s="53">
        <f t="shared" si="8"/>
        <v>0.10235223088513172</v>
      </c>
      <c r="T10" s="2"/>
    </row>
    <row r="11" spans="1:20" ht="20.100000000000001" customHeight="1">
      <c r="A11" s="8"/>
      <c r="B11" t="s">
        <v>6</v>
      </c>
      <c r="C11" s="19">
        <v>95967.420000000013</v>
      </c>
      <c r="D11" s="140">
        <v>95926.39999999998</v>
      </c>
      <c r="E11" s="214">
        <f t="shared" si="0"/>
        <v>0.3407565481644475</v>
      </c>
      <c r="F11" s="215">
        <f t="shared" si="1"/>
        <v>0.36080910180287573</v>
      </c>
      <c r="G11" s="52">
        <f t="shared" si="2"/>
        <v>-4.2743672800657945E-4</v>
      </c>
      <c r="I11" s="19">
        <v>12166.565999999993</v>
      </c>
      <c r="J11" s="140">
        <v>13539.263000000001</v>
      </c>
      <c r="K11" s="227">
        <f t="shared" si="3"/>
        <v>0.16013334751994901</v>
      </c>
      <c r="L11" s="228">
        <f t="shared" si="4"/>
        <v>0.18714406481895382</v>
      </c>
      <c r="M11" s="52">
        <f t="shared" si="5"/>
        <v>0.11282534447271383</v>
      </c>
      <c r="O11" s="27">
        <f t="shared" si="6"/>
        <v>1.2677808781355162</v>
      </c>
      <c r="P11" s="143">
        <f t="shared" si="7"/>
        <v>1.4114219860226176</v>
      </c>
      <c r="Q11" s="52">
        <f t="shared" si="8"/>
        <v>0.11330121029933</v>
      </c>
    </row>
    <row r="12" spans="1:20" ht="20.100000000000001" customHeight="1">
      <c r="A12" s="8"/>
      <c r="B12" t="s">
        <v>39</v>
      </c>
      <c r="C12" s="19">
        <v>2193.37</v>
      </c>
      <c r="D12" s="140">
        <v>1503.18</v>
      </c>
      <c r="E12" s="218">
        <f t="shared" si="0"/>
        <v>7.788113820788911E-3</v>
      </c>
      <c r="F12" s="219">
        <f t="shared" si="1"/>
        <v>5.6539286958339615E-3</v>
      </c>
      <c r="G12" s="52">
        <f t="shared" si="2"/>
        <v>-0.31467103133534235</v>
      </c>
      <c r="I12" s="19">
        <v>508.48400000000009</v>
      </c>
      <c r="J12" s="140">
        <v>329.02499999999998</v>
      </c>
      <c r="K12" s="231">
        <f t="shared" si="3"/>
        <v>6.6925412709168564E-3</v>
      </c>
      <c r="L12" s="232">
        <f t="shared" si="4"/>
        <v>4.5478897874320244E-3</v>
      </c>
      <c r="M12" s="52">
        <f t="shared" si="5"/>
        <v>-0.3529294923734082</v>
      </c>
      <c r="O12" s="27">
        <f t="shared" si="6"/>
        <v>2.3182773540259971</v>
      </c>
      <c r="P12" s="143">
        <f t="shared" si="7"/>
        <v>2.1888596176106652</v>
      </c>
      <c r="Q12" s="52">
        <f t="shared" si="8"/>
        <v>-5.5824958213296104E-2</v>
      </c>
    </row>
    <row r="13" spans="1:20" ht="20.100000000000001" customHeight="1">
      <c r="A13" s="23" t="s">
        <v>113</v>
      </c>
      <c r="B13" s="15"/>
      <c r="C13" s="307">
        <f>SUM(C14:C16)</f>
        <v>40586.92</v>
      </c>
      <c r="D13" s="306">
        <f>SUM(D14:D16)</f>
        <v>36906.250000000007</v>
      </c>
      <c r="E13" s="216">
        <f t="shared" si="0"/>
        <v>0.14411410413895231</v>
      </c>
      <c r="F13" s="217">
        <f t="shared" si="1"/>
        <v>0.13881591421561101</v>
      </c>
      <c r="G13" s="53">
        <f t="shared" si="2"/>
        <v>-9.0686112668810326E-2</v>
      </c>
      <c r="I13" s="307">
        <f>SUM(I14:I16)</f>
        <v>22263.694999999996</v>
      </c>
      <c r="J13" s="306">
        <f>SUM(J14:J16)</f>
        <v>20405.845999999994</v>
      </c>
      <c r="K13" s="229">
        <f t="shared" si="3"/>
        <v>0.29302927453096894</v>
      </c>
      <c r="L13" s="230">
        <f t="shared" si="4"/>
        <v>0.28205619216567318</v>
      </c>
      <c r="M13" s="53">
        <f t="shared" si="5"/>
        <v>-8.3447469074652808E-2</v>
      </c>
      <c r="O13" s="63">
        <f t="shared" si="6"/>
        <v>5.4854359483301511</v>
      </c>
      <c r="P13" s="237">
        <f t="shared" si="7"/>
        <v>5.5291030651989814</v>
      </c>
      <c r="Q13" s="53">
        <f t="shared" si="8"/>
        <v>7.9605554198701779E-3</v>
      </c>
    </row>
    <row r="14" spans="1:20" ht="20.100000000000001" customHeight="1">
      <c r="A14" s="8"/>
      <c r="B14" s="3" t="s">
        <v>7</v>
      </c>
      <c r="C14" s="31">
        <v>37466.060000000005</v>
      </c>
      <c r="D14" s="141">
        <v>34149.780000000006</v>
      </c>
      <c r="E14" s="214">
        <f t="shared" si="0"/>
        <v>0.13303270296233952</v>
      </c>
      <c r="F14" s="215">
        <f t="shared" si="1"/>
        <v>0.12844797103368641</v>
      </c>
      <c r="G14" s="52">
        <f t="shared" si="2"/>
        <v>-8.8514244625669161E-2</v>
      </c>
      <c r="I14" s="31">
        <v>20639.906999999996</v>
      </c>
      <c r="J14" s="141">
        <v>18897.818999999996</v>
      </c>
      <c r="K14" s="227">
        <f t="shared" si="3"/>
        <v>0.27165737648654759</v>
      </c>
      <c r="L14" s="228">
        <f t="shared" si="4"/>
        <v>0.261211756051482</v>
      </c>
      <c r="M14" s="52">
        <f t="shared" si="5"/>
        <v>-8.440386868022226E-2</v>
      </c>
      <c r="O14" s="27">
        <f t="shared" si="6"/>
        <v>5.5089611771293789</v>
      </c>
      <c r="P14" s="143">
        <f t="shared" si="7"/>
        <v>5.5338040245061579</v>
      </c>
      <c r="Q14" s="52">
        <f t="shared" si="8"/>
        <v>4.5095339353478908E-3</v>
      </c>
      <c r="S14" s="119"/>
    </row>
    <row r="15" spans="1:20" ht="20.100000000000001" customHeight="1">
      <c r="A15" s="8"/>
      <c r="B15" s="3" t="s">
        <v>8</v>
      </c>
      <c r="C15" s="31">
        <v>2368.41</v>
      </c>
      <c r="D15" s="141">
        <v>2029.5699999999997</v>
      </c>
      <c r="E15" s="214">
        <f t="shared" si="0"/>
        <v>8.4096375232152638E-3</v>
      </c>
      <c r="F15" s="215">
        <f t="shared" si="1"/>
        <v>7.6338456227489256E-3</v>
      </c>
      <c r="G15" s="52">
        <f t="shared" si="2"/>
        <v>-0.14306644542118982</v>
      </c>
      <c r="I15" s="31">
        <v>1374.316</v>
      </c>
      <c r="J15" s="141">
        <v>1258.2490000000003</v>
      </c>
      <c r="K15" s="227">
        <f t="shared" si="3"/>
        <v>1.8088408975073689E-2</v>
      </c>
      <c r="L15" s="228">
        <f t="shared" si="4"/>
        <v>1.7391923948473699E-2</v>
      </c>
      <c r="M15" s="52">
        <f t="shared" si="5"/>
        <v>-8.4454375849513347E-2</v>
      </c>
      <c r="O15" s="27">
        <f t="shared" si="6"/>
        <v>5.8026946347971853</v>
      </c>
      <c r="P15" s="143">
        <f t="shared" si="7"/>
        <v>6.1995841483664051</v>
      </c>
      <c r="Q15" s="52">
        <f t="shared" si="8"/>
        <v>6.8397449555449838E-2</v>
      </c>
    </row>
    <row r="16" spans="1:20" ht="20.100000000000001" customHeight="1">
      <c r="A16" s="32"/>
      <c r="B16" s="33" t="s">
        <v>9</v>
      </c>
      <c r="C16" s="211">
        <v>752.45</v>
      </c>
      <c r="D16" s="212">
        <v>726.90000000000009</v>
      </c>
      <c r="E16" s="218">
        <f t="shared" si="0"/>
        <v>2.6717636533975645E-3</v>
      </c>
      <c r="F16" s="219">
        <f t="shared" si="1"/>
        <v>2.7340975591756854E-3</v>
      </c>
      <c r="G16" s="52">
        <f t="shared" si="2"/>
        <v>-3.3955744567745305E-2</v>
      </c>
      <c r="I16" s="211">
        <v>249.47199999999998</v>
      </c>
      <c r="J16" s="212">
        <v>249.77800000000005</v>
      </c>
      <c r="K16" s="231">
        <f t="shared" si="3"/>
        <v>3.2834890693476484E-3</v>
      </c>
      <c r="L16" s="232">
        <f t="shared" si="4"/>
        <v>3.4525121657174884E-3</v>
      </c>
      <c r="M16" s="52">
        <f t="shared" si="5"/>
        <v>1.2265905592614341E-3</v>
      </c>
      <c r="O16" s="27">
        <f t="shared" si="6"/>
        <v>3.31546282144993</v>
      </c>
      <c r="P16" s="143">
        <f t="shared" si="7"/>
        <v>3.4362085568854042</v>
      </c>
      <c r="Q16" s="52">
        <f t="shared" si="8"/>
        <v>3.6418968312444906E-2</v>
      </c>
    </row>
    <row r="17" spans="1:17" ht="20.100000000000001" customHeight="1">
      <c r="A17" s="8" t="s">
        <v>114</v>
      </c>
      <c r="B17" s="3"/>
      <c r="C17" s="19">
        <v>66.58</v>
      </c>
      <c r="D17" s="140">
        <v>41.45</v>
      </c>
      <c r="E17" s="214">
        <f t="shared" si="0"/>
        <v>2.3640909567839701E-4</v>
      </c>
      <c r="F17" s="215">
        <f t="shared" si="1"/>
        <v>1.5590637478034414E-4</v>
      </c>
      <c r="G17" s="54">
        <f t="shared" si="2"/>
        <v>-0.37744067287473709</v>
      </c>
      <c r="I17" s="19">
        <v>152.01900000000001</v>
      </c>
      <c r="J17" s="140">
        <v>68.41</v>
      </c>
      <c r="K17" s="227">
        <f t="shared" si="3"/>
        <v>2.0008366663720185E-3</v>
      </c>
      <c r="L17" s="228">
        <f t="shared" si="4"/>
        <v>9.4558510860337302E-4</v>
      </c>
      <c r="M17" s="54">
        <f t="shared" si="5"/>
        <v>-0.549990461718601</v>
      </c>
      <c r="O17" s="238">
        <f t="shared" si="6"/>
        <v>22.832532291979575</v>
      </c>
      <c r="P17" s="239">
        <f t="shared" si="7"/>
        <v>16.504221954161636</v>
      </c>
      <c r="Q17" s="54">
        <f t="shared" si="8"/>
        <v>-0.27716200099455879</v>
      </c>
    </row>
    <row r="18" spans="1:17" ht="20.100000000000001" customHeight="1">
      <c r="A18" s="8" t="s">
        <v>10</v>
      </c>
      <c r="C18" s="19">
        <v>1310.4899999999998</v>
      </c>
      <c r="D18" s="140">
        <v>1091.5400000000004</v>
      </c>
      <c r="E18" s="214">
        <f t="shared" si="0"/>
        <v>4.6532255301228965E-3</v>
      </c>
      <c r="F18" s="215">
        <f t="shared" si="1"/>
        <v>4.1056222998247741E-3</v>
      </c>
      <c r="G18" s="52">
        <f t="shared" si="2"/>
        <v>-0.16707491091118543</v>
      </c>
      <c r="I18" s="19">
        <v>983.68000000000029</v>
      </c>
      <c r="J18" s="140">
        <v>593.86900000000014</v>
      </c>
      <c r="K18" s="227">
        <f t="shared" si="3"/>
        <v>1.2946954077956227E-2</v>
      </c>
      <c r="L18" s="228">
        <f t="shared" si="4"/>
        <v>8.208649069743848E-3</v>
      </c>
      <c r="M18" s="52">
        <f t="shared" si="5"/>
        <v>-0.39627826122316206</v>
      </c>
      <c r="O18" s="27">
        <f t="shared" si="6"/>
        <v>7.5061999710032161</v>
      </c>
      <c r="P18" s="143">
        <f t="shared" si="7"/>
        <v>5.4406526558806814</v>
      </c>
      <c r="Q18" s="52">
        <f t="shared" si="8"/>
        <v>-0.27517882858195036</v>
      </c>
    </row>
    <row r="19" spans="1:17" ht="20.100000000000001" customHeight="1" thickBot="1">
      <c r="A19" s="8" t="s">
        <v>11</v>
      </c>
      <c r="B19" s="10"/>
      <c r="C19" s="21">
        <v>4960.75</v>
      </c>
      <c r="D19" s="142">
        <v>3177.3100000000013</v>
      </c>
      <c r="E19" s="220">
        <f t="shared" si="0"/>
        <v>1.7614395034343769E-2</v>
      </c>
      <c r="F19" s="221">
        <f t="shared" si="1"/>
        <v>1.1950853646642591E-2</v>
      </c>
      <c r="G19" s="55">
        <f t="shared" si="2"/>
        <v>-0.35951015471450865</v>
      </c>
      <c r="I19" s="21">
        <v>943.65500000000009</v>
      </c>
      <c r="J19" s="142">
        <v>630.03100000000029</v>
      </c>
      <c r="K19" s="233">
        <f t="shared" si="3"/>
        <v>1.242015487804345E-2</v>
      </c>
      <c r="L19" s="234">
        <f t="shared" si="4"/>
        <v>8.7084919099326419E-3</v>
      </c>
      <c r="M19" s="55">
        <f t="shared" si="5"/>
        <v>-0.33235027631920538</v>
      </c>
      <c r="O19" s="240">
        <f t="shared" si="6"/>
        <v>1.9022426044448926</v>
      </c>
      <c r="P19" s="241">
        <f t="shared" si="7"/>
        <v>1.9829069244109012</v>
      </c>
      <c r="Q19" s="55">
        <f t="shared" si="8"/>
        <v>4.2404854027306309E-2</v>
      </c>
    </row>
    <row r="20" spans="1:17" ht="26.25" customHeight="1" thickBot="1">
      <c r="A20" s="12" t="s">
        <v>12</v>
      </c>
      <c r="B20" s="48"/>
      <c r="C20" s="213">
        <f>C8+C9+C10+C13+C17+C18+C19</f>
        <v>281630.44999999995</v>
      </c>
      <c r="D20" s="145">
        <f>D8+D9+D10+D13+D17+D18+D19</f>
        <v>265864.68999999994</v>
      </c>
      <c r="E20" s="222">
        <f>E8+E9+E10+E13+E17+E18+E19</f>
        <v>1</v>
      </c>
      <c r="F20" s="223">
        <f>F8+F9+F10+F13+F17+F18+F19</f>
        <v>1</v>
      </c>
      <c r="G20" s="55">
        <f t="shared" si="2"/>
        <v>-5.5980310367717737E-2</v>
      </c>
      <c r="H20" s="1"/>
      <c r="I20" s="213">
        <f>I8+I9+I10+I13+I17+I18+I19</f>
        <v>75977.716000000015</v>
      </c>
      <c r="J20" s="226">
        <f>J8+J9+J10+J13+J17+J18+J19</f>
        <v>72346.740000000005</v>
      </c>
      <c r="K20" s="235">
        <f>K8+K9+K10+K13+K17+K18+K19</f>
        <v>0.99999999999999989</v>
      </c>
      <c r="L20" s="236">
        <f>L8+L9+L10+L13+L17+L18+L19</f>
        <v>0.99999999999999978</v>
      </c>
      <c r="M20" s="55">
        <f t="shared" si="5"/>
        <v>-4.779001253472806E-2</v>
      </c>
      <c r="N20" s="1"/>
      <c r="O20" s="24">
        <f t="shared" si="6"/>
        <v>2.6977805844502973</v>
      </c>
      <c r="P20" s="242">
        <f t="shared" si="7"/>
        <v>2.7211864802354917</v>
      </c>
      <c r="Q20" s="55">
        <f t="shared" si="8"/>
        <v>8.6759819979813427E-3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6" t="s">
        <v>2</v>
      </c>
      <c r="B24" s="449"/>
      <c r="C24" s="485" t="s">
        <v>1</v>
      </c>
      <c r="D24" s="483"/>
      <c r="E24" s="478" t="s">
        <v>102</v>
      </c>
      <c r="F24" s="478"/>
      <c r="G24" s="130" t="s">
        <v>0</v>
      </c>
      <c r="I24" s="479">
        <v>1000</v>
      </c>
      <c r="J24" s="483"/>
      <c r="K24" s="478" t="s">
        <v>102</v>
      </c>
      <c r="L24" s="478"/>
      <c r="M24" s="130" t="s">
        <v>0</v>
      </c>
      <c r="O24" s="477" t="s">
        <v>22</v>
      </c>
      <c r="P24" s="478"/>
      <c r="Q24" s="130" t="s">
        <v>0</v>
      </c>
    </row>
    <row r="25" spans="1:17" ht="15" customHeight="1">
      <c r="A25" s="484"/>
      <c r="B25" s="450"/>
      <c r="C25" s="486" t="str">
        <f>C5</f>
        <v>junho</v>
      </c>
      <c r="D25" s="476"/>
      <c r="E25" s="480" t="str">
        <f>C5</f>
        <v>junho</v>
      </c>
      <c r="F25" s="480"/>
      <c r="G25" s="131" t="str">
        <f>G5</f>
        <v>2026 /2025</v>
      </c>
      <c r="I25" s="475" t="str">
        <f>C5</f>
        <v>junho</v>
      </c>
      <c r="J25" s="476"/>
      <c r="K25" s="487" t="str">
        <f>C5</f>
        <v>junho</v>
      </c>
      <c r="L25" s="482"/>
      <c r="M25" s="131" t="str">
        <f>G5</f>
        <v>2026 /2025</v>
      </c>
      <c r="O25" s="475" t="str">
        <f>C5</f>
        <v>junho</v>
      </c>
      <c r="P25" s="476"/>
      <c r="Q25" s="131" t="str">
        <f>G5</f>
        <v>2026 /2025</v>
      </c>
    </row>
    <row r="26" spans="1:17" ht="19.5" customHeight="1">
      <c r="A26" s="484"/>
      <c r="B26" s="450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107</v>
      </c>
      <c r="B27" s="15"/>
      <c r="C27" s="78">
        <f>C28+C29</f>
        <v>51578.750000000015</v>
      </c>
      <c r="D27" s="210">
        <f>D28+D29</f>
        <v>43449.3</v>
      </c>
      <c r="E27" s="216">
        <f t="shared" ref="E27:E40" si="9">C27/$C$40</f>
        <v>0.39025517238718094</v>
      </c>
      <c r="F27" s="217">
        <f t="shared" ref="F27:F40" si="10">D27/$D$40</f>
        <v>0.4176016400619541</v>
      </c>
      <c r="G27" s="53">
        <f t="shared" ref="G27:G40" si="11">(D27-C27)/C27</f>
        <v>-0.15761238882291659</v>
      </c>
      <c r="I27" s="78">
        <f>I28+I29</f>
        <v>12806.636000000002</v>
      </c>
      <c r="J27" s="210">
        <f>J28+J29</f>
        <v>10577.504999999999</v>
      </c>
      <c r="K27" s="216">
        <f t="shared" ref="K27:K39" si="12">I27/$I$40</f>
        <v>0.38413844374665457</v>
      </c>
      <c r="L27" s="217">
        <f t="shared" ref="L27:L39" si="13">J27/$J$40</f>
        <v>0.35803731534050137</v>
      </c>
      <c r="M27" s="53">
        <f t="shared" ref="M27:M40" si="14">(J27-I27)/I27</f>
        <v>-0.17406061982241103</v>
      </c>
      <c r="O27" s="63">
        <f t="shared" ref="O27:O40" si="15">(I27/C27)*10</f>
        <v>2.4829287254925716</v>
      </c>
      <c r="P27" s="237">
        <f t="shared" ref="P27:P40" si="16">(J27/D27)*10</f>
        <v>2.4344477356367071</v>
      </c>
      <c r="Q27" s="53">
        <f t="shared" ref="Q27:Q40" si="17">(P27-O27)/O27</f>
        <v>-1.9525727564429642E-2</v>
      </c>
    </row>
    <row r="28" spans="1:17" ht="20.100000000000001" customHeight="1">
      <c r="A28" s="8" t="s">
        <v>4</v>
      </c>
      <c r="C28" s="19">
        <v>27092.720000000008</v>
      </c>
      <c r="D28" s="140">
        <v>22862.249999999996</v>
      </c>
      <c r="E28" s="214">
        <f t="shared" si="9"/>
        <v>0.20498895599520395</v>
      </c>
      <c r="F28" s="215">
        <f t="shared" si="10"/>
        <v>0.21973456639132066</v>
      </c>
      <c r="G28" s="52">
        <f t="shared" si="11"/>
        <v>-0.15614785078796115</v>
      </c>
      <c r="I28" s="19">
        <v>7307.3910000000005</v>
      </c>
      <c r="J28" s="140">
        <v>6137.8310000000001</v>
      </c>
      <c r="K28" s="214">
        <f t="shared" si="12"/>
        <v>0.21918713131132248</v>
      </c>
      <c r="L28" s="215">
        <f t="shared" si="13"/>
        <v>0.20775906352714607</v>
      </c>
      <c r="M28" s="52">
        <f t="shared" si="14"/>
        <v>-0.16005165181389641</v>
      </c>
      <c r="O28" s="27">
        <f t="shared" si="15"/>
        <v>2.6971787993232121</v>
      </c>
      <c r="P28" s="143">
        <f t="shared" si="16"/>
        <v>2.6847011995757204</v>
      </c>
      <c r="Q28" s="52">
        <f t="shared" si="17"/>
        <v>-4.6261670715425597E-3</v>
      </c>
    </row>
    <row r="29" spans="1:17" ht="20.100000000000001" customHeight="1">
      <c r="A29" s="8" t="s">
        <v>5</v>
      </c>
      <c r="C29" s="19">
        <v>24486.030000000006</v>
      </c>
      <c r="D29" s="140">
        <v>20587.050000000007</v>
      </c>
      <c r="E29" s="214">
        <f t="shared" si="9"/>
        <v>0.18526621639197699</v>
      </c>
      <c r="F29" s="215">
        <f t="shared" si="10"/>
        <v>0.19786707367063347</v>
      </c>
      <c r="G29" s="52">
        <f t="shared" si="11"/>
        <v>-0.15923283602936036</v>
      </c>
      <c r="I29" s="19">
        <v>5499.2450000000008</v>
      </c>
      <c r="J29" s="140">
        <v>4439.6739999999991</v>
      </c>
      <c r="K29" s="214">
        <f t="shared" si="12"/>
        <v>0.16495131243533206</v>
      </c>
      <c r="L29" s="215">
        <f t="shared" si="13"/>
        <v>0.1502782518133553</v>
      </c>
      <c r="M29" s="52">
        <f t="shared" si="14"/>
        <v>-0.19267572184909049</v>
      </c>
      <c r="O29" s="27">
        <f t="shared" si="15"/>
        <v>2.2458704003874859</v>
      </c>
      <c r="P29" s="143">
        <f t="shared" si="16"/>
        <v>2.156537240643996</v>
      </c>
      <c r="Q29" s="52">
        <f t="shared" si="17"/>
        <v>-3.9776631691693785E-2</v>
      </c>
    </row>
    <row r="30" spans="1:17" ht="20.100000000000001" customHeight="1">
      <c r="A30" s="23" t="s">
        <v>38</v>
      </c>
      <c r="B30" s="15"/>
      <c r="C30" s="78">
        <f>C31+C32</f>
        <v>46636.47</v>
      </c>
      <c r="D30" s="210">
        <f>D31+D32</f>
        <v>31175.709999999995</v>
      </c>
      <c r="E30" s="216">
        <f t="shared" si="9"/>
        <v>0.35286089018015343</v>
      </c>
      <c r="F30" s="217">
        <f t="shared" si="10"/>
        <v>0.29963722375494795</v>
      </c>
      <c r="G30" s="53">
        <f t="shared" si="11"/>
        <v>-0.33151651486486877</v>
      </c>
      <c r="I30" s="78">
        <f>I31+I32</f>
        <v>5935.5400000000027</v>
      </c>
      <c r="J30" s="210">
        <f>J31+J32</f>
        <v>5869.9719999999998</v>
      </c>
      <c r="K30" s="216">
        <f t="shared" si="12"/>
        <v>0.17803809668643808</v>
      </c>
      <c r="L30" s="217">
        <f t="shared" si="13"/>
        <v>0.19869232073196028</v>
      </c>
      <c r="M30" s="53">
        <f t="shared" si="14"/>
        <v>-1.1046678145544114E-2</v>
      </c>
      <c r="O30" s="63">
        <f t="shared" si="15"/>
        <v>1.2727249725375875</v>
      </c>
      <c r="P30" s="237">
        <f t="shared" si="16"/>
        <v>1.8828671424002854</v>
      </c>
      <c r="Q30" s="53">
        <f t="shared" si="17"/>
        <v>0.47939828559047032</v>
      </c>
    </row>
    <row r="31" spans="1:17" ht="20.100000000000001" customHeight="1">
      <c r="A31" s="8"/>
      <c r="B31" t="s">
        <v>6</v>
      </c>
      <c r="C31" s="31">
        <v>45823.340000000004</v>
      </c>
      <c r="D31" s="141">
        <v>30476.959999999995</v>
      </c>
      <c r="E31" s="214">
        <f t="shared" si="9"/>
        <v>0.3467085854359867</v>
      </c>
      <c r="F31" s="215">
        <f t="shared" si="10"/>
        <v>0.29292136996689405</v>
      </c>
      <c r="G31" s="52">
        <f t="shared" si="11"/>
        <v>-0.33490313015157791</v>
      </c>
      <c r="I31" s="31">
        <v>5762.3620000000028</v>
      </c>
      <c r="J31" s="141">
        <v>5730.5829999999996</v>
      </c>
      <c r="K31" s="214">
        <f t="shared" si="12"/>
        <v>0.17284357664142719</v>
      </c>
      <c r="L31" s="215">
        <f t="shared" si="13"/>
        <v>0.19397415105508495</v>
      </c>
      <c r="M31" s="52">
        <f t="shared" si="14"/>
        <v>-5.5149259973606597E-3</v>
      </c>
      <c r="O31" s="27">
        <f t="shared" si="15"/>
        <v>1.2575168025726633</v>
      </c>
      <c r="P31" s="143">
        <f t="shared" si="16"/>
        <v>1.8803000692982506</v>
      </c>
      <c r="Q31" s="52">
        <f t="shared" si="17"/>
        <v>0.49524846542923301</v>
      </c>
    </row>
    <row r="32" spans="1:17" ht="20.100000000000001" customHeight="1">
      <c r="A32" s="8"/>
      <c r="B32" t="s">
        <v>39</v>
      </c>
      <c r="C32" s="31">
        <v>813.12999999999977</v>
      </c>
      <c r="D32" s="141">
        <v>698.75</v>
      </c>
      <c r="E32" s="218">
        <f t="shared" si="9"/>
        <v>6.1523047441667013E-3</v>
      </c>
      <c r="F32" s="219">
        <f t="shared" si="10"/>
        <v>6.7158537880539024E-3</v>
      </c>
      <c r="G32" s="52">
        <f t="shared" si="11"/>
        <v>-0.14066631411951325</v>
      </c>
      <c r="I32" s="31">
        <v>173.17799999999994</v>
      </c>
      <c r="J32" s="141">
        <v>139.38900000000001</v>
      </c>
      <c r="K32" s="218">
        <f t="shared" si="12"/>
        <v>5.1945200450108919E-3</v>
      </c>
      <c r="L32" s="219">
        <f t="shared" si="13"/>
        <v>4.718169676875327E-3</v>
      </c>
      <c r="M32" s="52">
        <f t="shared" si="14"/>
        <v>-0.19511138828257599</v>
      </c>
      <c r="O32" s="27">
        <f t="shared" si="15"/>
        <v>2.1297701474548965</v>
      </c>
      <c r="P32" s="143">
        <f t="shared" si="16"/>
        <v>1.9948336314847945</v>
      </c>
      <c r="Q32" s="52">
        <f t="shared" si="17"/>
        <v>-6.3357313995293277E-2</v>
      </c>
    </row>
    <row r="33" spans="1:17" ht="20.100000000000001" customHeight="1">
      <c r="A33" s="23" t="s">
        <v>113</v>
      </c>
      <c r="B33" s="15"/>
      <c r="C33" s="307">
        <f>SUM(C34:C36)</f>
        <v>30352.239999999998</v>
      </c>
      <c r="D33" s="306">
        <f>SUM(D34:D36)</f>
        <v>27835.060000000005</v>
      </c>
      <c r="E33" s="216">
        <f t="shared" si="9"/>
        <v>0.22965113837650358</v>
      </c>
      <c r="F33" s="217">
        <f t="shared" si="10"/>
        <v>0.26752943562319526</v>
      </c>
      <c r="G33" s="53">
        <f t="shared" si="11"/>
        <v>-8.2932264636810762E-2</v>
      </c>
      <c r="I33" s="307">
        <f>SUM(I34:I36)</f>
        <v>13929.972000000002</v>
      </c>
      <c r="J33" s="306">
        <f>SUM(J34:J36)</f>
        <v>12748.222</v>
      </c>
      <c r="K33" s="216">
        <f t="shared" si="12"/>
        <v>0.41783320502858617</v>
      </c>
      <c r="L33" s="217">
        <f t="shared" si="13"/>
        <v>0.43151378139218249</v>
      </c>
      <c r="M33" s="53">
        <f t="shared" si="14"/>
        <v>-8.4835059252093378E-2</v>
      </c>
      <c r="O33" s="63">
        <f t="shared" si="15"/>
        <v>4.5894378800378499</v>
      </c>
      <c r="P33" s="237">
        <f t="shared" si="16"/>
        <v>4.5799154016553221</v>
      </c>
      <c r="Q33" s="53">
        <f t="shared" si="17"/>
        <v>-2.0748681279567313E-3</v>
      </c>
    </row>
    <row r="34" spans="1:17" ht="20.100000000000001" customHeight="1">
      <c r="A34" s="8"/>
      <c r="B34" s="3" t="s">
        <v>7</v>
      </c>
      <c r="C34" s="31">
        <v>28404.12</v>
      </c>
      <c r="D34" s="141">
        <v>25960.110000000004</v>
      </c>
      <c r="E34" s="214">
        <f t="shared" si="9"/>
        <v>0.21491127154314849</v>
      </c>
      <c r="F34" s="215">
        <f t="shared" si="10"/>
        <v>0.24950884161974385</v>
      </c>
      <c r="G34" s="52">
        <f t="shared" si="11"/>
        <v>-8.6044207671281306E-2</v>
      </c>
      <c r="I34" s="31">
        <v>13111.844000000001</v>
      </c>
      <c r="J34" s="141">
        <v>11985.832</v>
      </c>
      <c r="K34" s="214">
        <f t="shared" si="12"/>
        <v>0.39329323866227711</v>
      </c>
      <c r="L34" s="215">
        <f t="shared" si="13"/>
        <v>0.40570768923316725</v>
      </c>
      <c r="M34" s="52">
        <f t="shared" si="14"/>
        <v>-8.587747078137907E-2</v>
      </c>
      <c r="O34" s="27">
        <f t="shared" si="15"/>
        <v>4.6161768081531838</v>
      </c>
      <c r="P34" s="143">
        <f t="shared" si="16"/>
        <v>4.6170189571615836</v>
      </c>
      <c r="Q34" s="52">
        <f t="shared" si="17"/>
        <v>1.8243430514022562E-4</v>
      </c>
    </row>
    <row r="35" spans="1:17" ht="20.100000000000001" customHeight="1">
      <c r="A35" s="8"/>
      <c r="B35" s="3" t="s">
        <v>8</v>
      </c>
      <c r="C35" s="31">
        <v>1384.69</v>
      </c>
      <c r="D35" s="141">
        <v>1354.7200000000003</v>
      </c>
      <c r="E35" s="214">
        <f t="shared" si="9"/>
        <v>1.0476842394451309E-2</v>
      </c>
      <c r="F35" s="215">
        <f t="shared" si="10"/>
        <v>1.3020538738822732E-2</v>
      </c>
      <c r="G35" s="52">
        <f t="shared" si="11"/>
        <v>-2.1643833637853816E-2</v>
      </c>
      <c r="I35" s="31">
        <v>681.86200000000008</v>
      </c>
      <c r="J35" s="141">
        <v>633.84900000000005</v>
      </c>
      <c r="K35" s="214">
        <f t="shared" si="12"/>
        <v>2.0452631552109496E-2</v>
      </c>
      <c r="L35" s="215">
        <f t="shared" si="13"/>
        <v>2.1455115766077303E-2</v>
      </c>
      <c r="M35" s="52">
        <f t="shared" si="14"/>
        <v>-7.0414541358808716E-2</v>
      </c>
      <c r="O35" s="27">
        <f t="shared" si="15"/>
        <v>4.9242935241823087</v>
      </c>
      <c r="P35" s="143">
        <f t="shared" si="16"/>
        <v>4.6788192394000232</v>
      </c>
      <c r="Q35" s="52">
        <f t="shared" si="17"/>
        <v>-4.9849645147432009E-2</v>
      </c>
    </row>
    <row r="36" spans="1:17" ht="20.100000000000001" customHeight="1">
      <c r="A36" s="32"/>
      <c r="B36" s="33" t="s">
        <v>9</v>
      </c>
      <c r="C36" s="211">
        <v>563.42999999999995</v>
      </c>
      <c r="D36" s="212">
        <v>520.23</v>
      </c>
      <c r="E36" s="218">
        <f t="shared" si="9"/>
        <v>4.2630244389037985E-3</v>
      </c>
      <c r="F36" s="219">
        <f t="shared" si="10"/>
        <v>5.0000552646286677E-3</v>
      </c>
      <c r="G36" s="314">
        <f t="shared" si="11"/>
        <v>-7.6673233587135819E-2</v>
      </c>
      <c r="I36" s="211">
        <v>136.26600000000002</v>
      </c>
      <c r="J36" s="212">
        <v>128.54100000000005</v>
      </c>
      <c r="K36" s="218">
        <f t="shared" si="12"/>
        <v>4.0873348141995782E-3</v>
      </c>
      <c r="L36" s="219">
        <f t="shared" si="13"/>
        <v>4.3509763929379759E-3</v>
      </c>
      <c r="M36" s="314">
        <f t="shared" si="14"/>
        <v>-5.6690590462771084E-2</v>
      </c>
      <c r="O36" s="315">
        <f t="shared" si="15"/>
        <v>2.4185080666631178</v>
      </c>
      <c r="P36" s="316">
        <f t="shared" si="16"/>
        <v>2.4708494319820091</v>
      </c>
      <c r="Q36" s="314">
        <f t="shared" si="17"/>
        <v>2.1642005681257931E-2</v>
      </c>
    </row>
    <row r="37" spans="1:17" ht="20.100000000000001" customHeight="1">
      <c r="A37" s="8" t="s">
        <v>114</v>
      </c>
      <c r="B37" s="3"/>
      <c r="C37" s="19">
        <v>5.0999999999999996</v>
      </c>
      <c r="D37" s="140">
        <v>13.04</v>
      </c>
      <c r="E37" s="214">
        <f t="shared" si="9"/>
        <v>3.858762337541375E-5</v>
      </c>
      <c r="F37" s="215">
        <f t="shared" si="10"/>
        <v>1.2533056657777872E-4</v>
      </c>
      <c r="G37" s="52">
        <f t="shared" si="11"/>
        <v>1.5568627450980392</v>
      </c>
      <c r="I37" s="19">
        <v>1.345</v>
      </c>
      <c r="J37" s="140">
        <v>5.0679999999999996</v>
      </c>
      <c r="K37" s="214">
        <f t="shared" si="12"/>
        <v>4.0343631757727034E-5</v>
      </c>
      <c r="L37" s="215">
        <f t="shared" si="13"/>
        <v>1.7154641989256076E-4</v>
      </c>
      <c r="M37" s="52">
        <f t="shared" si="14"/>
        <v>2.7680297397769515</v>
      </c>
      <c r="O37" s="27">
        <f t="shared" si="15"/>
        <v>2.6372549019607843</v>
      </c>
      <c r="P37" s="143">
        <f t="shared" si="16"/>
        <v>3.8865030674846626</v>
      </c>
      <c r="Q37" s="52">
        <f t="shared" si="17"/>
        <v>0.47369261294957465</v>
      </c>
    </row>
    <row r="38" spans="1:17" ht="20.100000000000001" customHeight="1">
      <c r="A38" s="8" t="s">
        <v>10</v>
      </c>
      <c r="C38" s="19">
        <v>185.72</v>
      </c>
      <c r="D38" s="140">
        <v>199.47999999999996</v>
      </c>
      <c r="E38" s="214">
        <f t="shared" si="9"/>
        <v>1.4051947869180084E-3</v>
      </c>
      <c r="F38" s="215">
        <f t="shared" si="10"/>
        <v>1.9172501089674307E-3</v>
      </c>
      <c r="G38" s="52">
        <f t="shared" si="11"/>
        <v>7.4090027999138289E-2</v>
      </c>
      <c r="I38" s="19">
        <v>69.049000000000007</v>
      </c>
      <c r="J38" s="140">
        <v>79.515000000000001</v>
      </c>
      <c r="K38" s="214">
        <f t="shared" si="12"/>
        <v>2.0711430700663899E-3</v>
      </c>
      <c r="L38" s="215">
        <f t="shared" si="13"/>
        <v>2.6914983381525199E-3</v>
      </c>
      <c r="M38" s="52">
        <f t="shared" si="14"/>
        <v>0.15157352025373275</v>
      </c>
      <c r="O38" s="27">
        <f t="shared" ref="O38" si="18">(I38/C38)*10</f>
        <v>3.7179086797329317</v>
      </c>
      <c r="P38" s="143">
        <f t="shared" ref="P38" si="19">(J38/D38)*10</f>
        <v>3.9861138961299387</v>
      </c>
      <c r="Q38" s="52">
        <f t="shared" ref="Q38" si="20">(P38-O38)/O38</f>
        <v>7.2138731609801929E-2</v>
      </c>
    </row>
    <row r="39" spans="1:17" ht="20.100000000000001" customHeight="1" thickBot="1">
      <c r="A39" s="8" t="s">
        <v>11</v>
      </c>
      <c r="B39" s="10"/>
      <c r="C39" s="21">
        <v>3408.4500000000007</v>
      </c>
      <c r="D39" s="142">
        <v>1372.2600000000002</v>
      </c>
      <c r="E39" s="220">
        <f t="shared" si="9"/>
        <v>2.578901664586844E-2</v>
      </c>
      <c r="F39" s="221">
        <f t="shared" si="10"/>
        <v>1.3189119884357565E-2</v>
      </c>
      <c r="G39" s="55">
        <f t="shared" si="11"/>
        <v>-0.59739471020551871</v>
      </c>
      <c r="I39" s="21">
        <v>596.053</v>
      </c>
      <c r="J39" s="142">
        <v>262.74199999999996</v>
      </c>
      <c r="K39" s="220">
        <f t="shared" si="12"/>
        <v>1.7878767836497004E-2</v>
      </c>
      <c r="L39" s="221">
        <f t="shared" si="13"/>
        <v>8.8935377773108129E-3</v>
      </c>
      <c r="M39" s="55">
        <f t="shared" si="14"/>
        <v>-0.55919691705267827</v>
      </c>
      <c r="O39" s="240">
        <f t="shared" si="15"/>
        <v>1.7487508985022513</v>
      </c>
      <c r="P39" s="241">
        <f t="shared" si="16"/>
        <v>1.914666316878725</v>
      </c>
      <c r="Q39" s="55">
        <f t="shared" si="17"/>
        <v>9.487653073892624E-2</v>
      </c>
    </row>
    <row r="40" spans="1:17" ht="26.25" customHeight="1" thickBot="1">
      <c r="A40" s="12" t="s">
        <v>12</v>
      </c>
      <c r="B40" s="48"/>
      <c r="C40" s="213">
        <f>C28+C29+C30+C33+C37+C38+C39</f>
        <v>132166.73000000004</v>
      </c>
      <c r="D40" s="226">
        <f>D28+D29+D30+D33+D37+D38+D39</f>
        <v>104044.84999999999</v>
      </c>
      <c r="E40" s="222">
        <f t="shared" si="9"/>
        <v>1</v>
      </c>
      <c r="F40" s="223">
        <f t="shared" si="10"/>
        <v>1</v>
      </c>
      <c r="G40" s="55">
        <f t="shared" si="11"/>
        <v>-0.21277578706834949</v>
      </c>
      <c r="H40" s="1"/>
      <c r="I40" s="213">
        <f>I28+I29+I30+I33+I37+I38+I39</f>
        <v>33338.595000000008</v>
      </c>
      <c r="J40" s="226">
        <f>J28+J29+J30+J33+J37+J38+J39</f>
        <v>29543.023999999998</v>
      </c>
      <c r="K40" s="222">
        <f>K28+K29+K30+K33+K37+K38+K39</f>
        <v>0.99999999999999989</v>
      </c>
      <c r="L40" s="223">
        <f>L28+L29+L30+L33+L37+L38+L39</f>
        <v>1</v>
      </c>
      <c r="M40" s="55">
        <f t="shared" si="14"/>
        <v>-0.11384915891026631</v>
      </c>
      <c r="N40" s="1"/>
      <c r="O40" s="24">
        <f t="shared" si="15"/>
        <v>2.5224649955401031</v>
      </c>
      <c r="P40" s="242">
        <f t="shared" si="16"/>
        <v>2.8394508714270819</v>
      </c>
      <c r="Q40" s="55">
        <f t="shared" si="17"/>
        <v>0.12566512377671535</v>
      </c>
    </row>
    <row r="42" spans="1:17">
      <c r="A42" s="1"/>
    </row>
    <row r="43" spans="1:17" ht="8.25" customHeight="1" thickBot="1"/>
    <row r="44" spans="1:17" ht="15" customHeight="1">
      <c r="A44" s="466" t="s">
        <v>15</v>
      </c>
      <c r="B44" s="449"/>
      <c r="C44" s="485" t="s">
        <v>1</v>
      </c>
      <c r="D44" s="483"/>
      <c r="E44" s="478" t="s">
        <v>102</v>
      </c>
      <c r="F44" s="478"/>
      <c r="G44" s="130" t="s">
        <v>0</v>
      </c>
      <c r="I44" s="479">
        <v>1000</v>
      </c>
      <c r="J44" s="483"/>
      <c r="K44" s="478" t="s">
        <v>102</v>
      </c>
      <c r="L44" s="478"/>
      <c r="M44" s="130" t="s">
        <v>0</v>
      </c>
      <c r="O44" s="477" t="s">
        <v>22</v>
      </c>
      <c r="P44" s="478"/>
      <c r="Q44" s="130" t="s">
        <v>0</v>
      </c>
    </row>
    <row r="45" spans="1:17" ht="15" customHeight="1">
      <c r="A45" s="484"/>
      <c r="B45" s="450"/>
      <c r="C45" s="486" t="str">
        <f>C5</f>
        <v>junho</v>
      </c>
      <c r="D45" s="476"/>
      <c r="E45" s="480" t="str">
        <f>C25</f>
        <v>junho</v>
      </c>
      <c r="F45" s="480"/>
      <c r="G45" s="131" t="str">
        <f>G25</f>
        <v>2026 /2025</v>
      </c>
      <c r="I45" s="475" t="str">
        <f>C5</f>
        <v>junho</v>
      </c>
      <c r="J45" s="476"/>
      <c r="K45" s="487" t="str">
        <f>C25</f>
        <v>junho</v>
      </c>
      <c r="L45" s="482"/>
      <c r="M45" s="131" t="str">
        <f>G45</f>
        <v>2026 /2025</v>
      </c>
      <c r="O45" s="475" t="str">
        <f>C5</f>
        <v>junho</v>
      </c>
      <c r="P45" s="476"/>
      <c r="Q45" s="131" t="str">
        <f>Q25</f>
        <v>2026 /2025</v>
      </c>
    </row>
    <row r="46" spans="1:17" ht="15.75" customHeight="1">
      <c r="A46" s="484"/>
      <c r="B46" s="450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8.75" customHeight="1">
      <c r="A47" s="23" t="s">
        <v>107</v>
      </c>
      <c r="B47" s="15"/>
      <c r="C47" s="78">
        <f>C48+C49</f>
        <v>84966.170000000013</v>
      </c>
      <c r="D47" s="210">
        <f>D48+D49</f>
        <v>83769.259999999966</v>
      </c>
      <c r="E47" s="216">
        <f t="shared" ref="E47:E59" si="21">C47/$C$60</f>
        <v>0.56847353993330307</v>
      </c>
      <c r="F47" s="217">
        <f t="shared" ref="F47:F59" si="22">D47/$D$60</f>
        <v>0.5176698975848697</v>
      </c>
      <c r="G47" s="53">
        <f t="shared" ref="G47:G60" si="23">(D47-C47)/C47</f>
        <v>-1.4086900704127854E-2</v>
      </c>
      <c r="H47"/>
      <c r="I47" s="78">
        <f>I48+I49</f>
        <v>26152.981000000003</v>
      </c>
      <c r="J47" s="210">
        <f>J48+J49</f>
        <v>26202.790999999997</v>
      </c>
      <c r="K47" s="216">
        <f t="shared" ref="K47:K59" si="24">I47/$I$60</f>
        <v>0.61335647608683119</v>
      </c>
      <c r="L47" s="217">
        <f t="shared" ref="L47:L59" si="25">J47/$J$60</f>
        <v>0.61216159363359957</v>
      </c>
      <c r="M47" s="53">
        <f t="shared" ref="M47:M60" si="26">(J47-I47)/I47</f>
        <v>1.9045630018235408E-3</v>
      </c>
      <c r="N47"/>
      <c r="O47" s="63">
        <f t="shared" ref="O47:O60" si="27">(I47/C47)*10</f>
        <v>3.0780463565675609</v>
      </c>
      <c r="P47" s="237">
        <f t="shared" ref="P47:P60" si="28">(J47/D47)*10</f>
        <v>3.1279721224707018</v>
      </c>
      <c r="Q47" s="53">
        <f t="shared" ref="Q47:Q60" si="29">(P47-O47)/O47</f>
        <v>1.6219952567190998E-2</v>
      </c>
    </row>
    <row r="48" spans="1:17" ht="20.100000000000001" customHeight="1">
      <c r="A48" s="8" t="s">
        <v>4</v>
      </c>
      <c r="C48" s="19">
        <v>45919.3</v>
      </c>
      <c r="D48" s="140">
        <v>42236.51</v>
      </c>
      <c r="E48" s="214">
        <f t="shared" si="21"/>
        <v>0.30722706486898632</v>
      </c>
      <c r="F48" s="215">
        <f t="shared" si="22"/>
        <v>0.26100946583558615</v>
      </c>
      <c r="G48" s="52">
        <f t="shared" si="23"/>
        <v>-8.0201353243625248E-2</v>
      </c>
      <c r="I48" s="19">
        <v>15919.493000000004</v>
      </c>
      <c r="J48" s="140">
        <v>15560.760999999995</v>
      </c>
      <c r="K48" s="214">
        <f t="shared" si="24"/>
        <v>0.37335415521347176</v>
      </c>
      <c r="L48" s="215">
        <f t="shared" si="25"/>
        <v>0.36353761902354459</v>
      </c>
      <c r="M48" s="52">
        <f t="shared" si="26"/>
        <v>-2.2534134724014703E-2</v>
      </c>
      <c r="O48" s="27">
        <f t="shared" si="27"/>
        <v>3.4668413934881421</v>
      </c>
      <c r="P48" s="143">
        <f t="shared" si="28"/>
        <v>3.684196681970171</v>
      </c>
      <c r="Q48" s="52">
        <f t="shared" si="29"/>
        <v>6.2695480932670578E-2</v>
      </c>
    </row>
    <row r="49" spans="1:17" ht="20.100000000000001" customHeight="1">
      <c r="A49" s="8" t="s">
        <v>5</v>
      </c>
      <c r="C49" s="19">
        <v>39046.870000000017</v>
      </c>
      <c r="D49" s="140">
        <v>41532.749999999964</v>
      </c>
      <c r="E49" s="214">
        <f t="shared" si="21"/>
        <v>0.26124647506431675</v>
      </c>
      <c r="F49" s="215">
        <f t="shared" si="22"/>
        <v>0.25666043174928355</v>
      </c>
      <c r="G49" s="52">
        <f t="shared" si="23"/>
        <v>6.3664001749690696E-2</v>
      </c>
      <c r="I49" s="19">
        <v>10233.487999999999</v>
      </c>
      <c r="J49" s="140">
        <v>10642.030000000002</v>
      </c>
      <c r="K49" s="214">
        <f t="shared" si="24"/>
        <v>0.24000232087335946</v>
      </c>
      <c r="L49" s="215">
        <f t="shared" si="25"/>
        <v>0.24862397461005503</v>
      </c>
      <c r="M49" s="52">
        <f t="shared" si="26"/>
        <v>3.9922067627382096E-2</v>
      </c>
      <c r="O49" s="27">
        <f t="shared" si="27"/>
        <v>2.6208215921020033</v>
      </c>
      <c r="P49" s="143">
        <f t="shared" si="28"/>
        <v>2.5623225045295603</v>
      </c>
      <c r="Q49" s="52">
        <f t="shared" si="29"/>
        <v>-2.2320896526773628E-2</v>
      </c>
    </row>
    <row r="50" spans="1:17" ht="20.100000000000001" customHeight="1">
      <c r="A50" s="23" t="s">
        <v>38</v>
      </c>
      <c r="B50" s="15"/>
      <c r="C50" s="78">
        <f>C51+C52</f>
        <v>51524.319999999978</v>
      </c>
      <c r="D50" s="210">
        <f>D51+D52</f>
        <v>66253.87</v>
      </c>
      <c r="E50" s="216">
        <f t="shared" si="21"/>
        <v>0.34472793799057044</v>
      </c>
      <c r="F50" s="217">
        <f t="shared" si="22"/>
        <v>0.40942983258418758</v>
      </c>
      <c r="G50" s="53">
        <f t="shared" si="23"/>
        <v>0.2858756796790336</v>
      </c>
      <c r="I50" s="78">
        <f>I51+I52</f>
        <v>6739.5099999999966</v>
      </c>
      <c r="J50" s="210">
        <f>J51+J52</f>
        <v>7998.315999999998</v>
      </c>
      <c r="K50" s="216">
        <f t="shared" si="24"/>
        <v>0.15805930896183334</v>
      </c>
      <c r="L50" s="217">
        <f t="shared" si="25"/>
        <v>0.18686031838917913</v>
      </c>
      <c r="M50" s="53">
        <f t="shared" si="26"/>
        <v>0.18678004780763025</v>
      </c>
      <c r="O50" s="63">
        <f t="shared" si="27"/>
        <v>1.3080250258518693</v>
      </c>
      <c r="P50" s="237">
        <f t="shared" si="28"/>
        <v>1.2072224611181201</v>
      </c>
      <c r="Q50" s="53">
        <f t="shared" si="29"/>
        <v>-7.7064706516681583E-2</v>
      </c>
    </row>
    <row r="51" spans="1:17" ht="20.100000000000001" customHeight="1">
      <c r="A51" s="8"/>
      <c r="B51" t="s">
        <v>6</v>
      </c>
      <c r="C51" s="31">
        <v>50144.07999999998</v>
      </c>
      <c r="D51" s="141">
        <v>65449.439999999995</v>
      </c>
      <c r="E51" s="214">
        <f t="shared" si="21"/>
        <v>0.33549332239288565</v>
      </c>
      <c r="F51" s="215">
        <f t="shared" si="22"/>
        <v>0.40445868689525349</v>
      </c>
      <c r="G51" s="52">
        <f t="shared" si="23"/>
        <v>0.30522765598650969</v>
      </c>
      <c r="I51" s="31">
        <v>6404.203999999997</v>
      </c>
      <c r="J51" s="141">
        <v>7808.6799999999976</v>
      </c>
      <c r="K51" s="214">
        <f t="shared" si="24"/>
        <v>0.15019549769799423</v>
      </c>
      <c r="L51" s="215">
        <f t="shared" si="25"/>
        <v>0.18242995538050949</v>
      </c>
      <c r="M51" s="52">
        <f t="shared" si="26"/>
        <v>0.21930531881870116</v>
      </c>
      <c r="O51" s="27">
        <f t="shared" si="27"/>
        <v>1.2771605342046357</v>
      </c>
      <c r="P51" s="143">
        <f t="shared" si="28"/>
        <v>1.1930858384731784</v>
      </c>
      <c r="Q51" s="52">
        <f t="shared" si="29"/>
        <v>-6.5829387520039251E-2</v>
      </c>
    </row>
    <row r="52" spans="1:17" ht="20.100000000000001" customHeight="1">
      <c r="A52" s="8"/>
      <c r="B52" t="s">
        <v>39</v>
      </c>
      <c r="C52" s="31">
        <v>1380.2399999999998</v>
      </c>
      <c r="D52" s="141">
        <v>804.43</v>
      </c>
      <c r="E52" s="218">
        <f t="shared" si="21"/>
        <v>9.2346155976848424E-3</v>
      </c>
      <c r="F52" s="219">
        <f t="shared" si="22"/>
        <v>4.9711456889340658E-3</v>
      </c>
      <c r="G52" s="52">
        <f t="shared" si="23"/>
        <v>-0.41718106995884768</v>
      </c>
      <c r="I52" s="31">
        <v>335.30600000000004</v>
      </c>
      <c r="J52" s="141">
        <v>189.63600000000002</v>
      </c>
      <c r="K52" s="218">
        <f t="shared" si="24"/>
        <v>7.8638112638391416E-3</v>
      </c>
      <c r="L52" s="219">
        <f t="shared" si="25"/>
        <v>4.4303630086696228E-3</v>
      </c>
      <c r="M52" s="52">
        <f t="shared" si="26"/>
        <v>-0.43443899005684361</v>
      </c>
      <c r="O52" s="27">
        <f t="shared" si="27"/>
        <v>2.4293311308178294</v>
      </c>
      <c r="P52" s="143">
        <f t="shared" si="28"/>
        <v>2.3573959200924883</v>
      </c>
      <c r="Q52" s="52">
        <f t="shared" si="29"/>
        <v>-2.9611117979262132E-2</v>
      </c>
    </row>
    <row r="53" spans="1:17" ht="20.100000000000001" customHeight="1">
      <c r="A53" s="23" t="s">
        <v>113</v>
      </c>
      <c r="B53" s="15"/>
      <c r="C53" s="307">
        <f>SUM(C54:C56)</f>
        <v>10234.679999999998</v>
      </c>
      <c r="D53" s="306">
        <f>SUM(D54:D56)</f>
        <v>9071.1899999999987</v>
      </c>
      <c r="E53" s="216">
        <f t="shared" si="21"/>
        <v>6.847601545043841E-2</v>
      </c>
      <c r="F53" s="217">
        <f t="shared" si="22"/>
        <v>5.6057341300053208E-2</v>
      </c>
      <c r="G53" s="53">
        <f t="shared" si="23"/>
        <v>-0.11368113121270035</v>
      </c>
      <c r="I53" s="78">
        <f>SUM(I54:I56)</f>
        <v>8333.723</v>
      </c>
      <c r="J53" s="210">
        <f>SUM(J54:J56)</f>
        <v>7657.623999999998</v>
      </c>
      <c r="K53" s="216">
        <f t="shared" si="24"/>
        <v>0.195447814226752</v>
      </c>
      <c r="L53" s="217">
        <f t="shared" si="25"/>
        <v>0.17890091598589244</v>
      </c>
      <c r="M53" s="53">
        <f t="shared" si="26"/>
        <v>-8.1128086450677803E-2</v>
      </c>
      <c r="O53" s="63">
        <f t="shared" si="27"/>
        <v>8.1426317188226705</v>
      </c>
      <c r="P53" s="237">
        <f t="shared" si="28"/>
        <v>8.4416972855821548</v>
      </c>
      <c r="Q53" s="53">
        <f t="shared" si="29"/>
        <v>3.672836707917889E-2</v>
      </c>
    </row>
    <row r="54" spans="1:17" ht="20.100000000000001" customHeight="1">
      <c r="A54" s="8"/>
      <c r="B54" s="3" t="s">
        <v>7</v>
      </c>
      <c r="C54" s="31">
        <v>9061.9399999999987</v>
      </c>
      <c r="D54" s="141">
        <v>8189.6699999999992</v>
      </c>
      <c r="E54" s="214">
        <f t="shared" si="21"/>
        <v>6.0629696624705985E-2</v>
      </c>
      <c r="F54" s="215">
        <f t="shared" si="22"/>
        <v>5.0609801616414908E-2</v>
      </c>
      <c r="G54" s="52">
        <f t="shared" si="23"/>
        <v>-9.6256430742203067E-2</v>
      </c>
      <c r="I54" s="31">
        <v>7528.0629999999992</v>
      </c>
      <c r="J54" s="141">
        <v>6911.9869999999983</v>
      </c>
      <c r="K54" s="214">
        <f t="shared" si="24"/>
        <v>0.17655295942897134</v>
      </c>
      <c r="L54" s="215">
        <f t="shared" si="25"/>
        <v>0.16148100319140518</v>
      </c>
      <c r="M54" s="52">
        <f t="shared" si="26"/>
        <v>-8.1837253487384604E-2</v>
      </c>
      <c r="O54" s="27">
        <f t="shared" si="27"/>
        <v>8.3073414743421399</v>
      </c>
      <c r="P54" s="143">
        <f t="shared" si="28"/>
        <v>8.439884635156238</v>
      </c>
      <c r="Q54" s="52">
        <f t="shared" si="29"/>
        <v>1.5954943133548539E-2</v>
      </c>
    </row>
    <row r="55" spans="1:17" ht="20.100000000000001" customHeight="1">
      <c r="A55" s="8"/>
      <c r="B55" s="3" t="s">
        <v>8</v>
      </c>
      <c r="C55" s="31">
        <v>983.72</v>
      </c>
      <c r="D55" s="141">
        <v>674.84999999999991</v>
      </c>
      <c r="E55" s="214">
        <f t="shared" si="21"/>
        <v>6.5816640988194336E-3</v>
      </c>
      <c r="F55" s="215">
        <f t="shared" si="22"/>
        <v>4.1703786136483645E-3</v>
      </c>
      <c r="G55" s="52">
        <f t="shared" si="23"/>
        <v>-0.31398162078640274</v>
      </c>
      <c r="I55" s="31">
        <v>692.45400000000006</v>
      </c>
      <c r="J55" s="141">
        <v>624.4</v>
      </c>
      <c r="K55" s="214">
        <f t="shared" si="24"/>
        <v>1.6239875113748241E-2</v>
      </c>
      <c r="L55" s="215">
        <f t="shared" si="25"/>
        <v>1.458751852292451E-2</v>
      </c>
      <c r="M55" s="52">
        <f t="shared" si="26"/>
        <v>-9.8279452497927772E-2</v>
      </c>
      <c r="O55" s="27">
        <f t="shared" si="27"/>
        <v>7.0391371528483715</v>
      </c>
      <c r="P55" s="143">
        <f t="shared" si="28"/>
        <v>9.2524264651404025</v>
      </c>
      <c r="Q55" s="52">
        <f t="shared" si="29"/>
        <v>0.31442622358855848</v>
      </c>
    </row>
    <row r="56" spans="1:17" ht="20.100000000000001" customHeight="1">
      <c r="A56" s="32"/>
      <c r="B56" s="33" t="s">
        <v>9</v>
      </c>
      <c r="C56" s="211">
        <v>189.01999999999995</v>
      </c>
      <c r="D56" s="212">
        <v>206.67000000000004</v>
      </c>
      <c r="E56" s="218">
        <f t="shared" si="21"/>
        <v>1.2646547269129925E-3</v>
      </c>
      <c r="F56" s="219">
        <f t="shared" si="22"/>
        <v>1.2771610699899353E-3</v>
      </c>
      <c r="G56" s="52">
        <f t="shared" si="23"/>
        <v>9.3376362289705292E-2</v>
      </c>
      <c r="I56" s="211">
        <v>113.20599999999999</v>
      </c>
      <c r="J56" s="212">
        <v>121.23700000000001</v>
      </c>
      <c r="K56" s="218">
        <f t="shared" si="24"/>
        <v>2.6549796840324167E-3</v>
      </c>
      <c r="L56" s="219">
        <f t="shared" si="25"/>
        <v>2.8323942715627786E-3</v>
      </c>
      <c r="M56" s="52">
        <f t="shared" si="26"/>
        <v>7.0941469533417137E-2</v>
      </c>
      <c r="O56" s="27">
        <f t="shared" si="27"/>
        <v>5.9891016823616559</v>
      </c>
      <c r="P56" s="143">
        <f t="shared" si="28"/>
        <v>5.8662118352929777</v>
      </c>
      <c r="Q56" s="52">
        <f t="shared" si="29"/>
        <v>-2.0518911447203799E-2</v>
      </c>
    </row>
    <row r="57" spans="1:17" ht="20.100000000000001" customHeight="1">
      <c r="A57" s="8" t="s">
        <v>114</v>
      </c>
      <c r="B57" s="3"/>
      <c r="C57" s="19">
        <v>61.480000000000004</v>
      </c>
      <c r="D57" s="140">
        <v>28.410000000000004</v>
      </c>
      <c r="E57" s="214">
        <f t="shared" si="21"/>
        <v>4.1133727970908267E-4</v>
      </c>
      <c r="F57" s="215">
        <f t="shared" si="22"/>
        <v>1.7556561667592807E-4</v>
      </c>
      <c r="G57" s="54">
        <f t="shared" si="23"/>
        <v>-0.53789850357839941</v>
      </c>
      <c r="I57" s="19">
        <v>150.67400000000001</v>
      </c>
      <c r="J57" s="140">
        <v>63.341999999999999</v>
      </c>
      <c r="K57" s="214">
        <f t="shared" si="24"/>
        <v>3.5337032393327247E-3</v>
      </c>
      <c r="L57" s="215">
        <f t="shared" si="25"/>
        <v>1.479824789044017E-3</v>
      </c>
      <c r="M57" s="54">
        <f t="shared" si="26"/>
        <v>-0.57960895708615956</v>
      </c>
      <c r="O57" s="238">
        <f t="shared" si="27"/>
        <v>24.507807417046195</v>
      </c>
      <c r="P57" s="239">
        <f t="shared" si="28"/>
        <v>22.295670538542765</v>
      </c>
      <c r="Q57" s="54">
        <f t="shared" si="29"/>
        <v>-9.0262537193139383E-2</v>
      </c>
    </row>
    <row r="58" spans="1:17" ht="20.100000000000001" customHeight="1">
      <c r="A58" s="8" t="s">
        <v>10</v>
      </c>
      <c r="C58" s="19">
        <v>1124.7699999999998</v>
      </c>
      <c r="D58" s="140">
        <v>892.06</v>
      </c>
      <c r="E58" s="214">
        <f t="shared" si="21"/>
        <v>7.5253713744044375E-3</v>
      </c>
      <c r="F58" s="215">
        <f t="shared" si="22"/>
        <v>5.5126738476567539E-3</v>
      </c>
      <c r="G58" s="52">
        <f t="shared" si="23"/>
        <v>-0.20689563199587457</v>
      </c>
      <c r="I58" s="19">
        <v>914.63099999999986</v>
      </c>
      <c r="J58" s="140">
        <v>514.35400000000038</v>
      </c>
      <c r="K58" s="214">
        <f t="shared" si="24"/>
        <v>2.1450512546916711E-2</v>
      </c>
      <c r="L58" s="215">
        <f t="shared" si="25"/>
        <v>1.2016573514318256E-2</v>
      </c>
      <c r="M58" s="52">
        <f t="shared" si="26"/>
        <v>-0.43763769214032711</v>
      </c>
      <c r="O58" s="27">
        <f t="shared" si="27"/>
        <v>8.1317158174560138</v>
      </c>
      <c r="P58" s="143">
        <f t="shared" si="28"/>
        <v>5.7659126067753341</v>
      </c>
      <c r="Q58" s="52">
        <f t="shared" si="29"/>
        <v>-0.29093530366643028</v>
      </c>
    </row>
    <row r="59" spans="1:17" ht="20.100000000000001" customHeight="1" thickBot="1">
      <c r="A59" s="8" t="s">
        <v>11</v>
      </c>
      <c r="B59" s="10"/>
      <c r="C59" s="21">
        <v>1552.3000000000002</v>
      </c>
      <c r="D59" s="142">
        <v>1805.0500000000002</v>
      </c>
      <c r="E59" s="220">
        <f t="shared" si="21"/>
        <v>1.0385797971574644E-2</v>
      </c>
      <c r="F59" s="221">
        <f t="shared" si="22"/>
        <v>1.1154689066556986E-2</v>
      </c>
      <c r="G59" s="55">
        <f t="shared" si="23"/>
        <v>0.16282290794305224</v>
      </c>
      <c r="I59" s="21">
        <v>347.60199999999998</v>
      </c>
      <c r="J59" s="142">
        <v>367.28899999999999</v>
      </c>
      <c r="K59" s="220">
        <f t="shared" si="24"/>
        <v>8.1521849383339763E-3</v>
      </c>
      <c r="L59" s="221">
        <f t="shared" si="25"/>
        <v>8.5807736879667199E-3</v>
      </c>
      <c r="M59" s="55">
        <f t="shared" si="26"/>
        <v>5.6636613138014207E-2</v>
      </c>
      <c r="O59" s="240">
        <f t="shared" si="27"/>
        <v>2.239270759518134</v>
      </c>
      <c r="P59" s="241">
        <f t="shared" si="28"/>
        <v>2.0347857400072016</v>
      </c>
      <c r="Q59" s="55">
        <f t="shared" si="29"/>
        <v>-9.1317683956599935E-2</v>
      </c>
    </row>
    <row r="60" spans="1:17" ht="26.25" customHeight="1" thickBot="1">
      <c r="A60" s="12" t="s">
        <v>12</v>
      </c>
      <c r="B60" s="48"/>
      <c r="C60" s="213">
        <f>C48+C49+C50+C53+C57+C58+C59</f>
        <v>149463.71999999997</v>
      </c>
      <c r="D60" s="226">
        <f>D48+D49+D50+D53+D57+D58+D59</f>
        <v>161819.83999999994</v>
      </c>
      <c r="E60" s="222">
        <f>E48+E49+E50+E53+E57+E58+E59</f>
        <v>1.0000000000000002</v>
      </c>
      <c r="F60" s="223">
        <f>F48+F49+F50+F53+F57+F58+F59</f>
        <v>1.0000000000000002</v>
      </c>
      <c r="G60" s="55">
        <f t="shared" si="23"/>
        <v>8.2669694023405599E-2</v>
      </c>
      <c r="H60" s="1"/>
      <c r="I60" s="213">
        <f>I48+I49+I50+I53+I57+I58+I59</f>
        <v>42639.120999999999</v>
      </c>
      <c r="J60" s="226">
        <f>J48+J49+J50+J53+J57+J58+J59</f>
        <v>42803.715999999986</v>
      </c>
      <c r="K60" s="222">
        <f>K48+K49+K50+K53+K57+K58+K59</f>
        <v>0.99999999999999989</v>
      </c>
      <c r="L60" s="223">
        <f>L48+L49+L50+L53+L57+L58+L59</f>
        <v>1.0000000000000002</v>
      </c>
      <c r="M60" s="55">
        <f t="shared" si="26"/>
        <v>3.8601874555525338E-3</v>
      </c>
      <c r="N60" s="1"/>
      <c r="O60" s="24">
        <f t="shared" si="27"/>
        <v>2.8528074237681227</v>
      </c>
      <c r="P60" s="242">
        <f t="shared" si="28"/>
        <v>2.6451463553542016</v>
      </c>
      <c r="Q60" s="55">
        <f t="shared" si="29"/>
        <v>-7.2791828387642282E-2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66" t="s">
        <v>16</v>
      </c>
      <c r="B4" s="449"/>
      <c r="C4" s="449"/>
      <c r="D4" s="449"/>
      <c r="E4" s="485" t="s">
        <v>1</v>
      </c>
      <c r="F4" s="483"/>
      <c r="G4" s="478" t="s">
        <v>101</v>
      </c>
      <c r="H4" s="478"/>
      <c r="I4" s="130" t="s">
        <v>0</v>
      </c>
      <c r="K4" s="479" t="s">
        <v>19</v>
      </c>
      <c r="L4" s="478"/>
      <c r="M4" s="488" t="s">
        <v>101</v>
      </c>
      <c r="N4" s="489"/>
      <c r="O4" s="130" t="s">
        <v>0</v>
      </c>
      <c r="Q4" s="477" t="s">
        <v>22</v>
      </c>
      <c r="R4" s="478"/>
      <c r="S4" s="130" t="s">
        <v>0</v>
      </c>
    </row>
    <row r="5" spans="1:19">
      <c r="A5" s="484"/>
      <c r="B5" s="450"/>
      <c r="C5" s="450"/>
      <c r="D5" s="450"/>
      <c r="E5" s="486" t="s">
        <v>174</v>
      </c>
      <c r="F5" s="476"/>
      <c r="G5" s="480" t="str">
        <f>E5</f>
        <v>jan-jun</v>
      </c>
      <c r="H5" s="480"/>
      <c r="I5" s="131" t="s">
        <v>151</v>
      </c>
      <c r="K5" s="475" t="str">
        <f>E5</f>
        <v>jan-jun</v>
      </c>
      <c r="L5" s="480"/>
      <c r="M5" s="481" t="str">
        <f>E5</f>
        <v>jan-jun</v>
      </c>
      <c r="N5" s="482"/>
      <c r="O5" s="131" t="str">
        <f>I5</f>
        <v>2026 /2025</v>
      </c>
      <c r="Q5" s="475" t="str">
        <f>E5</f>
        <v>jan-jun</v>
      </c>
      <c r="R5" s="476"/>
      <c r="S5" s="131" t="str">
        <f>O5</f>
        <v>2026 /2025</v>
      </c>
    </row>
    <row r="6" spans="1:19" ht="19.5" customHeight="1" thickBot="1">
      <c r="A6" s="467"/>
      <c r="B6" s="490"/>
      <c r="C6" s="490"/>
      <c r="D6" s="490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797528.5499999997</v>
      </c>
      <c r="F7" s="145">
        <v>626975.79000000097</v>
      </c>
      <c r="G7" s="243">
        <f>E7/E15</f>
        <v>0.47165157906785005</v>
      </c>
      <c r="H7" s="244">
        <f>F7/F15</f>
        <v>0.40888435137990264</v>
      </c>
      <c r="I7" s="164">
        <f t="shared" ref="I7:I11" si="0">(F7-E7)/E7</f>
        <v>-0.21385160443472373</v>
      </c>
      <c r="J7" s="1"/>
      <c r="K7" s="17">
        <v>200679.69</v>
      </c>
      <c r="L7" s="145">
        <v>180156.39900000009</v>
      </c>
      <c r="M7" s="243">
        <f>K7/K15</f>
        <v>0.44609882771502379</v>
      </c>
      <c r="N7" s="244">
        <f>L7/L15</f>
        <v>0.42678146802777694</v>
      </c>
      <c r="O7" s="164">
        <f t="shared" ref="O7:O18" si="1">(L7-K7)/K7</f>
        <v>-0.10226889925931174</v>
      </c>
      <c r="P7" s="1"/>
      <c r="Q7" s="187">
        <f t="shared" ref="Q7:Q18" si="2">(K7/E7)*10</f>
        <v>2.5162696683397741</v>
      </c>
      <c r="R7" s="188">
        <f t="shared" ref="R7:R18" si="3">(L7/F7)*10</f>
        <v>2.8734187487526404</v>
      </c>
      <c r="S7" s="55">
        <f>(R7-Q7)/Q7</f>
        <v>0.14193593194981841</v>
      </c>
    </row>
    <row r="8" spans="1:19" s="3" customFormat="1" ht="24" customHeight="1">
      <c r="A8" s="46"/>
      <c r="B8" s="177" t="s">
        <v>33</v>
      </c>
      <c r="C8" s="177"/>
      <c r="D8" s="178"/>
      <c r="E8" s="180">
        <v>548766.69999999972</v>
      </c>
      <c r="F8" s="181">
        <v>498157.18000000104</v>
      </c>
      <c r="G8" s="245">
        <f>E8/E7</f>
        <v>0.68808408175481606</v>
      </c>
      <c r="H8" s="246">
        <f>F8/F7</f>
        <v>0.79453973812928291</v>
      </c>
      <c r="I8" s="206">
        <f t="shared" si="0"/>
        <v>-9.2224109079502653E-2</v>
      </c>
      <c r="K8" s="180">
        <v>176544.41100000002</v>
      </c>
      <c r="L8" s="181">
        <v>161330.49400000009</v>
      </c>
      <c r="M8" s="250">
        <f>K8/K7</f>
        <v>0.87973232866763951</v>
      </c>
      <c r="N8" s="246">
        <f>L8/L7</f>
        <v>0.89550243508142058</v>
      </c>
      <c r="O8" s="207">
        <f t="shared" si="1"/>
        <v>-8.6176146352205552E-2</v>
      </c>
      <c r="Q8" s="189">
        <f t="shared" si="2"/>
        <v>3.2171123174930276</v>
      </c>
      <c r="R8" s="190">
        <f t="shared" si="3"/>
        <v>3.238545994659753</v>
      </c>
      <c r="S8" s="182">
        <f t="shared" ref="S8:S18" si="4">(R8-Q8)/Q8</f>
        <v>6.6623962894238765E-3</v>
      </c>
    </row>
    <row r="9" spans="1:19" ht="24" customHeight="1">
      <c r="A9" s="8"/>
      <c r="B9" t="s">
        <v>37</v>
      </c>
      <c r="E9" s="19">
        <v>83542.939999999959</v>
      </c>
      <c r="F9" s="140">
        <v>79195.539999999964</v>
      </c>
      <c r="G9" s="247">
        <f>E9/E7</f>
        <v>0.10475228755133592</v>
      </c>
      <c r="H9" s="215">
        <f>F9/F7</f>
        <v>0.12631355351057469</v>
      </c>
      <c r="I9" s="182">
        <f t="shared" ref="I9:I10" si="5">(F9-E9)/E9</f>
        <v>-5.2037910085520049E-2</v>
      </c>
      <c r="K9" s="19">
        <v>13258.134999999986</v>
      </c>
      <c r="L9" s="140">
        <v>13895.207999999997</v>
      </c>
      <c r="M9" s="247">
        <f>K9/K7</f>
        <v>6.6066152484090368E-2</v>
      </c>
      <c r="N9" s="215">
        <f>L9/L7</f>
        <v>7.7128584258614033E-2</v>
      </c>
      <c r="O9" s="182">
        <f t="shared" si="1"/>
        <v>4.805147933702681E-2</v>
      </c>
      <c r="Q9" s="189">
        <f t="shared" si="2"/>
        <v>1.5869844896528651</v>
      </c>
      <c r="R9" s="190">
        <f t="shared" si="3"/>
        <v>1.7545442584266744</v>
      </c>
      <c r="S9" s="182">
        <f t="shared" si="4"/>
        <v>0.10558374695297816</v>
      </c>
    </row>
    <row r="10" spans="1:19" ht="24" customHeight="1" thickBot="1">
      <c r="A10" s="8"/>
      <c r="B10" t="s">
        <v>36</v>
      </c>
      <c r="E10" s="19">
        <v>165218.91000000006</v>
      </c>
      <c r="F10" s="140">
        <v>49623.069999999978</v>
      </c>
      <c r="G10" s="247">
        <f>E10/E7</f>
        <v>0.20716363069384805</v>
      </c>
      <c r="H10" s="215">
        <f>F10/F7</f>
        <v>7.9146708360142426E-2</v>
      </c>
      <c r="I10" s="186">
        <f t="shared" si="5"/>
        <v>-0.69965260029859799</v>
      </c>
      <c r="K10" s="19">
        <v>10877.144000000002</v>
      </c>
      <c r="L10" s="140">
        <v>4930.6970000000019</v>
      </c>
      <c r="M10" s="247">
        <f>K10/K7</f>
        <v>5.4201518848270104E-2</v>
      </c>
      <c r="N10" s="215">
        <f>L10/L7</f>
        <v>2.736898065996534E-2</v>
      </c>
      <c r="O10" s="209">
        <f t="shared" si="1"/>
        <v>-0.54669194413533539</v>
      </c>
      <c r="Q10" s="189">
        <f t="shared" si="2"/>
        <v>0.65834740103296874</v>
      </c>
      <c r="R10" s="190">
        <f t="shared" si="3"/>
        <v>0.99362997895938399</v>
      </c>
      <c r="S10" s="182">
        <f t="shared" si="4"/>
        <v>0.50927910917601538</v>
      </c>
    </row>
    <row r="11" spans="1:19" ht="24" customHeight="1" thickBot="1">
      <c r="A11" s="12" t="s">
        <v>21</v>
      </c>
      <c r="B11" s="13"/>
      <c r="C11" s="13"/>
      <c r="D11" s="13"/>
      <c r="E11" s="17">
        <v>893398.79000000108</v>
      </c>
      <c r="F11" s="145">
        <v>906405.93000000273</v>
      </c>
      <c r="G11" s="243">
        <f>E11/E15</f>
        <v>0.52834842093214995</v>
      </c>
      <c r="H11" s="244">
        <f>F11/F15</f>
        <v>0.59111564862009736</v>
      </c>
      <c r="I11" s="164">
        <f t="shared" si="0"/>
        <v>1.4559164558530046E-2</v>
      </c>
      <c r="J11" s="1"/>
      <c r="K11" s="17">
        <v>249175.09000000017</v>
      </c>
      <c r="L11" s="145">
        <v>241971.58099999992</v>
      </c>
      <c r="M11" s="243">
        <f>K11/K15</f>
        <v>0.55390117228497626</v>
      </c>
      <c r="N11" s="244">
        <f>L11/L15</f>
        <v>0.57321853197222294</v>
      </c>
      <c r="O11" s="164">
        <f t="shared" si="1"/>
        <v>-2.8909426700719755E-2</v>
      </c>
      <c r="Q11" s="191">
        <f t="shared" si="2"/>
        <v>2.7890690337738189</v>
      </c>
      <c r="R11" s="192">
        <f t="shared" si="3"/>
        <v>2.6695719102367215</v>
      </c>
      <c r="S11" s="57">
        <f t="shared" si="4"/>
        <v>-4.2844806668484954E-2</v>
      </c>
    </row>
    <row r="12" spans="1:19" s="3" customFormat="1" ht="24" customHeight="1">
      <c r="A12" s="46"/>
      <c r="B12" s="3" t="s">
        <v>33</v>
      </c>
      <c r="E12" s="31">
        <v>659627.60000000114</v>
      </c>
      <c r="F12" s="141">
        <v>643478.44000000262</v>
      </c>
      <c r="G12" s="247">
        <f>E12/E11</f>
        <v>0.73833500490861459</v>
      </c>
      <c r="H12" s="215">
        <f>F12/F11</f>
        <v>0.70992302532707463</v>
      </c>
      <c r="I12" s="206">
        <f t="shared" ref="I12:I18" si="6">(F12-E12)/E12</f>
        <v>-2.448223815983214E-2</v>
      </c>
      <c r="K12" s="31">
        <v>225490.69700000016</v>
      </c>
      <c r="L12" s="141">
        <v>215896.54499999993</v>
      </c>
      <c r="M12" s="247">
        <f>K12/K11</f>
        <v>0.90494879323611366</v>
      </c>
      <c r="N12" s="215">
        <f>L12/L11</f>
        <v>0.89223926259340347</v>
      </c>
      <c r="O12" s="206">
        <f t="shared" si="1"/>
        <v>-4.2547883915584457E-2</v>
      </c>
      <c r="Q12" s="189">
        <f t="shared" si="2"/>
        <v>3.4184545492032137</v>
      </c>
      <c r="R12" s="190">
        <f t="shared" si="3"/>
        <v>3.3551480761344399</v>
      </c>
      <c r="S12" s="182">
        <f t="shared" si="4"/>
        <v>-1.8519033135464536E-2</v>
      </c>
    </row>
    <row r="13" spans="1:19" ht="24" customHeight="1">
      <c r="A13" s="8"/>
      <c r="B13" s="3" t="s">
        <v>37</v>
      </c>
      <c r="D13" s="3"/>
      <c r="E13" s="19">
        <v>80026.309999999939</v>
      </c>
      <c r="F13" s="140">
        <v>83055.21000000005</v>
      </c>
      <c r="G13" s="247">
        <f>E13/E11</f>
        <v>8.9575126915047473E-2</v>
      </c>
      <c r="H13" s="215">
        <f>F13/F11</f>
        <v>9.1631362120501353E-2</v>
      </c>
      <c r="I13" s="182">
        <f t="shared" ref="I13:I14" si="7">(F13-E13)/E13</f>
        <v>3.7848802475087415E-2</v>
      </c>
      <c r="K13" s="19">
        <v>9990.5589999999993</v>
      </c>
      <c r="L13" s="140">
        <v>10279.402999999991</v>
      </c>
      <c r="M13" s="247">
        <f>K13/K11</f>
        <v>4.0094533526605698E-2</v>
      </c>
      <c r="N13" s="215">
        <f>L13/L11</f>
        <v>4.2481860710741871E-2</v>
      </c>
      <c r="O13" s="182">
        <f t="shared" si="1"/>
        <v>2.8911695531750714E-2</v>
      </c>
      <c r="Q13" s="189">
        <f t="shared" si="2"/>
        <v>1.2484093043900195</v>
      </c>
      <c r="R13" s="190">
        <f t="shared" si="3"/>
        <v>1.237659022233522</v>
      </c>
      <c r="S13" s="182">
        <f t="shared" si="4"/>
        <v>-8.6111839431941683E-3</v>
      </c>
    </row>
    <row r="14" spans="1:19" ht="24" customHeight="1" thickBot="1">
      <c r="A14" s="8"/>
      <c r="B14" t="s">
        <v>36</v>
      </c>
      <c r="E14" s="19">
        <v>153744.88</v>
      </c>
      <c r="F14" s="140">
        <v>179872.27999999997</v>
      </c>
      <c r="G14" s="247">
        <f>E14/E11</f>
        <v>0.17208986817633792</v>
      </c>
      <c r="H14" s="215">
        <f>F14/F11</f>
        <v>0.19844561255242388</v>
      </c>
      <c r="I14" s="186">
        <f t="shared" si="7"/>
        <v>0.16993996808218892</v>
      </c>
      <c r="K14" s="19">
        <v>13693.833999999999</v>
      </c>
      <c r="L14" s="140">
        <v>15795.633000000005</v>
      </c>
      <c r="M14" s="247">
        <f>K14/K11</f>
        <v>5.4956673237280616E-2</v>
      </c>
      <c r="N14" s="215">
        <f>L14/L11</f>
        <v>6.5278876695854665E-2</v>
      </c>
      <c r="O14" s="209">
        <f t="shared" si="1"/>
        <v>0.1534850648839475</v>
      </c>
      <c r="Q14" s="189">
        <f t="shared" si="2"/>
        <v>0.8906855304709983</v>
      </c>
      <c r="R14" s="190">
        <f t="shared" si="3"/>
        <v>0.8781582687449121</v>
      </c>
      <c r="S14" s="182">
        <f t="shared" si="4"/>
        <v>-1.4064741480039238E-2</v>
      </c>
    </row>
    <row r="15" spans="1:19" ht="24" customHeight="1" thickBot="1">
      <c r="A15" s="12" t="s">
        <v>12</v>
      </c>
      <c r="B15" s="13"/>
      <c r="C15" s="13"/>
      <c r="D15" s="13"/>
      <c r="E15" s="17">
        <v>1690927.3400000008</v>
      </c>
      <c r="F15" s="145">
        <v>1533381.7200000037</v>
      </c>
      <c r="G15" s="243">
        <f>G7+G11</f>
        <v>1</v>
      </c>
      <c r="H15" s="244">
        <f>H7+H11</f>
        <v>1</v>
      </c>
      <c r="I15" s="164">
        <f t="shared" si="6"/>
        <v>-9.3171135313240019E-2</v>
      </c>
      <c r="J15" s="1"/>
      <c r="K15" s="17">
        <v>449854.78000000014</v>
      </c>
      <c r="L15" s="145">
        <v>422127.98000000004</v>
      </c>
      <c r="M15" s="243">
        <f>M7+M11</f>
        <v>1</v>
      </c>
      <c r="N15" s="244">
        <f>N7+N11</f>
        <v>0.99999999999999989</v>
      </c>
      <c r="O15" s="164">
        <f t="shared" si="1"/>
        <v>-6.1635001410899969E-2</v>
      </c>
      <c r="Q15" s="191">
        <f t="shared" si="2"/>
        <v>2.6604027822981435</v>
      </c>
      <c r="R15" s="192">
        <f t="shared" si="3"/>
        <v>2.7529216925841467</v>
      </c>
      <c r="S15" s="57">
        <f t="shared" si="4"/>
        <v>3.4776279329433807E-2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1208394.3000000007</v>
      </c>
      <c r="F16" s="181">
        <f t="shared" ref="F16:F17" si="8">F8+F12</f>
        <v>1141635.6200000036</v>
      </c>
      <c r="G16" s="245">
        <f>E16/E15</f>
        <v>0.71463407765350828</v>
      </c>
      <c r="H16" s="246">
        <f>F16/F15</f>
        <v>0.74452147505710509</v>
      </c>
      <c r="I16" s="207">
        <f t="shared" si="6"/>
        <v>-5.524577532349921E-2</v>
      </c>
      <c r="J16" s="3"/>
      <c r="K16" s="180">
        <f t="shared" ref="K16:L18" si="9">K8+K12</f>
        <v>402035.10800000018</v>
      </c>
      <c r="L16" s="181">
        <f t="shared" si="9"/>
        <v>377227.03899999999</v>
      </c>
      <c r="M16" s="250">
        <f>K16/K15</f>
        <v>0.89369975795299994</v>
      </c>
      <c r="N16" s="246">
        <f>L16/L15</f>
        <v>0.8936319241382672</v>
      </c>
      <c r="O16" s="207">
        <f t="shared" si="1"/>
        <v>-6.1706225417508018E-2</v>
      </c>
      <c r="P16" s="3"/>
      <c r="Q16" s="189">
        <f t="shared" si="2"/>
        <v>3.3270192353605106</v>
      </c>
      <c r="R16" s="190">
        <f t="shared" si="3"/>
        <v>3.3042683005983884</v>
      </c>
      <c r="S16" s="182">
        <f t="shared" si="4"/>
        <v>-6.8382336117323176E-3</v>
      </c>
    </row>
    <row r="17" spans="1:19" ht="24" customHeight="1">
      <c r="A17" s="8"/>
      <c r="B17" s="3" t="s">
        <v>37</v>
      </c>
      <c r="C17" s="3"/>
      <c r="D17" s="183"/>
      <c r="E17" s="19">
        <f>E9+E13</f>
        <v>163569.24999999988</v>
      </c>
      <c r="F17" s="140">
        <f t="shared" si="8"/>
        <v>162250.75</v>
      </c>
      <c r="G17" s="248">
        <f>E17/E15</f>
        <v>9.6733458694919325E-2</v>
      </c>
      <c r="H17" s="215">
        <f>F17/F15</f>
        <v>0.10581236745146512</v>
      </c>
      <c r="I17" s="182">
        <f t="shared" si="6"/>
        <v>-8.0608060500362046E-3</v>
      </c>
      <c r="K17" s="19">
        <f t="shared" si="9"/>
        <v>23248.693999999985</v>
      </c>
      <c r="L17" s="140">
        <f t="shared" si="9"/>
        <v>24174.61099999999</v>
      </c>
      <c r="M17" s="247">
        <f>K17/K15</f>
        <v>5.1680442297400903E-2</v>
      </c>
      <c r="N17" s="215">
        <f>L17/L15</f>
        <v>5.7268440248855308E-2</v>
      </c>
      <c r="O17" s="182">
        <f t="shared" si="1"/>
        <v>3.9826624239624193E-2</v>
      </c>
      <c r="Q17" s="189">
        <f t="shared" si="2"/>
        <v>1.4213364675817735</v>
      </c>
      <c r="R17" s="190">
        <f t="shared" si="3"/>
        <v>1.4899537290274463</v>
      </c>
      <c r="S17" s="182">
        <f t="shared" si="4"/>
        <v>4.827657842510473E-2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318963.79000000004</v>
      </c>
      <c r="F18" s="142">
        <f>F10+F14</f>
        <v>229495.34999999995</v>
      </c>
      <c r="G18" s="249">
        <f>E18/E15</f>
        <v>0.18863246365157232</v>
      </c>
      <c r="H18" s="221">
        <f>F18/F15</f>
        <v>0.14966615749142972</v>
      </c>
      <c r="I18" s="208">
        <f t="shared" si="6"/>
        <v>-0.28049716865980329</v>
      </c>
      <c r="K18" s="21">
        <f t="shared" si="9"/>
        <v>24570.978000000003</v>
      </c>
      <c r="L18" s="142">
        <f t="shared" si="9"/>
        <v>20726.330000000009</v>
      </c>
      <c r="M18" s="249">
        <f>K18/K15</f>
        <v>5.4619799749599185E-2</v>
      </c>
      <c r="N18" s="221">
        <f>L18/L15</f>
        <v>4.9099635612877418E-2</v>
      </c>
      <c r="O18" s="208">
        <f t="shared" si="1"/>
        <v>-0.15647110180148277</v>
      </c>
      <c r="Q18" s="193">
        <f t="shared" si="2"/>
        <v>0.77033753580618036</v>
      </c>
      <c r="R18" s="194">
        <f t="shared" si="3"/>
        <v>0.90312635964083876</v>
      </c>
      <c r="S18" s="186">
        <f t="shared" si="4"/>
        <v>0.17237745489798972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178</v>
      </c>
      <c r="B1" s="4"/>
    </row>
    <row r="3" spans="1:19" ht="15.75" thickBot="1"/>
    <row r="4" spans="1:19">
      <c r="A4" s="466" t="s">
        <v>16</v>
      </c>
      <c r="B4" s="449"/>
      <c r="C4" s="449"/>
      <c r="D4" s="449"/>
      <c r="E4" s="485" t="s">
        <v>1</v>
      </c>
      <c r="F4" s="483"/>
      <c r="G4" s="478" t="s">
        <v>101</v>
      </c>
      <c r="H4" s="478"/>
      <c r="I4" s="130" t="s">
        <v>0</v>
      </c>
      <c r="K4" s="479" t="s">
        <v>19</v>
      </c>
      <c r="L4" s="478"/>
      <c r="M4" s="488" t="s">
        <v>13</v>
      </c>
      <c r="N4" s="489"/>
      <c r="O4" s="130" t="s">
        <v>0</v>
      </c>
      <c r="Q4" s="477" t="s">
        <v>22</v>
      </c>
      <c r="R4" s="478"/>
      <c r="S4" s="130" t="s">
        <v>0</v>
      </c>
    </row>
    <row r="5" spans="1:19">
      <c r="A5" s="484"/>
      <c r="B5" s="450"/>
      <c r="C5" s="450"/>
      <c r="D5" s="450"/>
      <c r="E5" s="486" t="s">
        <v>76</v>
      </c>
      <c r="F5" s="476"/>
      <c r="G5" s="480" t="str">
        <f>E5</f>
        <v>maio</v>
      </c>
      <c r="H5" s="480"/>
      <c r="I5" s="131" t="s">
        <v>151</v>
      </c>
      <c r="K5" s="475" t="str">
        <f>E5</f>
        <v>maio</v>
      </c>
      <c r="L5" s="480"/>
      <c r="M5" s="481" t="str">
        <f>E5</f>
        <v>maio</v>
      </c>
      <c r="N5" s="482"/>
      <c r="O5" s="131" t="str">
        <f>I5</f>
        <v>2026 /2025</v>
      </c>
      <c r="Q5" s="475" t="str">
        <f>E5</f>
        <v>maio</v>
      </c>
      <c r="R5" s="476"/>
      <c r="S5" s="131" t="str">
        <f>O5</f>
        <v>2026 /2025</v>
      </c>
    </row>
    <row r="6" spans="1:19" ht="19.5" customHeight="1" thickBot="1">
      <c r="A6" s="467"/>
      <c r="B6" s="490"/>
      <c r="C6" s="490"/>
      <c r="D6" s="490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132166.72999999998</v>
      </c>
      <c r="F7" s="145">
        <v>104044.85</v>
      </c>
      <c r="G7" s="243">
        <f>E7/E15</f>
        <v>0.46929133550722241</v>
      </c>
      <c r="H7" s="244">
        <f>F7/F15</f>
        <v>0.39134512371688041</v>
      </c>
      <c r="I7" s="164">
        <f t="shared" ref="I7:I18" si="0">(F7-E7)/E7</f>
        <v>-0.21277578706834904</v>
      </c>
      <c r="J7" s="1"/>
      <c r="K7" s="17">
        <v>33338.59500000003</v>
      </c>
      <c r="L7" s="145">
        <v>29543.024000000005</v>
      </c>
      <c r="M7" s="243">
        <f>K7/K15</f>
        <v>0.43879438281614086</v>
      </c>
      <c r="N7" s="244">
        <f>L7/L15</f>
        <v>0.40835321674480407</v>
      </c>
      <c r="O7" s="164">
        <f t="shared" ref="O7:O18" si="1">(L7-K7)/K7</f>
        <v>-0.11384915891026667</v>
      </c>
      <c r="P7" s="1"/>
      <c r="Q7" s="187">
        <f t="shared" ref="Q7:R18" si="2">(K7/E7)*10</f>
        <v>2.5224649955401057</v>
      </c>
      <c r="R7" s="188">
        <f t="shared" si="2"/>
        <v>2.8394508714270823</v>
      </c>
      <c r="S7" s="55">
        <f>(R7-Q7)/Q7</f>
        <v>0.12566512377671435</v>
      </c>
    </row>
    <row r="8" spans="1:19" s="3" customFormat="1" ht="24" customHeight="1">
      <c r="A8" s="46"/>
      <c r="B8" s="177" t="s">
        <v>33</v>
      </c>
      <c r="C8" s="177"/>
      <c r="D8" s="178"/>
      <c r="E8" s="180">
        <v>90985.449999999968</v>
      </c>
      <c r="F8" s="181">
        <v>82567.92</v>
      </c>
      <c r="G8" s="245">
        <f>E8/E7</f>
        <v>0.6884141720083411</v>
      </c>
      <c r="H8" s="246">
        <f>F8/F7</f>
        <v>0.79358007628440996</v>
      </c>
      <c r="I8" s="206">
        <f t="shared" si="0"/>
        <v>-9.2515121923340188E-2</v>
      </c>
      <c r="K8" s="180">
        <v>29275.728000000028</v>
      </c>
      <c r="L8" s="181">
        <v>26390.390000000007</v>
      </c>
      <c r="M8" s="250">
        <f>K8/K7</f>
        <v>0.87813322667017013</v>
      </c>
      <c r="N8" s="246">
        <f>L8/L7</f>
        <v>0.89328668588564264</v>
      </c>
      <c r="O8" s="207">
        <f t="shared" si="1"/>
        <v>-9.8557344158957172E-2</v>
      </c>
      <c r="Q8" s="189">
        <f t="shared" si="2"/>
        <v>3.2176274338369533</v>
      </c>
      <c r="R8" s="190">
        <f t="shared" si="2"/>
        <v>3.1962038040924377</v>
      </c>
      <c r="S8" s="182">
        <f t="shared" ref="S8:S18" si="3">(R8-Q8)/Q8</f>
        <v>-6.6582070749466437E-3</v>
      </c>
    </row>
    <row r="9" spans="1:19" ht="24" customHeight="1">
      <c r="A9" s="8"/>
      <c r="B9" t="s">
        <v>37</v>
      </c>
      <c r="E9" s="19">
        <v>13881.87</v>
      </c>
      <c r="F9" s="140">
        <v>12872.090000000004</v>
      </c>
      <c r="G9" s="247">
        <f>E9/E7</f>
        <v>0.10503301398165789</v>
      </c>
      <c r="H9" s="215">
        <f>F9/F7</f>
        <v>0.12371674330829448</v>
      </c>
      <c r="I9" s="182">
        <f t="shared" si="0"/>
        <v>-7.2740920351508614E-2</v>
      </c>
      <c r="K9" s="19">
        <v>2293.5519999999997</v>
      </c>
      <c r="L9" s="140">
        <v>2409.8749999999991</v>
      </c>
      <c r="M9" s="247">
        <f>K9/K7</f>
        <v>6.8795700598660428E-2</v>
      </c>
      <c r="N9" s="215">
        <f>L9/L7</f>
        <v>8.1571710465387651E-2</v>
      </c>
      <c r="O9" s="182">
        <f t="shared" si="1"/>
        <v>5.0717402526735574E-2</v>
      </c>
      <c r="Q9" s="189">
        <f t="shared" si="2"/>
        <v>1.6521923919471939</v>
      </c>
      <c r="R9" s="190">
        <f t="shared" si="2"/>
        <v>1.872170719751026</v>
      </c>
      <c r="S9" s="182">
        <f t="shared" si="3"/>
        <v>0.13314328820058074</v>
      </c>
    </row>
    <row r="10" spans="1:19" ht="24" customHeight="1" thickBot="1">
      <c r="A10" s="8"/>
      <c r="B10" t="s">
        <v>36</v>
      </c>
      <c r="E10" s="19">
        <v>27299.410000000007</v>
      </c>
      <c r="F10" s="140">
        <v>8604.840000000002</v>
      </c>
      <c r="G10" s="247">
        <f>E10/E7</f>
        <v>0.20655281401000095</v>
      </c>
      <c r="H10" s="215">
        <f>F10/F7</f>
        <v>8.2703180407295518E-2</v>
      </c>
      <c r="I10" s="186">
        <f t="shared" si="0"/>
        <v>-0.68479758353751974</v>
      </c>
      <c r="K10" s="19">
        <v>1769.3150000000001</v>
      </c>
      <c r="L10" s="140">
        <v>742.7589999999999</v>
      </c>
      <c r="M10" s="247">
        <f>K10/K7</f>
        <v>5.3071072731169337E-2</v>
      </c>
      <c r="N10" s="215">
        <f>L10/L7</f>
        <v>2.5141603648969713E-2</v>
      </c>
      <c r="O10" s="209">
        <f t="shared" si="1"/>
        <v>-0.58019968179775794</v>
      </c>
      <c r="Q10" s="189">
        <f t="shared" si="2"/>
        <v>0.64811473947605447</v>
      </c>
      <c r="R10" s="190">
        <f t="shared" si="2"/>
        <v>0.86318746194002416</v>
      </c>
      <c r="S10" s="182">
        <f t="shared" si="3"/>
        <v>0.3318435909015704</v>
      </c>
    </row>
    <row r="11" spans="1:19" ht="24" customHeight="1" thickBot="1">
      <c r="A11" s="12" t="s">
        <v>21</v>
      </c>
      <c r="B11" s="13"/>
      <c r="C11" s="13"/>
      <c r="D11" s="13"/>
      <c r="E11" s="17">
        <v>149463.71999999994</v>
      </c>
      <c r="F11" s="145">
        <v>161819.83999999985</v>
      </c>
      <c r="G11" s="243">
        <f>E11/E15</f>
        <v>0.53070866449277765</v>
      </c>
      <c r="H11" s="244">
        <f>F11/F15</f>
        <v>0.60865487628311954</v>
      </c>
      <c r="I11" s="164">
        <f t="shared" si="0"/>
        <v>8.2669694023405224E-2</v>
      </c>
      <c r="J11" s="1"/>
      <c r="K11" s="17">
        <v>42639.120999999948</v>
      </c>
      <c r="L11" s="145">
        <v>42803.716000000044</v>
      </c>
      <c r="M11" s="243">
        <f>K11/K15</f>
        <v>0.56120561718385886</v>
      </c>
      <c r="N11" s="244">
        <f>L11/L15</f>
        <v>0.59164678325519593</v>
      </c>
      <c r="O11" s="164">
        <f t="shared" si="1"/>
        <v>3.8601874555550982E-3</v>
      </c>
      <c r="Q11" s="191">
        <f t="shared" si="2"/>
        <v>2.85280742376812</v>
      </c>
      <c r="R11" s="192">
        <f t="shared" si="2"/>
        <v>2.6451463553542065</v>
      </c>
      <c r="S11" s="57">
        <f t="shared" si="3"/>
        <v>-7.2791828387639701E-2</v>
      </c>
    </row>
    <row r="12" spans="1:19" s="3" customFormat="1" ht="24" customHeight="1">
      <c r="A12" s="46"/>
      <c r="B12" s="3" t="s">
        <v>33</v>
      </c>
      <c r="E12" s="31">
        <v>109514.38999999993</v>
      </c>
      <c r="F12" s="141">
        <v>111222.36999999986</v>
      </c>
      <c r="G12" s="247">
        <f>E12/E11</f>
        <v>0.73271553792452082</v>
      </c>
      <c r="H12" s="215">
        <f>F12/F11</f>
        <v>0.68732220968701963</v>
      </c>
      <c r="I12" s="206">
        <f t="shared" si="0"/>
        <v>1.5595941318761295E-2</v>
      </c>
      <c r="K12" s="31">
        <v>38519.364999999954</v>
      </c>
      <c r="L12" s="141">
        <v>37865.931000000048</v>
      </c>
      <c r="M12" s="247">
        <f>K12/K11</f>
        <v>0.90338084127015661</v>
      </c>
      <c r="N12" s="215">
        <f>L12/L11</f>
        <v>0.88464120731947682</v>
      </c>
      <c r="O12" s="206">
        <f t="shared" si="1"/>
        <v>-1.696377912771686E-2</v>
      </c>
      <c r="Q12" s="189">
        <f t="shared" si="2"/>
        <v>3.5172880020607318</v>
      </c>
      <c r="R12" s="190">
        <f t="shared" si="2"/>
        <v>3.4045247372448628</v>
      </c>
      <c r="S12" s="182">
        <f t="shared" si="3"/>
        <v>-3.2059718951022061E-2</v>
      </c>
    </row>
    <row r="13" spans="1:19" ht="24" customHeight="1">
      <c r="A13" s="8"/>
      <c r="B13" s="3" t="s">
        <v>37</v>
      </c>
      <c r="D13" s="3"/>
      <c r="E13" s="19">
        <v>13235.120000000006</v>
      </c>
      <c r="F13" s="140">
        <v>14717.449999999997</v>
      </c>
      <c r="G13" s="247">
        <f>E13/E11</f>
        <v>8.8550719867001915E-2</v>
      </c>
      <c r="H13" s="215">
        <f>F13/F11</f>
        <v>9.0949601729923918E-2</v>
      </c>
      <c r="I13" s="182">
        <f t="shared" si="0"/>
        <v>0.11199974008546883</v>
      </c>
      <c r="K13" s="19">
        <v>1734.1640000000002</v>
      </c>
      <c r="L13" s="140">
        <v>1846.5450000000005</v>
      </c>
      <c r="M13" s="247">
        <f>K13/K11</f>
        <v>4.067072583414659E-2</v>
      </c>
      <c r="N13" s="215">
        <f>L13/L11</f>
        <v>4.3139829261552867E-2</v>
      </c>
      <c r="O13" s="182">
        <f t="shared" si="1"/>
        <v>6.4804136171665597E-2</v>
      </c>
      <c r="Q13" s="189">
        <f t="shared" si="2"/>
        <v>1.3102744818331826</v>
      </c>
      <c r="R13" s="190">
        <f t="shared" si="2"/>
        <v>1.2546636815480949</v>
      </c>
      <c r="S13" s="182">
        <f t="shared" si="3"/>
        <v>-4.2442099770792739E-2</v>
      </c>
    </row>
    <row r="14" spans="1:19" ht="24" customHeight="1" thickBot="1">
      <c r="A14" s="8"/>
      <c r="B14" t="s">
        <v>36</v>
      </c>
      <c r="E14" s="19">
        <v>26714.21</v>
      </c>
      <c r="F14" s="140">
        <v>35880.019999999997</v>
      </c>
      <c r="G14" s="247">
        <f>E14/E11</f>
        <v>0.17873374220847715</v>
      </c>
      <c r="H14" s="215">
        <f>F14/F11</f>
        <v>0.22172818858305651</v>
      </c>
      <c r="I14" s="186">
        <f t="shared" si="0"/>
        <v>0.34310615960569291</v>
      </c>
      <c r="K14" s="19">
        <v>2385.5919999999996</v>
      </c>
      <c r="L14" s="140">
        <v>3091.2399999999993</v>
      </c>
      <c r="M14" s="247">
        <f>K14/K11</f>
        <v>5.5948432895696946E-2</v>
      </c>
      <c r="N14" s="215">
        <f>L14/L11</f>
        <v>7.2218963418970356E-2</v>
      </c>
      <c r="O14" s="209">
        <f t="shared" si="1"/>
        <v>0.2957957605491634</v>
      </c>
      <c r="Q14" s="189">
        <f t="shared" si="2"/>
        <v>0.89300488391758537</v>
      </c>
      <c r="R14" s="190">
        <f t="shared" si="2"/>
        <v>0.8615491295712765</v>
      </c>
      <c r="S14" s="182">
        <f t="shared" si="3"/>
        <v>-3.5224616251048294E-2</v>
      </c>
    </row>
    <row r="15" spans="1:19" ht="24" customHeight="1" thickBot="1">
      <c r="A15" s="12" t="s">
        <v>12</v>
      </c>
      <c r="B15" s="13"/>
      <c r="C15" s="13"/>
      <c r="D15" s="13"/>
      <c r="E15" s="17">
        <v>281630.4499999999</v>
      </c>
      <c r="F15" s="145">
        <v>265864.68999999989</v>
      </c>
      <c r="G15" s="243">
        <f>G7+G11</f>
        <v>1</v>
      </c>
      <c r="H15" s="244">
        <f>H7+H11</f>
        <v>1</v>
      </c>
      <c r="I15" s="164">
        <f t="shared" si="0"/>
        <v>-5.598031036771775E-2</v>
      </c>
      <c r="J15" s="1"/>
      <c r="K15" s="17">
        <v>75977.716</v>
      </c>
      <c r="L15" s="145">
        <v>72346.740000000049</v>
      </c>
      <c r="M15" s="243">
        <f>M7+M11</f>
        <v>0.99999999999999978</v>
      </c>
      <c r="N15" s="244">
        <f>N7+N11</f>
        <v>1</v>
      </c>
      <c r="O15" s="164">
        <f t="shared" si="1"/>
        <v>-4.7790012534727304E-2</v>
      </c>
      <c r="Q15" s="191">
        <f t="shared" si="2"/>
        <v>2.6977805844502973</v>
      </c>
      <c r="R15" s="192">
        <f t="shared" si="2"/>
        <v>2.7211864802354939</v>
      </c>
      <c r="S15" s="57">
        <f t="shared" si="3"/>
        <v>8.6759819979821649E-3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200499.83999999991</v>
      </c>
      <c r="F16" s="181">
        <f t="shared" ref="F16:F17" si="4">F8+F12</f>
        <v>193790.28999999986</v>
      </c>
      <c r="G16" s="245">
        <f>E16/E15</f>
        <v>0.71192529074892286</v>
      </c>
      <c r="H16" s="246">
        <f>F16/F15</f>
        <v>0.728905707636467</v>
      </c>
      <c r="I16" s="207">
        <f t="shared" si="0"/>
        <v>-3.3464116480093196E-2</v>
      </c>
      <c r="J16" s="3"/>
      <c r="K16" s="180">
        <f t="shared" ref="K16:L18" si="5">K8+K12</f>
        <v>67795.092999999979</v>
      </c>
      <c r="L16" s="181">
        <f t="shared" si="5"/>
        <v>64256.321000000054</v>
      </c>
      <c r="M16" s="250">
        <f>K16/K15</f>
        <v>0.89230232980417545</v>
      </c>
      <c r="N16" s="246">
        <f>L16/L15</f>
        <v>0.88817161630226893</v>
      </c>
      <c r="O16" s="207">
        <f t="shared" si="1"/>
        <v>-5.2198055101125469E-2</v>
      </c>
      <c r="P16" s="3"/>
      <c r="Q16" s="189">
        <f t="shared" si="2"/>
        <v>3.3813040948062607</v>
      </c>
      <c r="R16" s="190">
        <f t="shared" si="2"/>
        <v>3.3157657692756488</v>
      </c>
      <c r="S16" s="182">
        <f t="shared" si="3"/>
        <v>-1.9382558827311585E-2</v>
      </c>
    </row>
    <row r="17" spans="1:19" ht="24" customHeight="1">
      <c r="A17" s="8"/>
      <c r="B17" s="3" t="s">
        <v>37</v>
      </c>
      <c r="C17" s="3"/>
      <c r="D17" s="183"/>
      <c r="E17" s="19">
        <f>E9+E13</f>
        <v>27116.990000000005</v>
      </c>
      <c r="F17" s="140">
        <f t="shared" si="4"/>
        <v>27589.54</v>
      </c>
      <c r="G17" s="248">
        <f>E17/E15</f>
        <v>9.6285717684291644E-2</v>
      </c>
      <c r="H17" s="215">
        <f>F17/F15</f>
        <v>0.10377286280475986</v>
      </c>
      <c r="I17" s="182">
        <f t="shared" si="0"/>
        <v>1.7426344148078216E-2</v>
      </c>
      <c r="K17" s="19">
        <f t="shared" si="5"/>
        <v>4027.7159999999999</v>
      </c>
      <c r="L17" s="140">
        <f t="shared" si="5"/>
        <v>4256.42</v>
      </c>
      <c r="M17" s="247">
        <f>K17/K15</f>
        <v>5.3011806777660965E-2</v>
      </c>
      <c r="N17" s="215">
        <f>L17/L15</f>
        <v>5.8833611576692979E-2</v>
      </c>
      <c r="O17" s="182">
        <f t="shared" si="1"/>
        <v>5.6782553685513125E-2</v>
      </c>
      <c r="Q17" s="189">
        <f t="shared" si="2"/>
        <v>1.4853108696798571</v>
      </c>
      <c r="R17" s="190">
        <f t="shared" si="2"/>
        <v>1.5427658453167394</v>
      </c>
      <c r="S17" s="182">
        <f t="shared" si="3"/>
        <v>3.8682121574499816E-2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54013.62000000001</v>
      </c>
      <c r="F18" s="142">
        <f>F10+F14</f>
        <v>44484.86</v>
      </c>
      <c r="G18" s="249">
        <f>E18/E15</f>
        <v>0.19178899156678558</v>
      </c>
      <c r="H18" s="221">
        <f>F18/F15</f>
        <v>0.16732142955877299</v>
      </c>
      <c r="I18" s="208">
        <f t="shared" si="0"/>
        <v>-0.17641402298161107</v>
      </c>
      <c r="K18" s="21">
        <f t="shared" si="5"/>
        <v>4154.9069999999992</v>
      </c>
      <c r="L18" s="142">
        <f t="shared" si="5"/>
        <v>3833.9989999999993</v>
      </c>
      <c r="M18" s="249">
        <f>K18/K15</f>
        <v>5.4685863418163283E-2</v>
      </c>
      <c r="N18" s="221">
        <f>L18/L15</f>
        <v>5.2994772121038168E-2</v>
      </c>
      <c r="O18" s="208">
        <f t="shared" si="1"/>
        <v>-7.7235904437812919E-2</v>
      </c>
      <c r="Q18" s="193">
        <f t="shared" si="2"/>
        <v>0.76923320451397226</v>
      </c>
      <c r="R18" s="194">
        <f t="shared" si="2"/>
        <v>0.86186603711914556</v>
      </c>
      <c r="S18" s="186">
        <f t="shared" si="3"/>
        <v>0.12042230114559586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19</vt:i4>
      </vt:variant>
    </vt:vector>
  </HeadingPairs>
  <TitlesOfParts>
    <vt:vector size="47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2026-08-16T15:13:25Z</dcterms:modified>
</cp:coreProperties>
</file>