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ESTATISTICAS IVV\1. SÍNTESE ESTATISTICA\153. MAIO 2026\"/>
    </mc:Choice>
  </mc:AlternateContent>
  <xr:revisionPtr revIDLastSave="0" documentId="13_ncr:1_{3B4F513E-9C6B-4969-B0B7-A0D838E4BD8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95" r:id="rId14"/>
    <sheet name="13" sheetId="94" r:id="rId15"/>
    <sheet name="14" sheetId="96" r:id="rId16"/>
    <sheet name="15" sheetId="97" r:id="rId17"/>
    <sheet name="16" sheetId="98" r:id="rId18"/>
    <sheet name="17" sheetId="99" r:id="rId19"/>
    <sheet name="18" sheetId="100" r:id="rId20"/>
    <sheet name="19" sheetId="101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1 (2)" sheetId="49" state="hidden" r:id="rId28"/>
  </sheets>
  <externalReferences>
    <externalReference r:id="rId29"/>
    <externalReference r:id="rId30"/>
  </externalReferences>
  <definedNames>
    <definedName name="_xlnm.Print_Area" localSheetId="2">'1'!$A$1:$W$36</definedName>
    <definedName name="_xlnm.Print_Area" localSheetId="12">'11'!$A$1:$AG$92</definedName>
    <definedName name="_xlnm.Print_Area" localSheetId="14">'13'!$A$1:$AG$92</definedName>
    <definedName name="_xlnm.Print_Area" localSheetId="16">'15'!$A$1:$AG$92</definedName>
    <definedName name="_xlnm.Print_Area" localSheetId="18">'17'!$A$1:$AG$92</definedName>
    <definedName name="_xlnm.Print_Area" localSheetId="20">'19'!$A$1:$AG$92</definedName>
    <definedName name="_xlnm.Print_Area" localSheetId="3">'2'!$A$1:$BF$68</definedName>
    <definedName name="_xlnm.Print_Area" localSheetId="21">'20'!$A$1:$R$8</definedName>
    <definedName name="_xlnm.Print_Area" localSheetId="22">'21'!$A$1:$P$84</definedName>
    <definedName name="_xlnm.Print_Area" localSheetId="23">'22'!$A$1:$R$8</definedName>
    <definedName name="_xlnm.Print_Area" localSheetId="24">'23'!$A$1:$P$96</definedName>
    <definedName name="_xlnm.Print_Area" localSheetId="25">'24'!$A$1:$R$8</definedName>
    <definedName name="_xlnm.Print_Area" localSheetId="26">'25'!$A$1:$P$95</definedName>
    <definedName name="_xlnm.Print_Area" localSheetId="4">'3'!$A$1:$BF$68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7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'11'!$A$1:$AG$92</definedName>
    <definedName name="Z_D2454DF7_9151_402B_B9E4_208D72282370_.wvu.PrintArea" localSheetId="14" hidden="1">'13'!$A$1:$AG$92</definedName>
    <definedName name="Z_D2454DF7_9151_402B_B9E4_208D72282370_.wvu.PrintArea" localSheetId="16" hidden="1">'15'!$A$1:$AG$92</definedName>
    <definedName name="Z_D2454DF7_9151_402B_B9E4_208D72282370_.wvu.PrintArea" localSheetId="18" hidden="1">'17'!$A$1:$AG$92</definedName>
    <definedName name="Z_D2454DF7_9151_402B_B9E4_208D72282370_.wvu.PrintArea" localSheetId="20" hidden="1">'19'!$A$1:$AG$92</definedName>
    <definedName name="Z_D2454DF7_9151_402B_B9E4_208D72282370_.wvu.PrintArea" localSheetId="21" hidden="1">'20'!$A$1:$R$8</definedName>
    <definedName name="Z_D2454DF7_9151_402B_B9E4_208D72282370_.wvu.PrintArea" localSheetId="22" hidden="1">'21'!$A$1:$P$84</definedName>
    <definedName name="Z_D2454DF7_9151_402B_B9E4_208D72282370_.wvu.PrintArea" localSheetId="23" hidden="1">'22'!$A$1:$R$8</definedName>
    <definedName name="Z_D2454DF7_9151_402B_B9E4_208D72282370_.wvu.PrintArea" localSheetId="24" hidden="1">'23'!$A$1:$P$96</definedName>
    <definedName name="Z_D2454DF7_9151_402B_B9E4_208D72282370_.wvu.PrintArea" localSheetId="25" hidden="1">'24'!$A$1:$R$8</definedName>
    <definedName name="Z_D2454DF7_9151_402B_B9E4_208D72282370_.wvu.PrintArea" localSheetId="26" hidden="1">'25'!$A$1:$P$95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9" i="91" l="1"/>
  <c r="BE29" i="91"/>
  <c r="BD30" i="91"/>
  <c r="BE30" i="91"/>
  <c r="BD31" i="91"/>
  <c r="BE31" i="91"/>
  <c r="BD32" i="91"/>
  <c r="BE32" i="91"/>
  <c r="BD33" i="91"/>
  <c r="BE33" i="91"/>
  <c r="BF33" i="91" s="1"/>
  <c r="BD34" i="91"/>
  <c r="BD35" i="91"/>
  <c r="BD36" i="91"/>
  <c r="BD37" i="91"/>
  <c r="BD38" i="91"/>
  <c r="BD39" i="91"/>
  <c r="BD40" i="91"/>
  <c r="BE40" i="91"/>
  <c r="BD41" i="91"/>
  <c r="BE41" i="91"/>
  <c r="BE11" i="92"/>
  <c r="BF11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AK63" i="92"/>
  <c r="AL63" i="92"/>
  <c r="V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D63" i="92" s="1"/>
  <c r="R63" i="92"/>
  <c r="B63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AK41" i="92"/>
  <c r="AL41" i="92"/>
  <c r="V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R41" i="92"/>
  <c r="B41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AK19" i="92"/>
  <c r="AL19" i="92"/>
  <c r="V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R19" i="92"/>
  <c r="B19" i="92"/>
  <c r="BE55" i="91"/>
  <c r="BF55" i="91" s="1"/>
  <c r="N82" i="70"/>
  <c r="O82" i="70"/>
  <c r="P82" i="70"/>
  <c r="N83" i="70"/>
  <c r="O83" i="70"/>
  <c r="P83" i="70" s="1"/>
  <c r="O84" i="70"/>
  <c r="N85" i="70"/>
  <c r="O85" i="70"/>
  <c r="P85" i="70"/>
  <c r="N86" i="70"/>
  <c r="O86" i="70"/>
  <c r="P86" i="70"/>
  <c r="O87" i="70"/>
  <c r="N88" i="70"/>
  <c r="O88" i="70"/>
  <c r="P88" i="70" s="1"/>
  <c r="O89" i="70"/>
  <c r="N90" i="70"/>
  <c r="O90" i="70"/>
  <c r="P90" i="70"/>
  <c r="N91" i="70"/>
  <c r="O91" i="70"/>
  <c r="P91" i="70" s="1"/>
  <c r="N92" i="70"/>
  <c r="O92" i="70"/>
  <c r="P92" i="70" s="1"/>
  <c r="N93" i="70"/>
  <c r="O93" i="70"/>
  <c r="P93" i="70"/>
  <c r="N94" i="70"/>
  <c r="O94" i="70"/>
  <c r="P94" i="70"/>
  <c r="L82" i="70"/>
  <c r="L83" i="70"/>
  <c r="L85" i="70"/>
  <c r="L86" i="70"/>
  <c r="L88" i="70"/>
  <c r="L90" i="70"/>
  <c r="L91" i="70"/>
  <c r="L92" i="70"/>
  <c r="L93" i="70"/>
  <c r="L94" i="70"/>
  <c r="F82" i="70"/>
  <c r="F83" i="70"/>
  <c r="F85" i="70"/>
  <c r="F86" i="70"/>
  <c r="F88" i="70"/>
  <c r="F90" i="70"/>
  <c r="F91" i="70"/>
  <c r="F92" i="70"/>
  <c r="F93" i="70"/>
  <c r="F94" i="70"/>
  <c r="N73" i="66"/>
  <c r="O73" i="66"/>
  <c r="P73" i="66"/>
  <c r="N74" i="66"/>
  <c r="P74" i="66" s="1"/>
  <c r="O74" i="66"/>
  <c r="O75" i="66"/>
  <c r="N76" i="66"/>
  <c r="O76" i="66"/>
  <c r="P76" i="66"/>
  <c r="N77" i="66"/>
  <c r="O77" i="66"/>
  <c r="P77" i="66"/>
  <c r="N78" i="66"/>
  <c r="P78" i="66" s="1"/>
  <c r="O78" i="66"/>
  <c r="N79" i="66"/>
  <c r="O79" i="66"/>
  <c r="P79" i="66" s="1"/>
  <c r="O80" i="66"/>
  <c r="O81" i="66"/>
  <c r="O82" i="66"/>
  <c r="L73" i="66"/>
  <c r="L74" i="66"/>
  <c r="L76" i="66"/>
  <c r="L77" i="66"/>
  <c r="L78" i="66"/>
  <c r="L79" i="66"/>
  <c r="F76" i="66"/>
  <c r="F77" i="66"/>
  <c r="F78" i="66"/>
  <c r="F79" i="66"/>
  <c r="F73" i="66"/>
  <c r="F74" i="66"/>
  <c r="B55" i="66"/>
  <c r="C55" i="66"/>
  <c r="F55" i="66" s="1"/>
  <c r="H55" i="66"/>
  <c r="I55" i="66"/>
  <c r="L55" i="66" s="1"/>
  <c r="N20" i="66"/>
  <c r="O20" i="66"/>
  <c r="P20" i="66"/>
  <c r="O21" i="66"/>
  <c r="N22" i="66"/>
  <c r="O22" i="66"/>
  <c r="P22" i="66" s="1"/>
  <c r="N23" i="66"/>
  <c r="O23" i="66"/>
  <c r="P23" i="66"/>
  <c r="N24" i="66"/>
  <c r="O24" i="66"/>
  <c r="P24" i="66"/>
  <c r="N25" i="66"/>
  <c r="O25" i="66"/>
  <c r="P25" i="66" s="1"/>
  <c r="N26" i="66"/>
  <c r="O26" i="66"/>
  <c r="P26" i="66" s="1"/>
  <c r="N27" i="66"/>
  <c r="O27" i="66"/>
  <c r="P27" i="66"/>
  <c r="N28" i="66"/>
  <c r="O28" i="66"/>
  <c r="P28" i="66"/>
  <c r="N29" i="66"/>
  <c r="O29" i="66"/>
  <c r="P29" i="66" s="1"/>
  <c r="O30" i="66"/>
  <c r="O31" i="66"/>
  <c r="L20" i="66"/>
  <c r="L22" i="66"/>
  <c r="L23" i="66"/>
  <c r="L24" i="66"/>
  <c r="L25" i="66"/>
  <c r="L26" i="66"/>
  <c r="L27" i="66"/>
  <c r="L28" i="66"/>
  <c r="L29" i="66"/>
  <c r="F20" i="66"/>
  <c r="F22" i="66"/>
  <c r="F23" i="66"/>
  <c r="F24" i="66"/>
  <c r="F25" i="66"/>
  <c r="F26" i="66"/>
  <c r="F27" i="66"/>
  <c r="F28" i="66"/>
  <c r="F29" i="66"/>
  <c r="F32" i="66"/>
  <c r="AE91" i="101"/>
  <c r="AE94" i="101"/>
  <c r="AE95" i="101"/>
  <c r="AL81" i="101"/>
  <c r="AM81" i="101"/>
  <c r="AN81" i="101"/>
  <c r="AI82" i="101"/>
  <c r="AJ82" i="101"/>
  <c r="AP82" i="101" s="1"/>
  <c r="AK82" i="101"/>
  <c r="AL82" i="101"/>
  <c r="AM82" i="101"/>
  <c r="AN82" i="101"/>
  <c r="AQ82" i="101" s="1"/>
  <c r="AI83" i="101"/>
  <c r="AJ83" i="101"/>
  <c r="AK83" i="101"/>
  <c r="AL83" i="101"/>
  <c r="AO83" i="101" s="1"/>
  <c r="AM83" i="101"/>
  <c r="AN83" i="101"/>
  <c r="AI84" i="101"/>
  <c r="AJ84" i="101"/>
  <c r="AP84" i="101" s="1"/>
  <c r="AK84" i="101"/>
  <c r="AL84" i="101"/>
  <c r="AM84" i="101"/>
  <c r="AN84" i="101"/>
  <c r="AI85" i="101"/>
  <c r="AJ85" i="101"/>
  <c r="AK85" i="101"/>
  <c r="AL85" i="101"/>
  <c r="AO85" i="101" s="1"/>
  <c r="AM85" i="101"/>
  <c r="AN85" i="101"/>
  <c r="AQ85" i="101" s="1"/>
  <c r="AI86" i="101"/>
  <c r="AJ86" i="101"/>
  <c r="AP86" i="101" s="1"/>
  <c r="AK86" i="101"/>
  <c r="AL86" i="101"/>
  <c r="AM86" i="101"/>
  <c r="AN86" i="101"/>
  <c r="AQ86" i="101" s="1"/>
  <c r="AI87" i="101"/>
  <c r="AJ87" i="101"/>
  <c r="AK87" i="101"/>
  <c r="AL87" i="101"/>
  <c r="AO87" i="101" s="1"/>
  <c r="AM87" i="101"/>
  <c r="AN87" i="101"/>
  <c r="AI88" i="101"/>
  <c r="AJ88" i="101"/>
  <c r="AP88" i="101" s="1"/>
  <c r="AK88" i="101"/>
  <c r="AL88" i="101"/>
  <c r="AM88" i="101"/>
  <c r="AN88" i="101"/>
  <c r="AI89" i="101"/>
  <c r="AJ89" i="101"/>
  <c r="AK89" i="101"/>
  <c r="AL89" i="101"/>
  <c r="AO89" i="101" s="1"/>
  <c r="AM89" i="101"/>
  <c r="AN89" i="101"/>
  <c r="AQ89" i="101" s="1"/>
  <c r="AI90" i="101"/>
  <c r="AJ90" i="101"/>
  <c r="AP90" i="101" s="1"/>
  <c r="AK90" i="101"/>
  <c r="AL90" i="101"/>
  <c r="AM90" i="101"/>
  <c r="AN90" i="101"/>
  <c r="AQ90" i="101" s="1"/>
  <c r="AI91" i="101"/>
  <c r="AJ91" i="101"/>
  <c r="AK91" i="101"/>
  <c r="AL91" i="101"/>
  <c r="AO91" i="101" s="1"/>
  <c r="AM91" i="101"/>
  <c r="AN91" i="101"/>
  <c r="AJ92" i="101"/>
  <c r="AP92" i="101" s="1"/>
  <c r="AK92" i="101"/>
  <c r="AL92" i="101"/>
  <c r="AM92" i="101"/>
  <c r="AN92" i="101"/>
  <c r="AJ93" i="101"/>
  <c r="AK93" i="101"/>
  <c r="AL93" i="101"/>
  <c r="AM93" i="101"/>
  <c r="AN93" i="101"/>
  <c r="AQ93" i="101" s="1"/>
  <c r="AI94" i="101"/>
  <c r="AJ94" i="101"/>
  <c r="AP94" i="101" s="1"/>
  <c r="AK94" i="101"/>
  <c r="AL94" i="101"/>
  <c r="AM94" i="101"/>
  <c r="AN94" i="101"/>
  <c r="AQ94" i="101" s="1"/>
  <c r="AI95" i="101"/>
  <c r="AJ95" i="101"/>
  <c r="AK95" i="101"/>
  <c r="AL95" i="101"/>
  <c r="AO95" i="101" s="1"/>
  <c r="AM95" i="101"/>
  <c r="AN95" i="101"/>
  <c r="AI96" i="101"/>
  <c r="AJ96" i="101"/>
  <c r="AP96" i="101" s="1"/>
  <c r="AK96" i="101"/>
  <c r="AL96" i="101"/>
  <c r="AM96" i="101"/>
  <c r="AN96" i="101"/>
  <c r="AO82" i="101"/>
  <c r="AP83" i="101"/>
  <c r="AQ83" i="101"/>
  <c r="AO84" i="101"/>
  <c r="AQ84" i="101"/>
  <c r="AP85" i="101"/>
  <c r="AO86" i="101"/>
  <c r="AP87" i="101"/>
  <c r="AQ87" i="101"/>
  <c r="AO88" i="101"/>
  <c r="AQ88" i="101"/>
  <c r="AP89" i="101"/>
  <c r="AO90" i="101"/>
  <c r="AP91" i="101"/>
  <c r="AQ91" i="101"/>
  <c r="AQ92" i="101"/>
  <c r="AP93" i="101"/>
  <c r="AO94" i="101"/>
  <c r="AP95" i="101"/>
  <c r="AQ95" i="101"/>
  <c r="AO96" i="101"/>
  <c r="AQ96" i="101"/>
  <c r="N84" i="101"/>
  <c r="O84" i="101"/>
  <c r="P84" i="101"/>
  <c r="N85" i="101"/>
  <c r="O85" i="101"/>
  <c r="P85" i="101"/>
  <c r="N86" i="101"/>
  <c r="O86" i="101"/>
  <c r="P86" i="101"/>
  <c r="N87" i="101"/>
  <c r="O87" i="101"/>
  <c r="P87" i="101"/>
  <c r="N88" i="101"/>
  <c r="O88" i="101"/>
  <c r="P88" i="101"/>
  <c r="N89" i="101"/>
  <c r="O89" i="101"/>
  <c r="P89" i="101"/>
  <c r="N90" i="101"/>
  <c r="O90" i="101"/>
  <c r="P90" i="101"/>
  <c r="N91" i="101"/>
  <c r="O91" i="101"/>
  <c r="P91" i="101"/>
  <c r="O92" i="101"/>
  <c r="P92" i="101"/>
  <c r="O93" i="101"/>
  <c r="P93" i="101"/>
  <c r="N94" i="101"/>
  <c r="O94" i="101"/>
  <c r="P94" i="101"/>
  <c r="N95" i="101"/>
  <c r="O95" i="101"/>
  <c r="P95" i="101"/>
  <c r="N96" i="101"/>
  <c r="O96" i="101"/>
  <c r="P96" i="101"/>
  <c r="N78" i="101"/>
  <c r="O78" i="101"/>
  <c r="P78" i="101"/>
  <c r="N79" i="101"/>
  <c r="O79" i="101"/>
  <c r="P79" i="101"/>
  <c r="N80" i="101"/>
  <c r="O80" i="101"/>
  <c r="P80" i="101"/>
  <c r="N82" i="101"/>
  <c r="O82" i="101"/>
  <c r="P82" i="101"/>
  <c r="N83" i="101"/>
  <c r="O83" i="101"/>
  <c r="P83" i="101"/>
  <c r="B62" i="36"/>
  <c r="C62" i="36"/>
  <c r="D62" i="36"/>
  <c r="E62" i="36"/>
  <c r="F62" i="36"/>
  <c r="G62" i="36"/>
  <c r="R62" i="36"/>
  <c r="S62" i="36"/>
  <c r="T62" i="36"/>
  <c r="U62" i="36"/>
  <c r="V62" i="36"/>
  <c r="W62" i="36"/>
  <c r="L8" i="71"/>
  <c r="L9" i="71"/>
  <c r="L10" i="71"/>
  <c r="L11" i="71"/>
  <c r="L12" i="71"/>
  <c r="L13" i="71"/>
  <c r="L14" i="71"/>
  <c r="L15" i="71"/>
  <c r="L16" i="71"/>
  <c r="C50" i="93"/>
  <c r="D50" i="93"/>
  <c r="C53" i="93"/>
  <c r="D53" i="93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AK63" i="91"/>
  <c r="AL63" i="91"/>
  <c r="V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/>
  <c r="B63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AK41" i="91"/>
  <c r="AL41" i="91"/>
  <c r="V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/>
  <c r="B41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AL19" i="91"/>
  <c r="V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B19" i="91"/>
  <c r="H40" i="97"/>
  <c r="H41" i="97"/>
  <c r="H42" i="97"/>
  <c r="H43" i="97"/>
  <c r="H44" i="97"/>
  <c r="H45" i="97"/>
  <c r="H46" i="97"/>
  <c r="H47" i="97"/>
  <c r="H48" i="97"/>
  <c r="H49" i="97"/>
  <c r="H50" i="97"/>
  <c r="H51" i="97"/>
  <c r="H52" i="97"/>
  <c r="H53" i="97"/>
  <c r="H54" i="97"/>
  <c r="H55" i="97"/>
  <c r="H56" i="97"/>
  <c r="H57" i="97"/>
  <c r="H58" i="97"/>
  <c r="H59" i="97"/>
  <c r="H60" i="97"/>
  <c r="H61" i="97"/>
  <c r="H69" i="94"/>
  <c r="I69" i="94"/>
  <c r="H70" i="94"/>
  <c r="I70" i="94"/>
  <c r="H71" i="94"/>
  <c r="I71" i="94"/>
  <c r="H72" i="94"/>
  <c r="I72" i="94"/>
  <c r="H73" i="94"/>
  <c r="I73" i="94"/>
  <c r="H74" i="94"/>
  <c r="I74" i="94"/>
  <c r="H75" i="94"/>
  <c r="I75" i="94"/>
  <c r="H76" i="94"/>
  <c r="I76" i="94"/>
  <c r="H77" i="94"/>
  <c r="I77" i="94"/>
  <c r="H78" i="94"/>
  <c r="I78" i="94"/>
  <c r="H79" i="94"/>
  <c r="I79" i="94"/>
  <c r="H80" i="94"/>
  <c r="I80" i="94"/>
  <c r="H81" i="94"/>
  <c r="I81" i="94"/>
  <c r="H82" i="94"/>
  <c r="I82" i="94"/>
  <c r="H83" i="94"/>
  <c r="I83" i="94"/>
  <c r="H84" i="94"/>
  <c r="I84" i="94"/>
  <c r="H85" i="94"/>
  <c r="I85" i="94"/>
  <c r="H86" i="94"/>
  <c r="I86" i="94"/>
  <c r="H87" i="94"/>
  <c r="I87" i="94"/>
  <c r="H88" i="94"/>
  <c r="I88" i="94"/>
  <c r="H89" i="94"/>
  <c r="I89" i="94"/>
  <c r="H90" i="94"/>
  <c r="I90" i="94"/>
  <c r="H91" i="94"/>
  <c r="I91" i="94"/>
  <c r="H92" i="94"/>
  <c r="I92" i="94"/>
  <c r="H93" i="94"/>
  <c r="I93" i="94"/>
  <c r="H94" i="94"/>
  <c r="I94" i="94"/>
  <c r="H95" i="94"/>
  <c r="I95" i="94"/>
  <c r="BE10" i="92"/>
  <c r="BF10" i="92" s="1"/>
  <c r="BE54" i="91"/>
  <c r="BF54" i="91" s="1"/>
  <c r="N81" i="70"/>
  <c r="O81" i="70"/>
  <c r="L81" i="70"/>
  <c r="F81" i="70"/>
  <c r="C95" i="68"/>
  <c r="B95" i="68"/>
  <c r="L72" i="66"/>
  <c r="N72" i="66"/>
  <c r="P72" i="66" s="1"/>
  <c r="O72" i="66"/>
  <c r="F72" i="66"/>
  <c r="L19" i="66"/>
  <c r="N19" i="66"/>
  <c r="O19" i="66"/>
  <c r="F19" i="66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AE55" i="101"/>
  <c r="AF55" i="101"/>
  <c r="AG55" i="101"/>
  <c r="AL49" i="101"/>
  <c r="AI78" i="101"/>
  <c r="AJ78" i="101"/>
  <c r="AK78" i="101"/>
  <c r="AL78" i="101"/>
  <c r="AO78" i="101" s="1"/>
  <c r="AM78" i="101"/>
  <c r="AN78" i="101"/>
  <c r="AI79" i="101"/>
  <c r="AO79" i="101" s="1"/>
  <c r="AJ79" i="101"/>
  <c r="AK79" i="101"/>
  <c r="AL79" i="101"/>
  <c r="AM79" i="101"/>
  <c r="AN79" i="101"/>
  <c r="AI80" i="101"/>
  <c r="AJ80" i="101"/>
  <c r="AP80" i="101" s="1"/>
  <c r="AK80" i="101"/>
  <c r="AL80" i="101"/>
  <c r="AM80" i="101"/>
  <c r="AN80" i="101"/>
  <c r="AE78" i="101"/>
  <c r="AE79" i="101"/>
  <c r="AE80" i="101"/>
  <c r="AE82" i="101"/>
  <c r="AE83" i="101"/>
  <c r="AE84" i="101"/>
  <c r="AE85" i="101"/>
  <c r="AE86" i="101"/>
  <c r="AE88" i="101"/>
  <c r="AE89" i="101"/>
  <c r="AE90" i="101"/>
  <c r="N27" i="101"/>
  <c r="AI94" i="99"/>
  <c r="AJ94" i="99"/>
  <c r="AP94" i="99" s="1"/>
  <c r="AK94" i="99"/>
  <c r="AL94" i="99"/>
  <c r="AM94" i="99"/>
  <c r="AN94" i="99"/>
  <c r="AI95" i="99"/>
  <c r="AJ95" i="99"/>
  <c r="AP95" i="99" s="1"/>
  <c r="AK95" i="99"/>
  <c r="AL95" i="99"/>
  <c r="AO95" i="99" s="1"/>
  <c r="AM95" i="99"/>
  <c r="AN95" i="99"/>
  <c r="AE94" i="99"/>
  <c r="AF94" i="99"/>
  <c r="AG94" i="99"/>
  <c r="AE95" i="99"/>
  <c r="AF95" i="99"/>
  <c r="AG95" i="99"/>
  <c r="N94" i="99"/>
  <c r="O94" i="99"/>
  <c r="P94" i="99"/>
  <c r="N95" i="99"/>
  <c r="O95" i="99"/>
  <c r="P95" i="99"/>
  <c r="AI84" i="94"/>
  <c r="AJ84" i="94"/>
  <c r="AK84" i="94"/>
  <c r="AM84" i="94"/>
  <c r="AN84" i="94"/>
  <c r="AI85" i="94"/>
  <c r="AJ85" i="94"/>
  <c r="AK85" i="94"/>
  <c r="AM85" i="94"/>
  <c r="AI92" i="94"/>
  <c r="AJ92" i="94"/>
  <c r="AK92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B96" i="36"/>
  <c r="C96" i="36"/>
  <c r="D96" i="36"/>
  <c r="E96" i="36"/>
  <c r="F96" i="36"/>
  <c r="G96" i="36"/>
  <c r="R67" i="36"/>
  <c r="U67" i="36"/>
  <c r="AL67" i="36" s="1"/>
  <c r="N89" i="86"/>
  <c r="O89" i="86"/>
  <c r="L89" i="86"/>
  <c r="L90" i="86"/>
  <c r="F89" i="86"/>
  <c r="F90" i="86"/>
  <c r="S11" i="95"/>
  <c r="S30" i="95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E53" i="71"/>
  <c r="F53" i="71"/>
  <c r="G53" i="71"/>
  <c r="H53" i="71"/>
  <c r="I53" i="71"/>
  <c r="J53" i="71"/>
  <c r="E54" i="71"/>
  <c r="F54" i="71"/>
  <c r="G54" i="71"/>
  <c r="H54" i="71"/>
  <c r="I54" i="71"/>
  <c r="J54" i="71"/>
  <c r="F46" i="71"/>
  <c r="G46" i="71"/>
  <c r="H46" i="71"/>
  <c r="I46" i="71"/>
  <c r="J46" i="71"/>
  <c r="E46" i="71"/>
  <c r="AI67" i="36"/>
  <c r="AA67" i="36"/>
  <c r="E67" i="36"/>
  <c r="B67" i="36"/>
  <c r="K67" i="36"/>
  <c r="AL64" i="92"/>
  <c r="BE31" i="92"/>
  <c r="BE9" i="92"/>
  <c r="S7" i="92"/>
  <c r="S8" i="92"/>
  <c r="R64" i="91"/>
  <c r="BE53" i="91"/>
  <c r="BF43" i="91"/>
  <c r="BF44" i="91"/>
  <c r="BC7" i="91"/>
  <c r="BD7" i="91"/>
  <c r="BC8" i="91"/>
  <c r="BD8" i="91"/>
  <c r="BC9" i="91"/>
  <c r="BD9" i="91"/>
  <c r="BC10" i="91"/>
  <c r="BD10" i="91"/>
  <c r="BC11" i="91"/>
  <c r="BD11" i="91"/>
  <c r="BC12" i="91"/>
  <c r="BD12" i="91"/>
  <c r="BC13" i="91"/>
  <c r="BD13" i="91"/>
  <c r="BC14" i="91"/>
  <c r="BD14" i="91"/>
  <c r="BC15" i="91"/>
  <c r="BD15" i="91"/>
  <c r="BC16" i="91"/>
  <c r="BD16" i="91"/>
  <c r="BC17" i="91"/>
  <c r="BD17" i="91"/>
  <c r="BC18" i="91"/>
  <c r="BD18" i="91"/>
  <c r="BC19" i="91"/>
  <c r="BC20" i="91"/>
  <c r="BC21" i="91"/>
  <c r="BC22" i="91"/>
  <c r="BC23" i="91"/>
  <c r="R20" i="91"/>
  <c r="N72" i="70"/>
  <c r="O72" i="70"/>
  <c r="N73" i="70"/>
  <c r="O73" i="70"/>
  <c r="N74" i="70"/>
  <c r="O74" i="70"/>
  <c r="N75" i="70"/>
  <c r="O75" i="70"/>
  <c r="N76" i="70"/>
  <c r="O76" i="70"/>
  <c r="N77" i="70"/>
  <c r="O77" i="70"/>
  <c r="N78" i="70"/>
  <c r="O78" i="70"/>
  <c r="N79" i="70"/>
  <c r="O79" i="70"/>
  <c r="N80" i="70"/>
  <c r="O80" i="70"/>
  <c r="L72" i="70"/>
  <c r="L73" i="70"/>
  <c r="L74" i="70"/>
  <c r="L75" i="70"/>
  <c r="L76" i="70"/>
  <c r="L77" i="70"/>
  <c r="L78" i="70"/>
  <c r="L79" i="70"/>
  <c r="L80" i="70"/>
  <c r="F72" i="70"/>
  <c r="F73" i="70"/>
  <c r="F74" i="70"/>
  <c r="F75" i="70"/>
  <c r="F76" i="70"/>
  <c r="F77" i="70"/>
  <c r="F78" i="70"/>
  <c r="F79" i="70"/>
  <c r="F80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N12" i="70"/>
  <c r="O12" i="70"/>
  <c r="P12" i="70" s="1"/>
  <c r="N13" i="70"/>
  <c r="P13" i="70" s="1"/>
  <c r="O13" i="70"/>
  <c r="N14" i="70"/>
  <c r="O14" i="70"/>
  <c r="N15" i="70"/>
  <c r="O15" i="70"/>
  <c r="N16" i="70"/>
  <c r="O16" i="70"/>
  <c r="N17" i="70"/>
  <c r="O17" i="70"/>
  <c r="N18" i="70"/>
  <c r="O18" i="70"/>
  <c r="N19" i="70"/>
  <c r="O19" i="70"/>
  <c r="N20" i="70"/>
  <c r="O20" i="70"/>
  <c r="N21" i="70"/>
  <c r="O21" i="70"/>
  <c r="N22" i="70"/>
  <c r="O22" i="70"/>
  <c r="N23" i="70"/>
  <c r="O23" i="70"/>
  <c r="N24" i="70"/>
  <c r="O24" i="70"/>
  <c r="N25" i="70"/>
  <c r="O25" i="70"/>
  <c r="N26" i="70"/>
  <c r="O26" i="70"/>
  <c r="N27" i="70"/>
  <c r="O27" i="70"/>
  <c r="N28" i="70"/>
  <c r="O28" i="70"/>
  <c r="N29" i="70"/>
  <c r="O29" i="70"/>
  <c r="N30" i="70"/>
  <c r="O30" i="70"/>
  <c r="N31" i="70"/>
  <c r="O31" i="70"/>
  <c r="L27" i="70"/>
  <c r="L28" i="70"/>
  <c r="L29" i="70"/>
  <c r="L30" i="70"/>
  <c r="L31" i="70"/>
  <c r="L13" i="70"/>
  <c r="L14" i="70"/>
  <c r="L15" i="70"/>
  <c r="L16" i="70"/>
  <c r="L17" i="70"/>
  <c r="L18" i="70"/>
  <c r="L19" i="70"/>
  <c r="L20" i="70"/>
  <c r="L21" i="70"/>
  <c r="L22" i="70"/>
  <c r="L23" i="70"/>
  <c r="L24" i="70"/>
  <c r="L25" i="70"/>
  <c r="L26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N84" i="68"/>
  <c r="O84" i="68"/>
  <c r="N85" i="68"/>
  <c r="O85" i="68"/>
  <c r="N86" i="68"/>
  <c r="O86" i="68"/>
  <c r="N87" i="68"/>
  <c r="O87" i="68"/>
  <c r="L84" i="68"/>
  <c r="L85" i="68"/>
  <c r="F84" i="68"/>
  <c r="F85" i="68"/>
  <c r="AI77" i="101"/>
  <c r="AJ77" i="101"/>
  <c r="AK77" i="101"/>
  <c r="AL77" i="101"/>
  <c r="AO77" i="101" s="1"/>
  <c r="AM77" i="101"/>
  <c r="AN77" i="101"/>
  <c r="AF79" i="101"/>
  <c r="AG79" i="101"/>
  <c r="AF80" i="101"/>
  <c r="AG80" i="101"/>
  <c r="AF82" i="101"/>
  <c r="AG82" i="101"/>
  <c r="AF83" i="101"/>
  <c r="AG83" i="101"/>
  <c r="AF84" i="101"/>
  <c r="AG84" i="101"/>
  <c r="AF85" i="101"/>
  <c r="AG85" i="101"/>
  <c r="AF86" i="101"/>
  <c r="AG86" i="101"/>
  <c r="AF87" i="101"/>
  <c r="AG87" i="101"/>
  <c r="AF88" i="101"/>
  <c r="AG88" i="101"/>
  <c r="AF89" i="101"/>
  <c r="AG89" i="101"/>
  <c r="AF90" i="101"/>
  <c r="AG90" i="101"/>
  <c r="AF91" i="101"/>
  <c r="AG91" i="101"/>
  <c r="AF92" i="101"/>
  <c r="AG92" i="101"/>
  <c r="AF93" i="101"/>
  <c r="AG93" i="101"/>
  <c r="AF94" i="101"/>
  <c r="AG94" i="101"/>
  <c r="AF95" i="101"/>
  <c r="AG95" i="101"/>
  <c r="AE60" i="101"/>
  <c r="AL58" i="101"/>
  <c r="AM58" i="101"/>
  <c r="AN58" i="101"/>
  <c r="AI57" i="101"/>
  <c r="AJ57" i="101"/>
  <c r="AK57" i="101"/>
  <c r="AI58" i="101"/>
  <c r="AJ58" i="101"/>
  <c r="AK58" i="101"/>
  <c r="AJ59" i="101"/>
  <c r="AK59" i="101"/>
  <c r="AE57" i="101"/>
  <c r="AF57" i="101"/>
  <c r="AG57" i="101"/>
  <c r="AE58" i="101"/>
  <c r="AF58" i="101"/>
  <c r="AG58" i="101"/>
  <c r="N57" i="101"/>
  <c r="O57" i="101"/>
  <c r="P57" i="101"/>
  <c r="N58" i="101"/>
  <c r="O58" i="101"/>
  <c r="P58" i="101"/>
  <c r="O59" i="101"/>
  <c r="P59" i="101"/>
  <c r="AI89" i="99"/>
  <c r="AJ89" i="99"/>
  <c r="AK89" i="99"/>
  <c r="AL89" i="99"/>
  <c r="AM89" i="99"/>
  <c r="AN89" i="99"/>
  <c r="AI90" i="99"/>
  <c r="AJ90" i="99"/>
  <c r="AK90" i="99"/>
  <c r="AL90" i="99"/>
  <c r="AM90" i="99"/>
  <c r="AN90" i="99"/>
  <c r="AJ91" i="99"/>
  <c r="AK91" i="99"/>
  <c r="AL91" i="99"/>
  <c r="AM91" i="99"/>
  <c r="AN91" i="99"/>
  <c r="AI92" i="99"/>
  <c r="AJ92" i="99"/>
  <c r="AK92" i="99"/>
  <c r="AL92" i="99"/>
  <c r="AM92" i="99"/>
  <c r="AN92" i="99"/>
  <c r="AI93" i="99"/>
  <c r="AJ93" i="99"/>
  <c r="AK93" i="99"/>
  <c r="AL93" i="99"/>
  <c r="AM93" i="99"/>
  <c r="AN93" i="99"/>
  <c r="AE89" i="99"/>
  <c r="AF89" i="99"/>
  <c r="AG89" i="99"/>
  <c r="AE90" i="99"/>
  <c r="AF90" i="99"/>
  <c r="AG90" i="99"/>
  <c r="AF91" i="99"/>
  <c r="AG91" i="99"/>
  <c r="AE92" i="99"/>
  <c r="AF92" i="99"/>
  <c r="AG92" i="99"/>
  <c r="AE93" i="99"/>
  <c r="AF93" i="99"/>
  <c r="AG93" i="99"/>
  <c r="O89" i="99"/>
  <c r="P89" i="99"/>
  <c r="N90" i="99"/>
  <c r="O90" i="99"/>
  <c r="P90" i="99"/>
  <c r="O91" i="99"/>
  <c r="P91" i="99"/>
  <c r="N92" i="99"/>
  <c r="O92" i="99"/>
  <c r="P92" i="99"/>
  <c r="N93" i="99"/>
  <c r="O93" i="99"/>
  <c r="P93" i="99"/>
  <c r="AL54" i="99"/>
  <c r="AM54" i="99"/>
  <c r="AN54" i="99"/>
  <c r="AL55" i="99"/>
  <c r="AM55" i="99"/>
  <c r="AN55" i="99"/>
  <c r="AL56" i="99"/>
  <c r="AM56" i="99"/>
  <c r="AN56" i="99"/>
  <c r="AL57" i="99"/>
  <c r="AM57" i="99"/>
  <c r="AN57" i="99"/>
  <c r="AL58" i="99"/>
  <c r="AM58" i="99"/>
  <c r="AN58" i="99"/>
  <c r="AL59" i="99"/>
  <c r="AM59" i="99"/>
  <c r="AN59" i="99"/>
  <c r="AL60" i="99"/>
  <c r="AM60" i="99"/>
  <c r="AN60" i="99"/>
  <c r="AL61" i="99"/>
  <c r="AM61" i="99"/>
  <c r="AN61" i="99"/>
  <c r="AI54" i="99"/>
  <c r="AJ54" i="99"/>
  <c r="AK54" i="99"/>
  <c r="AI55" i="99"/>
  <c r="AO55" i="99" s="1"/>
  <c r="AJ55" i="99"/>
  <c r="AK55" i="99"/>
  <c r="AI56" i="99"/>
  <c r="AJ56" i="99"/>
  <c r="AP56" i="99" s="1"/>
  <c r="AK56" i="99"/>
  <c r="AI57" i="99"/>
  <c r="AJ57" i="99"/>
  <c r="AK57" i="99"/>
  <c r="AQ57" i="99" s="1"/>
  <c r="AI58" i="99"/>
  <c r="AJ58" i="99"/>
  <c r="AK58" i="99"/>
  <c r="AI59" i="99"/>
  <c r="AO59" i="99" s="1"/>
  <c r="AJ59" i="99"/>
  <c r="AK59" i="99"/>
  <c r="AI60" i="99"/>
  <c r="AJ60" i="99"/>
  <c r="AP60" i="99" s="1"/>
  <c r="AK60" i="99"/>
  <c r="AI61" i="99"/>
  <c r="AJ61" i="99"/>
  <c r="AK61" i="99"/>
  <c r="AQ61" i="99" s="1"/>
  <c r="AE54" i="99"/>
  <c r="AF54" i="99"/>
  <c r="AG54" i="99"/>
  <c r="AE55" i="99"/>
  <c r="AF55" i="99"/>
  <c r="AG55" i="99"/>
  <c r="AE56" i="99"/>
  <c r="AF56" i="99"/>
  <c r="AG56" i="99"/>
  <c r="N54" i="99"/>
  <c r="N55" i="99"/>
  <c r="N56" i="99"/>
  <c r="N57" i="99"/>
  <c r="N58" i="99"/>
  <c r="N59" i="99"/>
  <c r="N60" i="99"/>
  <c r="AE95" i="97"/>
  <c r="AF95" i="97"/>
  <c r="AG95" i="97"/>
  <c r="AI95" i="97"/>
  <c r="AJ95" i="97"/>
  <c r="AP95" i="97" s="1"/>
  <c r="AK95" i="97"/>
  <c r="AI79" i="97"/>
  <c r="AJ79" i="97"/>
  <c r="AK79" i="97"/>
  <c r="AE79" i="97"/>
  <c r="AF79" i="97"/>
  <c r="AG79" i="97"/>
  <c r="AE80" i="97"/>
  <c r="AF80" i="97"/>
  <c r="AG80" i="97"/>
  <c r="N79" i="97"/>
  <c r="O79" i="97"/>
  <c r="P79" i="97"/>
  <c r="N80" i="97"/>
  <c r="O80" i="97"/>
  <c r="P80" i="97"/>
  <c r="N95" i="97"/>
  <c r="O95" i="97"/>
  <c r="P95" i="97"/>
  <c r="AI28" i="97"/>
  <c r="AJ28" i="97"/>
  <c r="AK28" i="97"/>
  <c r="AI29" i="97"/>
  <c r="AJ29" i="97"/>
  <c r="AK29" i="97"/>
  <c r="AE28" i="97"/>
  <c r="AF28" i="97"/>
  <c r="AG28" i="97"/>
  <c r="AE29" i="97"/>
  <c r="AF29" i="97"/>
  <c r="AG29" i="97"/>
  <c r="N28" i="97"/>
  <c r="O28" i="97"/>
  <c r="P28" i="97"/>
  <c r="AE92" i="94"/>
  <c r="AF92" i="94"/>
  <c r="AG92" i="94"/>
  <c r="AE93" i="94"/>
  <c r="AF93" i="94"/>
  <c r="AG93" i="94"/>
  <c r="AN85" i="94"/>
  <c r="AE84" i="94"/>
  <c r="AF84" i="94"/>
  <c r="AG84" i="94"/>
  <c r="N90" i="86"/>
  <c r="O90" i="86"/>
  <c r="N91" i="86"/>
  <c r="O91" i="86"/>
  <c r="N92" i="86"/>
  <c r="O92" i="86"/>
  <c r="N93" i="86"/>
  <c r="O93" i="86"/>
  <c r="L91" i="86"/>
  <c r="L92" i="86"/>
  <c r="L93" i="86"/>
  <c r="F91" i="86"/>
  <c r="F92" i="86"/>
  <c r="F93" i="86"/>
  <c r="R62" i="101"/>
  <c r="S62" i="101"/>
  <c r="T62" i="101"/>
  <c r="U62" i="101"/>
  <c r="V62" i="101"/>
  <c r="W62" i="101"/>
  <c r="T33" i="87"/>
  <c r="T32" i="87"/>
  <c r="T31" i="87"/>
  <c r="T29" i="87"/>
  <c r="T22" i="87"/>
  <c r="T20" i="87"/>
  <c r="T18" i="87"/>
  <c r="T21" i="87"/>
  <c r="T10" i="87"/>
  <c r="T11" i="87"/>
  <c r="T9" i="87"/>
  <c r="T7" i="87"/>
  <c r="S52" i="92"/>
  <c r="S51" i="92"/>
  <c r="H21" i="87"/>
  <c r="I21" i="87"/>
  <c r="BC29" i="92"/>
  <c r="BC30" i="92"/>
  <c r="BC31" i="92"/>
  <c r="BC32" i="92"/>
  <c r="BC33" i="92"/>
  <c r="BC34" i="92"/>
  <c r="BC35" i="92"/>
  <c r="BC36" i="92"/>
  <c r="BC37" i="92"/>
  <c r="BC38" i="92"/>
  <c r="BC39" i="92"/>
  <c r="BC40" i="92"/>
  <c r="BC41" i="92"/>
  <c r="BC42" i="92"/>
  <c r="BC43" i="92"/>
  <c r="BC44" i="92"/>
  <c r="BC45" i="92"/>
  <c r="AJ42" i="92"/>
  <c r="AJ43" i="92"/>
  <c r="AJ44" i="92"/>
  <c r="AJ45" i="92"/>
  <c r="P42" i="92"/>
  <c r="P43" i="92"/>
  <c r="P44" i="92"/>
  <c r="P45" i="92"/>
  <c r="P64" i="92"/>
  <c r="P65" i="92"/>
  <c r="P66" i="92"/>
  <c r="P67" i="92"/>
  <c r="BC51" i="92"/>
  <c r="BD51" i="92"/>
  <c r="BC52" i="92"/>
  <c r="BD52" i="92"/>
  <c r="BC53" i="92"/>
  <c r="BD53" i="92"/>
  <c r="BC54" i="92"/>
  <c r="BD54" i="92"/>
  <c r="BC55" i="92"/>
  <c r="BD55" i="92"/>
  <c r="BC56" i="92"/>
  <c r="BD56" i="92"/>
  <c r="BC57" i="92"/>
  <c r="BD57" i="92"/>
  <c r="BC58" i="92"/>
  <c r="BD58" i="92"/>
  <c r="BC59" i="92"/>
  <c r="BD59" i="92"/>
  <c r="BC60" i="92"/>
  <c r="BD60" i="92"/>
  <c r="BC61" i="92"/>
  <c r="BD61" i="92"/>
  <c r="BC62" i="92"/>
  <c r="BD62" i="92"/>
  <c r="AJ64" i="92"/>
  <c r="BC64" i="92" s="1"/>
  <c r="AK64" i="92"/>
  <c r="AM64" i="92" s="1"/>
  <c r="AJ65" i="92"/>
  <c r="AK65" i="92"/>
  <c r="AJ66" i="92"/>
  <c r="BC66" i="92" s="1"/>
  <c r="AK66" i="92"/>
  <c r="AJ67" i="92"/>
  <c r="AK67" i="92"/>
  <c r="P20" i="92"/>
  <c r="P21" i="92"/>
  <c r="P22" i="92"/>
  <c r="P23" i="92"/>
  <c r="AJ20" i="92"/>
  <c r="AJ21" i="92"/>
  <c r="BC21" i="92" s="1"/>
  <c r="AJ22" i="92"/>
  <c r="AJ23" i="92"/>
  <c r="BC7" i="92"/>
  <c r="BD7" i="92"/>
  <c r="BE7" i="92"/>
  <c r="BC8" i="92"/>
  <c r="BD8" i="92"/>
  <c r="BE8" i="92"/>
  <c r="BC9" i="92"/>
  <c r="BD9" i="92"/>
  <c r="BC10" i="92"/>
  <c r="BD10" i="92"/>
  <c r="BC11" i="92"/>
  <c r="BD11" i="92"/>
  <c r="BC12" i="92"/>
  <c r="BD12" i="92"/>
  <c r="BC13" i="92"/>
  <c r="BD13" i="92"/>
  <c r="BC14" i="92"/>
  <c r="BD14" i="92"/>
  <c r="BC15" i="92"/>
  <c r="BD15" i="92"/>
  <c r="BC16" i="92"/>
  <c r="BD16" i="92"/>
  <c r="BC17" i="92"/>
  <c r="BD17" i="92"/>
  <c r="BC18" i="92"/>
  <c r="BD18" i="92"/>
  <c r="BC20" i="92"/>
  <c r="BC19" i="92"/>
  <c r="BD19" i="92"/>
  <c r="BC63" i="92"/>
  <c r="BE45" i="91"/>
  <c r="BF45" i="91" s="1"/>
  <c r="BC29" i="91"/>
  <c r="BC30" i="91"/>
  <c r="BC31" i="91"/>
  <c r="BC32" i="91"/>
  <c r="BC33" i="91"/>
  <c r="BC34" i="91"/>
  <c r="BC35" i="91"/>
  <c r="BC36" i="91"/>
  <c r="BC37" i="91"/>
  <c r="BC38" i="91"/>
  <c r="BC39" i="91"/>
  <c r="BC40" i="91"/>
  <c r="BC41" i="91"/>
  <c r="BC42" i="91"/>
  <c r="BC43" i="91"/>
  <c r="BC44" i="91"/>
  <c r="BC45" i="91"/>
  <c r="AJ42" i="91"/>
  <c r="AJ43" i="91"/>
  <c r="AJ44" i="91"/>
  <c r="AJ45" i="91"/>
  <c r="P42" i="91"/>
  <c r="P43" i="91"/>
  <c r="P44" i="91"/>
  <c r="P45" i="91"/>
  <c r="AJ20" i="91"/>
  <c r="AJ21" i="91"/>
  <c r="AJ22" i="91"/>
  <c r="AJ23" i="91"/>
  <c r="P20" i="91"/>
  <c r="P21" i="91"/>
  <c r="P22" i="91"/>
  <c r="P23" i="91"/>
  <c r="BC51" i="91"/>
  <c r="BD51" i="91"/>
  <c r="BC52" i="91"/>
  <c r="BD52" i="91"/>
  <c r="BC53" i="91"/>
  <c r="BD53" i="91"/>
  <c r="BC54" i="91"/>
  <c r="BD54" i="91"/>
  <c r="BC55" i="91"/>
  <c r="BD55" i="91"/>
  <c r="BC56" i="91"/>
  <c r="BD56" i="91"/>
  <c r="BC57" i="91"/>
  <c r="BD57" i="91"/>
  <c r="BC58" i="91"/>
  <c r="BD58" i="91"/>
  <c r="BC59" i="91"/>
  <c r="BD59" i="91"/>
  <c r="BC60" i="91"/>
  <c r="BD60" i="91"/>
  <c r="BC61" i="91"/>
  <c r="BD61" i="91"/>
  <c r="BC62" i="91"/>
  <c r="BD62" i="91"/>
  <c r="AJ64" i="91"/>
  <c r="AJ65" i="91"/>
  <c r="AJ66" i="91"/>
  <c r="AJ67" i="91"/>
  <c r="P64" i="91"/>
  <c r="P65" i="91"/>
  <c r="P66" i="91"/>
  <c r="BC66" i="91" s="1"/>
  <c r="P67" i="91"/>
  <c r="B83" i="66"/>
  <c r="C83" i="6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E36" i="96"/>
  <c r="F36" i="96"/>
  <c r="G36" i="96"/>
  <c r="H36" i="96"/>
  <c r="I36" i="96"/>
  <c r="AF59" i="101"/>
  <c r="AG59" i="101"/>
  <c r="AL59" i="101"/>
  <c r="AM59" i="101"/>
  <c r="AP59" i="101" s="1"/>
  <c r="AN59" i="101"/>
  <c r="E38" i="101"/>
  <c r="B38" i="101"/>
  <c r="K5" i="101"/>
  <c r="U5" i="101" s="1"/>
  <c r="AA5" i="101" s="1"/>
  <c r="AL5" i="101" s="1"/>
  <c r="H5" i="101"/>
  <c r="R5" i="101" s="1"/>
  <c r="X5" i="101" s="1"/>
  <c r="AI5" i="101" s="1"/>
  <c r="H44" i="100"/>
  <c r="E44" i="100"/>
  <c r="O25" i="100"/>
  <c r="E24" i="100"/>
  <c r="E43" i="100" s="1"/>
  <c r="H25" i="100"/>
  <c r="E25" i="100"/>
  <c r="O6" i="100"/>
  <c r="L6" i="100"/>
  <c r="E38" i="99"/>
  <c r="E67" i="99" s="1"/>
  <c r="K67" i="99" s="1"/>
  <c r="U67" i="99" s="1"/>
  <c r="AA67" i="99" s="1"/>
  <c r="AL67" i="99" s="1"/>
  <c r="B38" i="99"/>
  <c r="B67" i="99" s="1"/>
  <c r="H67" i="99" s="1"/>
  <c r="R67" i="99" s="1"/>
  <c r="X67" i="99" s="1"/>
  <c r="AI67" i="99" s="1"/>
  <c r="K5" i="99"/>
  <c r="U5" i="99" s="1"/>
  <c r="AA5" i="99" s="1"/>
  <c r="AL5" i="99" s="1"/>
  <c r="H5" i="99"/>
  <c r="R5" i="99" s="1"/>
  <c r="X5" i="99" s="1"/>
  <c r="AI5" i="99" s="1"/>
  <c r="H44" i="98"/>
  <c r="E44" i="98"/>
  <c r="O25" i="98"/>
  <c r="H25" i="98"/>
  <c r="E25" i="98"/>
  <c r="E24" i="98"/>
  <c r="E43" i="98" s="1"/>
  <c r="O6" i="98"/>
  <c r="E38" i="97"/>
  <c r="B38" i="97"/>
  <c r="B67" i="97" s="1"/>
  <c r="H67" i="97" s="1"/>
  <c r="R67" i="97" s="1"/>
  <c r="X67" i="97" s="1"/>
  <c r="AI67" i="97" s="1"/>
  <c r="K5" i="97"/>
  <c r="U5" i="97" s="1"/>
  <c r="AA5" i="97" s="1"/>
  <c r="AL5" i="97" s="1"/>
  <c r="H5" i="97"/>
  <c r="R5" i="97" s="1"/>
  <c r="X5" i="97" s="1"/>
  <c r="AI5" i="97" s="1"/>
  <c r="H44" i="96"/>
  <c r="E44" i="96"/>
  <c r="O25" i="96"/>
  <c r="E24" i="96"/>
  <c r="E43" i="96" s="1"/>
  <c r="H25" i="96"/>
  <c r="E25" i="96"/>
  <c r="O6" i="96"/>
  <c r="E67" i="94"/>
  <c r="K67" i="94" s="1"/>
  <c r="U67" i="94" s="1"/>
  <c r="AA67" i="94" s="1"/>
  <c r="AL67" i="94" s="1"/>
  <c r="B67" i="94"/>
  <c r="H67" i="94" s="1"/>
  <c r="R67" i="94" s="1"/>
  <c r="X67" i="94" s="1"/>
  <c r="AI67" i="94" s="1"/>
  <c r="E38" i="94"/>
  <c r="K38" i="94" s="1"/>
  <c r="U38" i="94" s="1"/>
  <c r="AA38" i="94" s="1"/>
  <c r="AL38" i="94" s="1"/>
  <c r="B38" i="94"/>
  <c r="H38" i="94" s="1"/>
  <c r="R38" i="94" s="1"/>
  <c r="X38" i="94" s="1"/>
  <c r="K5" i="94"/>
  <c r="U5" i="94" s="1"/>
  <c r="AA5" i="94" s="1"/>
  <c r="AL5" i="94" s="1"/>
  <c r="H5" i="94"/>
  <c r="R5" i="94" s="1"/>
  <c r="X5" i="94" s="1"/>
  <c r="AI5" i="94" s="1"/>
  <c r="H44" i="95"/>
  <c r="E44" i="95"/>
  <c r="E43" i="95"/>
  <c r="O25" i="95"/>
  <c r="H25" i="95"/>
  <c r="E25" i="95"/>
  <c r="E24" i="95"/>
  <c r="O6" i="95"/>
  <c r="E38" i="36"/>
  <c r="K38" i="36" s="1"/>
  <c r="U38" i="36" s="1"/>
  <c r="AA38" i="36" s="1"/>
  <c r="B38" i="36"/>
  <c r="H38" i="36" s="1"/>
  <c r="R5" i="36"/>
  <c r="K5" i="36"/>
  <c r="U5" i="36" s="1"/>
  <c r="AA5" i="36" s="1"/>
  <c r="AL5" i="36" s="1"/>
  <c r="H5" i="36"/>
  <c r="H44" i="71"/>
  <c r="E44" i="71"/>
  <c r="E43" i="71"/>
  <c r="E24" i="71"/>
  <c r="H25" i="71"/>
  <c r="E25" i="71"/>
  <c r="O6" i="71"/>
  <c r="O25" i="71" s="1"/>
  <c r="L6" i="71"/>
  <c r="L25" i="71" s="1"/>
  <c r="Q15" i="100"/>
  <c r="Q14" i="100"/>
  <c r="Q13" i="100"/>
  <c r="N14" i="100"/>
  <c r="N15" i="100"/>
  <c r="N13" i="100"/>
  <c r="N14" i="98"/>
  <c r="N15" i="98"/>
  <c r="N13" i="98"/>
  <c r="AI72" i="97"/>
  <c r="AJ72" i="97"/>
  <c r="AK72" i="97"/>
  <c r="AL72" i="97"/>
  <c r="AM72" i="97"/>
  <c r="AN72" i="97"/>
  <c r="AI73" i="97"/>
  <c r="AJ73" i="97"/>
  <c r="AK73" i="97"/>
  <c r="AL73" i="97"/>
  <c r="AM73" i="97"/>
  <c r="AN73" i="97"/>
  <c r="AI74" i="97"/>
  <c r="AJ74" i="97"/>
  <c r="AK74" i="97"/>
  <c r="AL74" i="97"/>
  <c r="AM74" i="97"/>
  <c r="AN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S29" i="96"/>
  <c r="N33" i="96"/>
  <c r="N34" i="96"/>
  <c r="N32" i="96"/>
  <c r="N14" i="95"/>
  <c r="N15" i="95"/>
  <c r="N13" i="95"/>
  <c r="BF31" i="91" l="1"/>
  <c r="BF32" i="91"/>
  <c r="P89" i="86"/>
  <c r="P81" i="70"/>
  <c r="P29" i="70"/>
  <c r="P25" i="70"/>
  <c r="P21" i="70"/>
  <c r="P17" i="70"/>
  <c r="P28" i="70"/>
  <c r="P26" i="70"/>
  <c r="P24" i="70"/>
  <c r="P22" i="70"/>
  <c r="P19" i="66"/>
  <c r="AO80" i="101"/>
  <c r="AQ94" i="99"/>
  <c r="P77" i="70"/>
  <c r="AQ93" i="99"/>
  <c r="AO92" i="99"/>
  <c r="AQ91" i="99"/>
  <c r="AQ95" i="99"/>
  <c r="AO90" i="99"/>
  <c r="AQ89" i="99"/>
  <c r="AO94" i="99"/>
  <c r="AQ59" i="99"/>
  <c r="AP77" i="101"/>
  <c r="AQ80" i="101"/>
  <c r="AQ78" i="101"/>
  <c r="AP79" i="101"/>
  <c r="AP78" i="101"/>
  <c r="AQ79" i="101"/>
  <c r="P86" i="68"/>
  <c r="P84" i="68"/>
  <c r="H67" i="36"/>
  <c r="P90" i="86"/>
  <c r="B96" i="94"/>
  <c r="BD19" i="91"/>
  <c r="BF53" i="91"/>
  <c r="P80" i="70"/>
  <c r="P78" i="70"/>
  <c r="P72" i="70"/>
  <c r="P79" i="70"/>
  <c r="P27" i="70"/>
  <c r="P23" i="70"/>
  <c r="P87" i="68"/>
  <c r="N84" i="94"/>
  <c r="AL84" i="94"/>
  <c r="AO84" i="94" s="1"/>
  <c r="O85" i="94"/>
  <c r="AQ77" i="101"/>
  <c r="AP58" i="101"/>
  <c r="AO58" i="101"/>
  <c r="AP54" i="99"/>
  <c r="AO61" i="99"/>
  <c r="AP58" i="99"/>
  <c r="AO57" i="99"/>
  <c r="AQ55" i="99"/>
  <c r="N85" i="94"/>
  <c r="AL85" i="94"/>
  <c r="AO85" i="94" s="1"/>
  <c r="AQ85" i="94"/>
  <c r="AP84" i="94"/>
  <c r="AP85" i="94"/>
  <c r="P84" i="94"/>
  <c r="P85" i="94"/>
  <c r="O84" i="94"/>
  <c r="P91" i="86"/>
  <c r="P92" i="86"/>
  <c r="BF9" i="92"/>
  <c r="P75" i="70"/>
  <c r="P73" i="70"/>
  <c r="P76" i="70"/>
  <c r="P74" i="70"/>
  <c r="P19" i="70"/>
  <c r="P31" i="70"/>
  <c r="P20" i="70"/>
  <c r="P18" i="70"/>
  <c r="P15" i="70"/>
  <c r="P30" i="70"/>
  <c r="P16" i="70"/>
  <c r="P14" i="70"/>
  <c r="P85" i="68"/>
  <c r="AQ58" i="101"/>
  <c r="AQ59" i="101"/>
  <c r="AP93" i="99"/>
  <c r="AP91" i="99"/>
  <c r="AO93" i="99"/>
  <c r="AQ92" i="99"/>
  <c r="AQ90" i="99"/>
  <c r="AO89" i="99"/>
  <c r="AP89" i="99"/>
  <c r="AP92" i="99"/>
  <c r="AP90" i="99"/>
  <c r="AQ58" i="99"/>
  <c r="AO60" i="99"/>
  <c r="AP57" i="99"/>
  <c r="AQ54" i="99"/>
  <c r="AQ60" i="99"/>
  <c r="AP59" i="99"/>
  <c r="AO58" i="99"/>
  <c r="AQ56" i="99"/>
  <c r="AP55" i="99"/>
  <c r="AO54" i="99"/>
  <c r="AP61" i="99"/>
  <c r="AO56" i="99"/>
  <c r="AQ84" i="94"/>
  <c r="AL38" i="36"/>
  <c r="X38" i="36"/>
  <c r="AI38" i="36" s="1"/>
  <c r="R38" i="36"/>
  <c r="P93" i="86"/>
  <c r="BD63" i="91"/>
  <c r="E67" i="101"/>
  <c r="K67" i="101" s="1"/>
  <c r="U67" i="101" s="1"/>
  <c r="AA67" i="101" s="1"/>
  <c r="AL67" i="101" s="1"/>
  <c r="K38" i="101"/>
  <c r="U38" i="101" s="1"/>
  <c r="AA38" i="101" s="1"/>
  <c r="AL38" i="101" s="1"/>
  <c r="B67" i="101"/>
  <c r="H67" i="101" s="1"/>
  <c r="R67" i="101" s="1"/>
  <c r="X67" i="101" s="1"/>
  <c r="AI67" i="101" s="1"/>
  <c r="H38" i="101"/>
  <c r="R38" i="101" s="1"/>
  <c r="X38" i="101" s="1"/>
  <c r="AI38" i="101" s="1"/>
  <c r="AO72" i="97"/>
  <c r="E67" i="97"/>
  <c r="K67" i="97" s="1"/>
  <c r="U67" i="97" s="1"/>
  <c r="AA67" i="97" s="1"/>
  <c r="AL67" i="97" s="1"/>
  <c r="K38" i="97"/>
  <c r="U38" i="97" s="1"/>
  <c r="AA38" i="97" s="1"/>
  <c r="AL38" i="97" s="1"/>
  <c r="BC67" i="92"/>
  <c r="BC65" i="92"/>
  <c r="BE19" i="92"/>
  <c r="BC23" i="92"/>
  <c r="BC22" i="92"/>
  <c r="BC63" i="91"/>
  <c r="BC65" i="91"/>
  <c r="BC64" i="91"/>
  <c r="BC67" i="91"/>
  <c r="H38" i="99"/>
  <c r="R38" i="99" s="1"/>
  <c r="X38" i="99" s="1"/>
  <c r="AI38" i="99" s="1"/>
  <c r="K38" i="99"/>
  <c r="U38" i="99" s="1"/>
  <c r="AA38" i="99" s="1"/>
  <c r="AL38" i="99" s="1"/>
  <c r="AQ72" i="97"/>
  <c r="H38" i="97"/>
  <c r="R38" i="97" s="1"/>
  <c r="X38" i="97" s="1"/>
  <c r="AI38" i="97" s="1"/>
  <c r="AP73" i="97"/>
  <c r="AO73" i="97"/>
  <c r="AO74" i="97"/>
  <c r="AQ74" i="97"/>
  <c r="AP74" i="97"/>
  <c r="AQ73" i="97"/>
  <c r="AP72" i="97"/>
  <c r="AI72" i="36"/>
  <c r="AJ72" i="36"/>
  <c r="AK72" i="36"/>
  <c r="AL72" i="36"/>
  <c r="AM72" i="36"/>
  <c r="AN72" i="36"/>
  <c r="AI73" i="36"/>
  <c r="AJ73" i="36"/>
  <c r="AK73" i="36"/>
  <c r="AL73" i="36"/>
  <c r="AM73" i="36"/>
  <c r="AN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W20" i="87"/>
  <c r="AQ73" i="36" l="1"/>
  <c r="AO72" i="36"/>
  <c r="AQ72" i="36"/>
  <c r="AO73" i="36"/>
  <c r="AP73" i="36"/>
  <c r="AP72" i="36"/>
  <c r="AL45" i="91"/>
  <c r="AE72" i="101"/>
  <c r="AF72" i="101"/>
  <c r="AG72" i="101"/>
  <c r="AI72" i="101"/>
  <c r="AJ72" i="101"/>
  <c r="AK72" i="101"/>
  <c r="AL72" i="101"/>
  <c r="AM72" i="101"/>
  <c r="AN72" i="101"/>
  <c r="AE73" i="101"/>
  <c r="AF73" i="101"/>
  <c r="AG73" i="101"/>
  <c r="AI73" i="101"/>
  <c r="AJ73" i="101"/>
  <c r="AK73" i="101"/>
  <c r="AL73" i="101"/>
  <c r="AM73" i="101"/>
  <c r="AN73" i="101"/>
  <c r="AE72" i="99"/>
  <c r="AF72" i="99"/>
  <c r="AG72" i="99"/>
  <c r="AI72" i="99"/>
  <c r="AJ72" i="99"/>
  <c r="AK72" i="99"/>
  <c r="AL72" i="99"/>
  <c r="AM72" i="99"/>
  <c r="AN72" i="99"/>
  <c r="AE73" i="99"/>
  <c r="AF73" i="99"/>
  <c r="AG73" i="99"/>
  <c r="AI73" i="99"/>
  <c r="AJ73" i="99"/>
  <c r="AK73" i="99"/>
  <c r="AL73" i="99"/>
  <c r="AM73" i="99"/>
  <c r="AN73" i="99"/>
  <c r="AE74" i="99"/>
  <c r="AF74" i="99"/>
  <c r="AG74" i="99"/>
  <c r="AI74" i="99"/>
  <c r="AJ74" i="99"/>
  <c r="AK74" i="99"/>
  <c r="AL74" i="99"/>
  <c r="AM74" i="99"/>
  <c r="AN74" i="99"/>
  <c r="AI72" i="94"/>
  <c r="AJ72" i="94"/>
  <c r="AK72" i="94"/>
  <c r="AL72" i="94"/>
  <c r="AM72" i="94"/>
  <c r="AN72" i="94"/>
  <c r="AI73" i="94"/>
  <c r="AJ73" i="94"/>
  <c r="AK73" i="94"/>
  <c r="AL73" i="94"/>
  <c r="AM73" i="94"/>
  <c r="AN73" i="94"/>
  <c r="AI74" i="94"/>
  <c r="AJ74" i="94"/>
  <c r="AK74" i="94"/>
  <c r="AL74" i="94"/>
  <c r="AM74" i="94"/>
  <c r="AN74" i="94"/>
  <c r="AE72" i="94"/>
  <c r="AF72" i="94"/>
  <c r="AG72" i="94"/>
  <c r="AE73" i="94"/>
  <c r="AF73" i="94"/>
  <c r="AG73" i="94"/>
  <c r="AE74" i="94"/>
  <c r="AF74" i="94"/>
  <c r="AG74" i="94"/>
  <c r="N94" i="86"/>
  <c r="O94" i="86"/>
  <c r="D33" i="93"/>
  <c r="C33" i="93"/>
  <c r="AN97" i="101"/>
  <c r="AM97" i="101"/>
  <c r="AL97" i="10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C96" i="101"/>
  <c r="B96" i="101"/>
  <c r="AC95" i="101"/>
  <c r="AB95" i="101"/>
  <c r="AA95" i="101"/>
  <c r="Z95" i="101"/>
  <c r="Y95" i="101"/>
  <c r="X95" i="101"/>
  <c r="M95" i="101"/>
  <c r="L95" i="101"/>
  <c r="K95" i="101"/>
  <c r="J95" i="101"/>
  <c r="I95" i="101"/>
  <c r="H95" i="101"/>
  <c r="AC94" i="101"/>
  <c r="AB94" i="101"/>
  <c r="AA94" i="101"/>
  <c r="Z94" i="101"/>
  <c r="Y94" i="101"/>
  <c r="X94" i="101"/>
  <c r="M94" i="101"/>
  <c r="L94" i="101"/>
  <c r="K94" i="101"/>
  <c r="J94" i="101"/>
  <c r="I94" i="101"/>
  <c r="H94" i="101"/>
  <c r="AC93" i="101"/>
  <c r="AB93" i="101"/>
  <c r="AA93" i="101"/>
  <c r="Z93" i="101"/>
  <c r="Y93" i="101"/>
  <c r="X93" i="101"/>
  <c r="M93" i="101"/>
  <c r="L93" i="101"/>
  <c r="K93" i="101"/>
  <c r="J93" i="101"/>
  <c r="I93" i="101"/>
  <c r="H93" i="101"/>
  <c r="AC92" i="101"/>
  <c r="AB92" i="101"/>
  <c r="AA92" i="101"/>
  <c r="Z92" i="101"/>
  <c r="Y92" i="101"/>
  <c r="X92" i="101"/>
  <c r="M92" i="101"/>
  <c r="L92" i="101"/>
  <c r="K92" i="101"/>
  <c r="J92" i="101"/>
  <c r="I92" i="101"/>
  <c r="H92" i="101"/>
  <c r="AC91" i="101"/>
  <c r="AB91" i="101"/>
  <c r="AA91" i="101"/>
  <c r="Z91" i="101"/>
  <c r="Y91" i="101"/>
  <c r="X91" i="101"/>
  <c r="M91" i="101"/>
  <c r="L91" i="101"/>
  <c r="K91" i="101"/>
  <c r="J91" i="101"/>
  <c r="I91" i="101"/>
  <c r="H91" i="101"/>
  <c r="AC90" i="101"/>
  <c r="AB90" i="101"/>
  <c r="AA90" i="101"/>
  <c r="Z90" i="101"/>
  <c r="Y90" i="101"/>
  <c r="X90" i="101"/>
  <c r="M90" i="101"/>
  <c r="L90" i="101"/>
  <c r="K90" i="101"/>
  <c r="J90" i="101"/>
  <c r="I90" i="101"/>
  <c r="H90" i="101"/>
  <c r="AC89" i="101"/>
  <c r="AB89" i="101"/>
  <c r="AA89" i="101"/>
  <c r="Z89" i="101"/>
  <c r="Y89" i="101"/>
  <c r="X89" i="101"/>
  <c r="M89" i="101"/>
  <c r="L89" i="101"/>
  <c r="K89" i="101"/>
  <c r="J89" i="101"/>
  <c r="I89" i="101"/>
  <c r="H89" i="101"/>
  <c r="AC88" i="101"/>
  <c r="AB88" i="101"/>
  <c r="AA88" i="101"/>
  <c r="Z88" i="101"/>
  <c r="Y88" i="101"/>
  <c r="X88" i="101"/>
  <c r="M88" i="101"/>
  <c r="L88" i="101"/>
  <c r="K88" i="101"/>
  <c r="J88" i="101"/>
  <c r="I88" i="101"/>
  <c r="H88" i="101"/>
  <c r="AC87" i="101"/>
  <c r="AB87" i="101"/>
  <c r="AA87" i="101"/>
  <c r="Z87" i="101"/>
  <c r="Y87" i="101"/>
  <c r="X87" i="101"/>
  <c r="M87" i="101"/>
  <c r="L87" i="101"/>
  <c r="K87" i="101"/>
  <c r="J87" i="101"/>
  <c r="I87" i="101"/>
  <c r="H87" i="101"/>
  <c r="AC86" i="101"/>
  <c r="AB86" i="101"/>
  <c r="AA86" i="101"/>
  <c r="Z86" i="101"/>
  <c r="Y86" i="101"/>
  <c r="X86" i="101"/>
  <c r="M86" i="101"/>
  <c r="L86" i="101"/>
  <c r="K86" i="101"/>
  <c r="J86" i="101"/>
  <c r="I86" i="101"/>
  <c r="H86" i="101"/>
  <c r="AC85" i="101"/>
  <c r="AB85" i="101"/>
  <c r="AA85" i="101"/>
  <c r="Z85" i="101"/>
  <c r="Y85" i="101"/>
  <c r="X85" i="101"/>
  <c r="M85" i="101"/>
  <c r="L85" i="101"/>
  <c r="K85" i="101"/>
  <c r="J85" i="101"/>
  <c r="I85" i="101"/>
  <c r="H85" i="101"/>
  <c r="AC84" i="101"/>
  <c r="AB84" i="101"/>
  <c r="AA84" i="101"/>
  <c r="Z84" i="101"/>
  <c r="Y84" i="101"/>
  <c r="X84" i="101"/>
  <c r="M84" i="101"/>
  <c r="L84" i="101"/>
  <c r="K84" i="101"/>
  <c r="J84" i="101"/>
  <c r="I84" i="101"/>
  <c r="H84" i="101"/>
  <c r="AC83" i="101"/>
  <c r="AB83" i="101"/>
  <c r="AA83" i="101"/>
  <c r="Z83" i="101"/>
  <c r="Y83" i="101"/>
  <c r="X83" i="101"/>
  <c r="M83" i="101"/>
  <c r="L83" i="101"/>
  <c r="K83" i="101"/>
  <c r="J83" i="101"/>
  <c r="I83" i="101"/>
  <c r="H83" i="101"/>
  <c r="AC82" i="101"/>
  <c r="AB82" i="101"/>
  <c r="AA82" i="101"/>
  <c r="Z82" i="101"/>
  <c r="Y82" i="101"/>
  <c r="X82" i="101"/>
  <c r="M82" i="101"/>
  <c r="L82" i="101"/>
  <c r="K82" i="101"/>
  <c r="J82" i="101"/>
  <c r="I82" i="101"/>
  <c r="H82" i="101"/>
  <c r="AC81" i="101"/>
  <c r="AB81" i="101"/>
  <c r="AA81" i="101"/>
  <c r="Z81" i="101"/>
  <c r="Y81" i="101"/>
  <c r="X81" i="101"/>
  <c r="M81" i="101"/>
  <c r="L81" i="101"/>
  <c r="K81" i="101"/>
  <c r="J81" i="101"/>
  <c r="I81" i="101"/>
  <c r="H81" i="101"/>
  <c r="AC80" i="101"/>
  <c r="AB80" i="101"/>
  <c r="AA80" i="101"/>
  <c r="Z80" i="101"/>
  <c r="Y80" i="101"/>
  <c r="X80" i="101"/>
  <c r="M80" i="101"/>
  <c r="L80" i="101"/>
  <c r="K80" i="101"/>
  <c r="J80" i="101"/>
  <c r="I80" i="101"/>
  <c r="H80" i="101"/>
  <c r="AC79" i="101"/>
  <c r="AB79" i="101"/>
  <c r="AA79" i="101"/>
  <c r="Z79" i="101"/>
  <c r="Y79" i="101"/>
  <c r="X79" i="101"/>
  <c r="M79" i="101"/>
  <c r="L79" i="101"/>
  <c r="K79" i="101"/>
  <c r="J79" i="101"/>
  <c r="I79" i="101"/>
  <c r="H79" i="101"/>
  <c r="AG78" i="101"/>
  <c r="AF78" i="101"/>
  <c r="AC78" i="101"/>
  <c r="AB78" i="101"/>
  <c r="AA78" i="101"/>
  <c r="Z78" i="101"/>
  <c r="Y78" i="101"/>
  <c r="X78" i="101"/>
  <c r="M78" i="101"/>
  <c r="L78" i="101"/>
  <c r="K78" i="101"/>
  <c r="J78" i="101"/>
  <c r="I78" i="101"/>
  <c r="H78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L75" i="101"/>
  <c r="AK75" i="101"/>
  <c r="AJ75" i="101"/>
  <c r="AI75" i="101"/>
  <c r="AG75" i="101"/>
  <c r="AF75" i="101"/>
  <c r="AE75" i="101"/>
  <c r="AC75" i="101"/>
  <c r="AB75" i="101"/>
  <c r="AA75" i="101"/>
  <c r="Z75" i="101"/>
  <c r="Y75" i="101"/>
  <c r="X75" i="101"/>
  <c r="P75" i="101"/>
  <c r="O75" i="101"/>
  <c r="N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M70" i="10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N69" i="101"/>
  <c r="AM69" i="101"/>
  <c r="AL69" i="101"/>
  <c r="AK69" i="101"/>
  <c r="AJ69" i="101"/>
  <c r="AI69" i="101"/>
  <c r="AG69" i="101"/>
  <c r="AF69" i="101"/>
  <c r="AE69" i="101"/>
  <c r="AC69" i="10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I69" i="101"/>
  <c r="H69" i="101"/>
  <c r="AN63" i="101"/>
  <c r="AM63" i="101"/>
  <c r="AL63" i="101"/>
  <c r="AK63" i="101"/>
  <c r="AJ63" i="101"/>
  <c r="AI63" i="101"/>
  <c r="AG63" i="101"/>
  <c r="AF63" i="101"/>
  <c r="AE63" i="101"/>
  <c r="P63" i="101"/>
  <c r="O63" i="101"/>
  <c r="N63" i="101"/>
  <c r="AB62" i="101"/>
  <c r="Z62" i="101"/>
  <c r="X62" i="101"/>
  <c r="G62" i="101"/>
  <c r="F62" i="101"/>
  <c r="E62" i="101"/>
  <c r="K62" i="101" s="1"/>
  <c r="D62" i="101"/>
  <c r="J62" i="101" s="1"/>
  <c r="C62" i="101"/>
  <c r="I62" i="101" s="1"/>
  <c r="B62" i="101"/>
  <c r="AN61" i="101"/>
  <c r="AM61" i="101"/>
  <c r="AL61" i="101"/>
  <c r="AK61" i="101"/>
  <c r="AJ61" i="101"/>
  <c r="AI61" i="101"/>
  <c r="AG61" i="101"/>
  <c r="AF61" i="101"/>
  <c r="AE61" i="101"/>
  <c r="AC61" i="101"/>
  <c r="AB61" i="101"/>
  <c r="AA61" i="101"/>
  <c r="Z61" i="101"/>
  <c r="Y61" i="101"/>
  <c r="X61" i="101"/>
  <c r="P61" i="101"/>
  <c r="O61" i="101"/>
  <c r="N61" i="101"/>
  <c r="M61" i="101"/>
  <c r="L61" i="101"/>
  <c r="K61" i="101"/>
  <c r="J61" i="101"/>
  <c r="I61" i="101"/>
  <c r="H61" i="101"/>
  <c r="AN60" i="101"/>
  <c r="AM60" i="101"/>
  <c r="AL60" i="101"/>
  <c r="AK60" i="101"/>
  <c r="AJ60" i="101"/>
  <c r="AI60" i="101"/>
  <c r="AG60" i="101"/>
  <c r="AF60" i="101"/>
  <c r="AC60" i="101"/>
  <c r="AB60" i="101"/>
  <c r="AA60" i="101"/>
  <c r="Z60" i="101"/>
  <c r="Y60" i="101"/>
  <c r="X60" i="101"/>
  <c r="P60" i="101"/>
  <c r="O60" i="101"/>
  <c r="N60" i="101"/>
  <c r="M60" i="101"/>
  <c r="L60" i="101"/>
  <c r="K60" i="101"/>
  <c r="J60" i="101"/>
  <c r="I60" i="101"/>
  <c r="H60" i="101"/>
  <c r="AC59" i="101"/>
  <c r="AB59" i="101"/>
  <c r="AA59" i="101"/>
  <c r="Z59" i="101"/>
  <c r="Y59" i="101"/>
  <c r="X59" i="101"/>
  <c r="M59" i="101"/>
  <c r="L59" i="101"/>
  <c r="K59" i="101"/>
  <c r="J59" i="101"/>
  <c r="I59" i="101"/>
  <c r="H59" i="101"/>
  <c r="AC58" i="101"/>
  <c r="AB58" i="101"/>
  <c r="AA58" i="101"/>
  <c r="Z58" i="101"/>
  <c r="Y58" i="101"/>
  <c r="X58" i="101"/>
  <c r="M58" i="101"/>
  <c r="L58" i="101"/>
  <c r="K58" i="101"/>
  <c r="J58" i="101"/>
  <c r="I58" i="101"/>
  <c r="H58" i="101"/>
  <c r="AN57" i="101"/>
  <c r="AQ57" i="101" s="1"/>
  <c r="AM57" i="101"/>
  <c r="AP57" i="101" s="1"/>
  <c r="AL57" i="101"/>
  <c r="AO57" i="101" s="1"/>
  <c r="AC57" i="101"/>
  <c r="AB57" i="101"/>
  <c r="AA57" i="101"/>
  <c r="Z57" i="101"/>
  <c r="Y57" i="101"/>
  <c r="X57" i="101"/>
  <c r="M57" i="101"/>
  <c r="L57" i="101"/>
  <c r="K57" i="101"/>
  <c r="J57" i="101"/>
  <c r="I57" i="101"/>
  <c r="H57" i="101"/>
  <c r="AN56" i="101"/>
  <c r="AM56" i="101"/>
  <c r="AL56" i="101"/>
  <c r="AK56" i="101"/>
  <c r="AJ56" i="101"/>
  <c r="AI56" i="101"/>
  <c r="AG56" i="101"/>
  <c r="AF56" i="101"/>
  <c r="AE56" i="101"/>
  <c r="AC56" i="101"/>
  <c r="AB56" i="101"/>
  <c r="AA56" i="101"/>
  <c r="Z56" i="101"/>
  <c r="Y56" i="101"/>
  <c r="X56" i="101"/>
  <c r="P56" i="101"/>
  <c r="O56" i="101"/>
  <c r="N56" i="101"/>
  <c r="M56" i="101"/>
  <c r="L56" i="101"/>
  <c r="K56" i="101"/>
  <c r="J56" i="101"/>
  <c r="I56" i="101"/>
  <c r="H56" i="101"/>
  <c r="AN55" i="101"/>
  <c r="AM55" i="101"/>
  <c r="AL55" i="101"/>
  <c r="AK55" i="101"/>
  <c r="AJ55" i="101"/>
  <c r="AI55" i="101"/>
  <c r="AC55" i="101"/>
  <c r="AB55" i="101"/>
  <c r="AA55" i="101"/>
  <c r="Z55" i="101"/>
  <c r="Y55" i="101"/>
  <c r="X55" i="101"/>
  <c r="P55" i="101"/>
  <c r="O55" i="101"/>
  <c r="N55" i="101"/>
  <c r="M55" i="101"/>
  <c r="L55" i="101"/>
  <c r="K55" i="101"/>
  <c r="J55" i="101"/>
  <c r="I55" i="101"/>
  <c r="H55" i="101"/>
  <c r="AN54" i="101"/>
  <c r="AM54" i="101"/>
  <c r="AL54" i="101"/>
  <c r="AC54" i="101"/>
  <c r="AB54" i="101"/>
  <c r="AA54" i="101"/>
  <c r="Z54" i="101"/>
  <c r="Y54" i="101"/>
  <c r="X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G53" i="101"/>
  <c r="AF53" i="101"/>
  <c r="AE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O52" i="101" s="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O51" i="101" s="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L50" i="101"/>
  <c r="AO50" i="101" s="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K49" i="101"/>
  <c r="AJ49" i="101"/>
  <c r="AI49" i="101"/>
  <c r="AO49" i="101" s="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J40" i="101"/>
  <c r="I40" i="101"/>
  <c r="H40" i="10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X31" i="101"/>
  <c r="P31" i="101"/>
  <c r="O31" i="101"/>
  <c r="N31" i="101"/>
  <c r="M31" i="101"/>
  <c r="L31" i="101"/>
  <c r="K31" i="101"/>
  <c r="J31" i="101"/>
  <c r="I31" i="101"/>
  <c r="H31" i="101"/>
  <c r="AN30" i="101"/>
  <c r="AM30" i="101"/>
  <c r="AL30" i="101"/>
  <c r="AK30" i="101"/>
  <c r="AJ30" i="101"/>
  <c r="AI30" i="101"/>
  <c r="AG30" i="101"/>
  <c r="AF30" i="101"/>
  <c r="AE30" i="101"/>
  <c r="AC30" i="101"/>
  <c r="AB30" i="101"/>
  <c r="AA30" i="101"/>
  <c r="Z30" i="101"/>
  <c r="Y30" i="101"/>
  <c r="X30" i="101"/>
  <c r="M30" i="101"/>
  <c r="L30" i="101"/>
  <c r="K30" i="101"/>
  <c r="J30" i="101"/>
  <c r="I30" i="101"/>
  <c r="H30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X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I28" i="101"/>
  <c r="AG28" i="101"/>
  <c r="AF28" i="101"/>
  <c r="AE28" i="101"/>
  <c r="AC28" i="101"/>
  <c r="AB28" i="101"/>
  <c r="AA28" i="101"/>
  <c r="Z28" i="101"/>
  <c r="Y28" i="101"/>
  <c r="X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G27" i="101"/>
  <c r="AF27" i="101"/>
  <c r="AC27" i="101"/>
  <c r="AB27" i="101"/>
  <c r="AA27" i="101"/>
  <c r="Z27" i="101"/>
  <c r="Y27" i="101"/>
  <c r="X27" i="101"/>
  <c r="P27" i="101"/>
  <c r="O27" i="101"/>
  <c r="M27" i="101"/>
  <c r="L27" i="101"/>
  <c r="K27" i="101"/>
  <c r="J27" i="101"/>
  <c r="I27" i="101"/>
  <c r="H27" i="101"/>
  <c r="AN26" i="101"/>
  <c r="AM26" i="101"/>
  <c r="AL26" i="101"/>
  <c r="AK26" i="101"/>
  <c r="AJ26" i="101"/>
  <c r="AI26" i="101"/>
  <c r="AG26" i="101"/>
  <c r="AF26" i="101"/>
  <c r="AE26" i="101"/>
  <c r="AC26" i="101"/>
  <c r="AB26" i="101"/>
  <c r="AA26" i="101"/>
  <c r="Z26" i="101"/>
  <c r="Y26" i="101"/>
  <c r="X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K25" i="101"/>
  <c r="AJ25" i="101"/>
  <c r="AI25" i="101"/>
  <c r="AG25" i="101"/>
  <c r="AF25" i="101"/>
  <c r="AE25" i="101"/>
  <c r="AC25" i="101"/>
  <c r="AB25" i="101"/>
  <c r="AA25" i="101"/>
  <c r="Z25" i="101"/>
  <c r="Y25" i="101"/>
  <c r="X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X24" i="101"/>
  <c r="P24" i="101"/>
  <c r="O24" i="101"/>
  <c r="N24" i="101"/>
  <c r="M24" i="101"/>
  <c r="L24" i="101"/>
  <c r="K24" i="101"/>
  <c r="J24" i="101"/>
  <c r="I24" i="101"/>
  <c r="H24" i="101"/>
  <c r="AN23" i="101"/>
  <c r="AM23" i="10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X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K22" i="101"/>
  <c r="AJ22" i="101"/>
  <c r="AI22" i="101"/>
  <c r="AG22" i="101"/>
  <c r="AF22" i="101"/>
  <c r="AE22" i="101"/>
  <c r="AC22" i="101"/>
  <c r="AB22" i="101"/>
  <c r="AA22" i="101"/>
  <c r="Z22" i="101"/>
  <c r="Y22" i="101"/>
  <c r="X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K21" i="101"/>
  <c r="AJ21" i="101"/>
  <c r="AI21" i="101"/>
  <c r="AG21" i="101"/>
  <c r="AF21" i="101"/>
  <c r="AE21" i="101"/>
  <c r="AC21" i="101"/>
  <c r="AB21" i="101"/>
  <c r="AA21" i="101"/>
  <c r="Z21" i="101"/>
  <c r="Y21" i="101"/>
  <c r="X21" i="101"/>
  <c r="P21" i="101"/>
  <c r="O21" i="101"/>
  <c r="N21" i="101"/>
  <c r="M21" i="101"/>
  <c r="L21" i="101"/>
  <c r="K21" i="101"/>
  <c r="J21" i="101"/>
  <c r="I21" i="101"/>
  <c r="H21" i="101"/>
  <c r="AN20" i="101"/>
  <c r="AM20" i="101"/>
  <c r="AL20" i="101"/>
  <c r="AK20" i="101"/>
  <c r="AJ20" i="101"/>
  <c r="AI20" i="101"/>
  <c r="AG20" i="101"/>
  <c r="AF20" i="101"/>
  <c r="AE20" i="101"/>
  <c r="AC20" i="101"/>
  <c r="AB20" i="101"/>
  <c r="AA20" i="101"/>
  <c r="Z20" i="101"/>
  <c r="Y20" i="101"/>
  <c r="X20" i="101"/>
  <c r="P20" i="101"/>
  <c r="O20" i="101"/>
  <c r="N20" i="101"/>
  <c r="M20" i="101"/>
  <c r="L20" i="101"/>
  <c r="K20" i="101"/>
  <c r="J20" i="101"/>
  <c r="I20" i="101"/>
  <c r="H20" i="101"/>
  <c r="AN19" i="101"/>
  <c r="AM19" i="10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X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X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K17" i="101"/>
  <c r="AJ17" i="101"/>
  <c r="AI17" i="101"/>
  <c r="AG17" i="101"/>
  <c r="AF17" i="101"/>
  <c r="AE17" i="101"/>
  <c r="AC17" i="101"/>
  <c r="AB17" i="101"/>
  <c r="AA17" i="101"/>
  <c r="Z17" i="101"/>
  <c r="Y17" i="101"/>
  <c r="X17" i="101"/>
  <c r="P17" i="101"/>
  <c r="O17" i="101"/>
  <c r="N17" i="101"/>
  <c r="M17" i="101"/>
  <c r="L17" i="101"/>
  <c r="K17" i="101"/>
  <c r="J17" i="101"/>
  <c r="I17" i="101"/>
  <c r="H17" i="101"/>
  <c r="AN16" i="10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X16" i="101"/>
  <c r="P16" i="101"/>
  <c r="O16" i="101"/>
  <c r="N16" i="101"/>
  <c r="M16" i="101"/>
  <c r="L16" i="101"/>
  <c r="K16" i="101"/>
  <c r="J16" i="101"/>
  <c r="I16" i="101"/>
  <c r="H16" i="101"/>
  <c r="AN15" i="10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X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X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G13" i="101"/>
  <c r="AF13" i="101"/>
  <c r="AE13" i="101"/>
  <c r="AC13" i="101"/>
  <c r="AB13" i="101"/>
  <c r="AA13" i="101"/>
  <c r="Z13" i="101"/>
  <c r="Y13" i="101"/>
  <c r="X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X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X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X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X9" i="101"/>
  <c r="P9" i="101"/>
  <c r="O9" i="101"/>
  <c r="N9" i="101"/>
  <c r="M9" i="101"/>
  <c r="L9" i="101"/>
  <c r="K9" i="101"/>
  <c r="J9" i="101"/>
  <c r="I9" i="101"/>
  <c r="H9" i="101"/>
  <c r="AN8" i="101"/>
  <c r="AM8" i="10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X8" i="101"/>
  <c r="P8" i="101"/>
  <c r="O8" i="101"/>
  <c r="N8" i="101"/>
  <c r="M8" i="101"/>
  <c r="L8" i="101"/>
  <c r="K8" i="101"/>
  <c r="J8" i="101"/>
  <c r="I8" i="101"/>
  <c r="H8" i="101"/>
  <c r="AN7" i="101"/>
  <c r="AM7" i="10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X7" i="101"/>
  <c r="P7" i="101"/>
  <c r="O7" i="101"/>
  <c r="N7" i="101"/>
  <c r="M7" i="101"/>
  <c r="L7" i="101"/>
  <c r="K7" i="101"/>
  <c r="J7" i="101"/>
  <c r="I7" i="101"/>
  <c r="H7" i="101"/>
  <c r="J54" i="100"/>
  <c r="I54" i="100"/>
  <c r="H54" i="100"/>
  <c r="G54" i="100"/>
  <c r="F54" i="100"/>
  <c r="E54" i="100"/>
  <c r="J53" i="100"/>
  <c r="I53" i="100"/>
  <c r="H53" i="100"/>
  <c r="G53" i="100"/>
  <c r="F53" i="100"/>
  <c r="E53" i="100"/>
  <c r="J52" i="100"/>
  <c r="I52" i="100"/>
  <c r="H52" i="100"/>
  <c r="G52" i="100"/>
  <c r="F52" i="100"/>
  <c r="E52" i="100"/>
  <c r="J51" i="100"/>
  <c r="I51" i="100"/>
  <c r="H51" i="100"/>
  <c r="G51" i="100"/>
  <c r="F51" i="100"/>
  <c r="E51" i="100"/>
  <c r="J50" i="100"/>
  <c r="I50" i="100"/>
  <c r="H50" i="100"/>
  <c r="G50" i="100"/>
  <c r="F50" i="100"/>
  <c r="E50" i="100"/>
  <c r="J49" i="100"/>
  <c r="I49" i="100"/>
  <c r="H49" i="100"/>
  <c r="G49" i="100"/>
  <c r="F49" i="100"/>
  <c r="E49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J38" i="100"/>
  <c r="Q38" i="100" s="1"/>
  <c r="I38" i="100"/>
  <c r="H38" i="100"/>
  <c r="G38" i="100"/>
  <c r="F38" i="100"/>
  <c r="M38" i="100" s="1"/>
  <c r="E38" i="100"/>
  <c r="J37" i="100"/>
  <c r="I37" i="100"/>
  <c r="H37" i="100"/>
  <c r="O37" i="100" s="1"/>
  <c r="G37" i="100"/>
  <c r="F37" i="100"/>
  <c r="E37" i="100"/>
  <c r="L37" i="100" s="1"/>
  <c r="J36" i="100"/>
  <c r="I36" i="100"/>
  <c r="H36" i="100"/>
  <c r="G36" i="100"/>
  <c r="F36" i="100"/>
  <c r="E36" i="100"/>
  <c r="U35" i="100"/>
  <c r="T35" i="100"/>
  <c r="S35" i="100"/>
  <c r="U34" i="100"/>
  <c r="T34" i="100"/>
  <c r="S34" i="100"/>
  <c r="P34" i="100"/>
  <c r="O34" i="100"/>
  <c r="M34" i="100"/>
  <c r="L34" i="100"/>
  <c r="U33" i="100"/>
  <c r="T33" i="100"/>
  <c r="S33" i="100"/>
  <c r="P33" i="100"/>
  <c r="O33" i="100"/>
  <c r="M33" i="100"/>
  <c r="L33" i="100"/>
  <c r="U32" i="100"/>
  <c r="T32" i="100"/>
  <c r="S32" i="100"/>
  <c r="P32" i="100"/>
  <c r="O32" i="100"/>
  <c r="M32" i="100"/>
  <c r="L32" i="100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J19" i="100"/>
  <c r="Q19" i="100" s="1"/>
  <c r="I19" i="100"/>
  <c r="P19" i="100" s="1"/>
  <c r="H19" i="100"/>
  <c r="O19" i="100" s="1"/>
  <c r="G19" i="100"/>
  <c r="F19" i="100"/>
  <c r="M19" i="100" s="1"/>
  <c r="E19" i="100"/>
  <c r="L19" i="100" s="1"/>
  <c r="J18" i="100"/>
  <c r="Q18" i="100" s="1"/>
  <c r="I18" i="100"/>
  <c r="P18" i="100" s="1"/>
  <c r="H18" i="100"/>
  <c r="O18" i="100" s="1"/>
  <c r="G18" i="100"/>
  <c r="N18" i="100" s="1"/>
  <c r="F18" i="100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S17" i="100" s="1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AN97" i="99"/>
  <c r="AM97" i="99"/>
  <c r="AL97" i="99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C95" i="99"/>
  <c r="AB95" i="99"/>
  <c r="AA95" i="99"/>
  <c r="Z95" i="99"/>
  <c r="Y95" i="99"/>
  <c r="X95" i="99"/>
  <c r="M95" i="99"/>
  <c r="L95" i="99"/>
  <c r="K95" i="99"/>
  <c r="J95" i="99"/>
  <c r="I95" i="99"/>
  <c r="H95" i="99"/>
  <c r="AC94" i="99"/>
  <c r="AB94" i="99"/>
  <c r="AA94" i="99"/>
  <c r="Z94" i="99"/>
  <c r="Y94" i="99"/>
  <c r="X94" i="99"/>
  <c r="M94" i="99"/>
  <c r="L94" i="99"/>
  <c r="K94" i="99"/>
  <c r="J94" i="99"/>
  <c r="I94" i="99"/>
  <c r="H94" i="99"/>
  <c r="AC93" i="99"/>
  <c r="AB93" i="99"/>
  <c r="AA93" i="99"/>
  <c r="Z93" i="99"/>
  <c r="Y93" i="99"/>
  <c r="X93" i="99"/>
  <c r="M93" i="99"/>
  <c r="L93" i="99"/>
  <c r="K93" i="99"/>
  <c r="J93" i="99"/>
  <c r="I93" i="99"/>
  <c r="H93" i="99"/>
  <c r="AC92" i="99"/>
  <c r="AB92" i="99"/>
  <c r="AA92" i="99"/>
  <c r="Z92" i="99"/>
  <c r="Y92" i="99"/>
  <c r="X92" i="99"/>
  <c r="M92" i="99"/>
  <c r="L92" i="99"/>
  <c r="K92" i="99"/>
  <c r="J92" i="99"/>
  <c r="I92" i="99"/>
  <c r="H92" i="99"/>
  <c r="AC91" i="99"/>
  <c r="AB91" i="99"/>
  <c r="AA91" i="99"/>
  <c r="Z91" i="99"/>
  <c r="Y91" i="99"/>
  <c r="X91" i="99"/>
  <c r="M91" i="99"/>
  <c r="L91" i="99"/>
  <c r="K91" i="99"/>
  <c r="J91" i="99"/>
  <c r="I91" i="99"/>
  <c r="H91" i="99"/>
  <c r="AC90" i="99"/>
  <c r="AB90" i="99"/>
  <c r="AA90" i="99"/>
  <c r="Z90" i="99"/>
  <c r="Y90" i="99"/>
  <c r="X90" i="99"/>
  <c r="M90" i="99"/>
  <c r="L90" i="99"/>
  <c r="K90" i="99"/>
  <c r="J90" i="99"/>
  <c r="I90" i="99"/>
  <c r="H90" i="99"/>
  <c r="AC89" i="99"/>
  <c r="AB89" i="99"/>
  <c r="AA89" i="99"/>
  <c r="Z89" i="99"/>
  <c r="Y89" i="99"/>
  <c r="X89" i="99"/>
  <c r="M89" i="99"/>
  <c r="L89" i="99"/>
  <c r="K89" i="99"/>
  <c r="J89" i="99"/>
  <c r="I89" i="99"/>
  <c r="H89" i="99"/>
  <c r="AN88" i="99"/>
  <c r="AM88" i="99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M85" i="99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N84" i="99"/>
  <c r="AM84" i="99"/>
  <c r="AL84" i="99"/>
  <c r="AK84" i="99"/>
  <c r="AJ84" i="99"/>
  <c r="AI84" i="99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K83" i="99"/>
  <c r="AJ83" i="99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L80" i="99"/>
  <c r="AK80" i="99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X69" i="99"/>
  <c r="P69" i="99"/>
  <c r="O69" i="99"/>
  <c r="N69" i="99"/>
  <c r="M69" i="99"/>
  <c r="L69" i="99"/>
  <c r="K69" i="99"/>
  <c r="J69" i="99"/>
  <c r="I69" i="99"/>
  <c r="H69" i="99"/>
  <c r="AN63" i="99"/>
  <c r="AM63" i="99"/>
  <c r="AL63" i="99"/>
  <c r="AK63" i="99"/>
  <c r="AJ63" i="99"/>
  <c r="AI63" i="99"/>
  <c r="AG63" i="99"/>
  <c r="AF63" i="99"/>
  <c r="AE63" i="99"/>
  <c r="P63" i="99"/>
  <c r="O63" i="99"/>
  <c r="N63" i="99"/>
  <c r="W62" i="99"/>
  <c r="AC62" i="99" s="1"/>
  <c r="V62" i="99"/>
  <c r="U62" i="99"/>
  <c r="T62" i="99"/>
  <c r="S62" i="99"/>
  <c r="Y62" i="99" s="1"/>
  <c r="R62" i="99"/>
  <c r="X62" i="99" s="1"/>
  <c r="G62" i="99"/>
  <c r="F62" i="99"/>
  <c r="E62" i="99"/>
  <c r="D62" i="99"/>
  <c r="J62" i="99" s="1"/>
  <c r="C62" i="99"/>
  <c r="I62" i="99" s="1"/>
  <c r="B62" i="99"/>
  <c r="AG61" i="99"/>
  <c r="AF61" i="99"/>
  <c r="AE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G60" i="99"/>
  <c r="AF60" i="99"/>
  <c r="AE60" i="99"/>
  <c r="AC60" i="99"/>
  <c r="AB60" i="99"/>
  <c r="AA60" i="99"/>
  <c r="Z60" i="99"/>
  <c r="Y60" i="99"/>
  <c r="X60" i="99"/>
  <c r="P60" i="99"/>
  <c r="O60" i="99"/>
  <c r="M60" i="99"/>
  <c r="L60" i="99"/>
  <c r="K60" i="99"/>
  <c r="J60" i="99"/>
  <c r="I60" i="99"/>
  <c r="H60" i="99"/>
  <c r="AG59" i="99"/>
  <c r="AF59" i="99"/>
  <c r="AE59" i="99"/>
  <c r="AC59" i="99"/>
  <c r="AB59" i="99"/>
  <c r="AA59" i="99"/>
  <c r="Z59" i="99"/>
  <c r="Y59" i="99"/>
  <c r="X59" i="99"/>
  <c r="P59" i="99"/>
  <c r="O59" i="99"/>
  <c r="M59" i="99"/>
  <c r="L59" i="99"/>
  <c r="K59" i="99"/>
  <c r="J59" i="99"/>
  <c r="I59" i="99"/>
  <c r="H59" i="99"/>
  <c r="AG58" i="99"/>
  <c r="AF58" i="99"/>
  <c r="AE58" i="99"/>
  <c r="AC58" i="99"/>
  <c r="AB58" i="99"/>
  <c r="AA58" i="99"/>
  <c r="Z58" i="99"/>
  <c r="Y58" i="99"/>
  <c r="X58" i="99"/>
  <c r="P58" i="99"/>
  <c r="O58" i="99"/>
  <c r="M58" i="99"/>
  <c r="L58" i="99"/>
  <c r="K58" i="99"/>
  <c r="J58" i="99"/>
  <c r="I58" i="99"/>
  <c r="H58" i="99"/>
  <c r="AG57" i="99"/>
  <c r="AF57" i="99"/>
  <c r="AE57" i="99"/>
  <c r="AC57" i="99"/>
  <c r="AB57" i="99"/>
  <c r="AA57" i="99"/>
  <c r="Z57" i="99"/>
  <c r="Y57" i="99"/>
  <c r="X57" i="99"/>
  <c r="P57" i="99"/>
  <c r="O57" i="99"/>
  <c r="M57" i="99"/>
  <c r="L57" i="99"/>
  <c r="K57" i="99"/>
  <c r="J57" i="99"/>
  <c r="I57" i="99"/>
  <c r="H57" i="99"/>
  <c r="AC56" i="99"/>
  <c r="AB56" i="99"/>
  <c r="AA56" i="99"/>
  <c r="Z56" i="99"/>
  <c r="Y56" i="99"/>
  <c r="X56" i="99"/>
  <c r="P56" i="99"/>
  <c r="O56" i="99"/>
  <c r="M56" i="99"/>
  <c r="L56" i="99"/>
  <c r="K56" i="99"/>
  <c r="J56" i="99"/>
  <c r="I56" i="99"/>
  <c r="H56" i="99"/>
  <c r="AC55" i="99"/>
  <c r="AB55" i="99"/>
  <c r="AA55" i="99"/>
  <c r="Z55" i="99"/>
  <c r="Y55" i="99"/>
  <c r="X55" i="99"/>
  <c r="P55" i="99"/>
  <c r="O55" i="99"/>
  <c r="M55" i="99"/>
  <c r="L55" i="99"/>
  <c r="K55" i="99"/>
  <c r="J55" i="99"/>
  <c r="I55" i="99"/>
  <c r="H55" i="99"/>
  <c r="AC54" i="99"/>
  <c r="AB54" i="99"/>
  <c r="AA54" i="99"/>
  <c r="Z54" i="99"/>
  <c r="Y54" i="99"/>
  <c r="X54" i="99"/>
  <c r="P54" i="99"/>
  <c r="O54" i="99"/>
  <c r="M54" i="99"/>
  <c r="L54" i="99"/>
  <c r="K54" i="99"/>
  <c r="J54" i="99"/>
  <c r="I54" i="99"/>
  <c r="H54" i="99"/>
  <c r="AN53" i="99"/>
  <c r="AM53" i="99"/>
  <c r="AL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L52" i="99"/>
  <c r="AK52" i="99"/>
  <c r="AJ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I51" i="99"/>
  <c r="AG51" i="99"/>
  <c r="AF51" i="99"/>
  <c r="AE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B40" i="99"/>
  <c r="AA40" i="99"/>
  <c r="Z40" i="99"/>
  <c r="Y40" i="99"/>
  <c r="X40" i="99"/>
  <c r="P40" i="99"/>
  <c r="O40" i="99"/>
  <c r="N40" i="99"/>
  <c r="M40" i="99"/>
  <c r="L40" i="99"/>
  <c r="K40" i="99"/>
  <c r="J40" i="99"/>
  <c r="I40" i="99"/>
  <c r="H40" i="99"/>
  <c r="AN33" i="99"/>
  <c r="AM33" i="99"/>
  <c r="AL33" i="99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L29" i="99"/>
  <c r="AK29" i="99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L22" i="99"/>
  <c r="AK22" i="99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H33" i="99" s="1"/>
  <c r="J54" i="98"/>
  <c r="I54" i="98"/>
  <c r="H54" i="98"/>
  <c r="G54" i="98"/>
  <c r="F54" i="98"/>
  <c r="E54" i="98"/>
  <c r="J53" i="98"/>
  <c r="I53" i="98"/>
  <c r="H53" i="98"/>
  <c r="G53" i="98"/>
  <c r="F53" i="98"/>
  <c r="E53" i="98"/>
  <c r="J52" i="98"/>
  <c r="I52" i="98"/>
  <c r="H52" i="98"/>
  <c r="G52" i="98"/>
  <c r="F52" i="98"/>
  <c r="E52" i="98"/>
  <c r="J51" i="98"/>
  <c r="I51" i="98"/>
  <c r="H51" i="98"/>
  <c r="G51" i="98"/>
  <c r="F51" i="98"/>
  <c r="E51" i="98"/>
  <c r="J50" i="98"/>
  <c r="I50" i="98"/>
  <c r="H50" i="98"/>
  <c r="G50" i="98"/>
  <c r="F50" i="98"/>
  <c r="E50" i="98"/>
  <c r="J49" i="98"/>
  <c r="I49" i="98"/>
  <c r="H49" i="98"/>
  <c r="G49" i="98"/>
  <c r="F49" i="98"/>
  <c r="J48" i="98"/>
  <c r="I48" i="98"/>
  <c r="H48" i="98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I38" i="98"/>
  <c r="H38" i="98"/>
  <c r="G38" i="98"/>
  <c r="N38" i="98" s="1"/>
  <c r="F38" i="98"/>
  <c r="M38" i="98" s="1"/>
  <c r="E38" i="98"/>
  <c r="J37" i="98"/>
  <c r="I37" i="98"/>
  <c r="H37" i="98"/>
  <c r="O37" i="98" s="1"/>
  <c r="G37" i="98"/>
  <c r="N37" i="98" s="1"/>
  <c r="F37" i="98"/>
  <c r="E37" i="98"/>
  <c r="J36" i="98"/>
  <c r="I36" i="98"/>
  <c r="H36" i="98"/>
  <c r="G36" i="98"/>
  <c r="F36" i="98"/>
  <c r="E36" i="98"/>
  <c r="U35" i="98"/>
  <c r="T35" i="98"/>
  <c r="S35" i="98"/>
  <c r="U34" i="98"/>
  <c r="T34" i="98"/>
  <c r="S34" i="98"/>
  <c r="P34" i="98"/>
  <c r="O34" i="98"/>
  <c r="M34" i="98"/>
  <c r="L34" i="98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P27" i="98"/>
  <c r="O27" i="98"/>
  <c r="N27" i="98"/>
  <c r="M27" i="98"/>
  <c r="L27" i="98"/>
  <c r="L25" i="98"/>
  <c r="J19" i="98"/>
  <c r="Q19" i="98" s="1"/>
  <c r="I19" i="98"/>
  <c r="H19" i="98"/>
  <c r="O19" i="98" s="1"/>
  <c r="G19" i="98"/>
  <c r="N19" i="98" s="1"/>
  <c r="F19" i="98"/>
  <c r="E19" i="98"/>
  <c r="L19" i="98" s="1"/>
  <c r="J18" i="98"/>
  <c r="Q18" i="98" s="1"/>
  <c r="I18" i="98"/>
  <c r="P18" i="98" s="1"/>
  <c r="H18" i="98"/>
  <c r="G18" i="98"/>
  <c r="N18" i="98" s="1"/>
  <c r="F18" i="98"/>
  <c r="M18" i="98" s="1"/>
  <c r="E18" i="98"/>
  <c r="L18" i="98" s="1"/>
  <c r="J17" i="98"/>
  <c r="Q17" i="98" s="1"/>
  <c r="I17" i="98"/>
  <c r="P17" i="98" s="1"/>
  <c r="H17" i="98"/>
  <c r="G17" i="98"/>
  <c r="N17" i="98" s="1"/>
  <c r="F17" i="98"/>
  <c r="M17" i="98" s="1"/>
  <c r="E17" i="98"/>
  <c r="U16" i="98"/>
  <c r="T16" i="98"/>
  <c r="S16" i="98"/>
  <c r="U15" i="98"/>
  <c r="T15" i="98"/>
  <c r="S15" i="98"/>
  <c r="P15" i="98"/>
  <c r="O15" i="98"/>
  <c r="M15" i="98"/>
  <c r="L15" i="98"/>
  <c r="U14" i="98"/>
  <c r="T14" i="98"/>
  <c r="S14" i="98"/>
  <c r="P14" i="98"/>
  <c r="O14" i="98"/>
  <c r="M14" i="98"/>
  <c r="L14" i="98"/>
  <c r="U13" i="98"/>
  <c r="T13" i="98"/>
  <c r="S13" i="98"/>
  <c r="P13" i="98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P8" i="98"/>
  <c r="O8" i="98"/>
  <c r="N8" i="98"/>
  <c r="M8" i="98"/>
  <c r="L8" i="98"/>
  <c r="L6" i="98"/>
  <c r="AN97" i="97"/>
  <c r="AM97" i="97"/>
  <c r="AL97" i="97"/>
  <c r="AK97" i="97"/>
  <c r="AJ97" i="97"/>
  <c r="AI97" i="97"/>
  <c r="AG97" i="97"/>
  <c r="AF97" i="97"/>
  <c r="AE97" i="97"/>
  <c r="P97" i="97"/>
  <c r="O97" i="97"/>
  <c r="N97" i="97"/>
  <c r="W96" i="97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Q95" i="97" s="1"/>
  <c r="AL95" i="97"/>
  <c r="AO95" i="97" s="1"/>
  <c r="AC95" i="97"/>
  <c r="AB95" i="97"/>
  <c r="AA95" i="97"/>
  <c r="Z95" i="97"/>
  <c r="Y95" i="97"/>
  <c r="X95" i="97"/>
  <c r="M95" i="97"/>
  <c r="L95" i="97"/>
  <c r="K95" i="97"/>
  <c r="J95" i="97"/>
  <c r="I95" i="97"/>
  <c r="H95" i="97"/>
  <c r="AN94" i="97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M93" i="97"/>
  <c r="AL93" i="97"/>
  <c r="AK93" i="97"/>
  <c r="AJ93" i="97"/>
  <c r="AI93" i="97"/>
  <c r="AG93" i="97"/>
  <c r="AF93" i="97"/>
  <c r="AE93" i="97"/>
  <c r="AC93" i="97"/>
  <c r="AB93" i="97"/>
  <c r="AA93" i="97"/>
  <c r="Z93" i="97"/>
  <c r="Y93" i="97"/>
  <c r="X93" i="97"/>
  <c r="P93" i="97"/>
  <c r="O93" i="97"/>
  <c r="N93" i="97"/>
  <c r="M93" i="97"/>
  <c r="L93" i="97"/>
  <c r="K93" i="97"/>
  <c r="J93" i="97"/>
  <c r="I93" i="97"/>
  <c r="H93" i="97"/>
  <c r="AN92" i="97"/>
  <c r="AL92" i="97"/>
  <c r="AK92" i="97"/>
  <c r="AJ92" i="97"/>
  <c r="AP92" i="97" s="1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M91" i="97"/>
  <c r="AL91" i="97"/>
  <c r="AK91" i="97"/>
  <c r="AJ91" i="97"/>
  <c r="AI91" i="97"/>
  <c r="AG91" i="97"/>
  <c r="AF91" i="97"/>
  <c r="AE91" i="97"/>
  <c r="AC91" i="97"/>
  <c r="AB91" i="97"/>
  <c r="AA91" i="97"/>
  <c r="Z91" i="97"/>
  <c r="Y91" i="97"/>
  <c r="X91" i="97"/>
  <c r="P91" i="97"/>
  <c r="O91" i="97"/>
  <c r="N91" i="97"/>
  <c r="M91" i="97"/>
  <c r="L91" i="97"/>
  <c r="K91" i="97"/>
  <c r="J91" i="97"/>
  <c r="I91" i="97"/>
  <c r="H91" i="97"/>
  <c r="AN90" i="97"/>
  <c r="AM90" i="97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M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M85" i="97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L80" i="97"/>
  <c r="AK80" i="97"/>
  <c r="AJ80" i="97"/>
  <c r="AI80" i="97"/>
  <c r="AC80" i="97"/>
  <c r="AB80" i="97"/>
  <c r="AA80" i="97"/>
  <c r="Z80" i="97"/>
  <c r="Y80" i="97"/>
  <c r="X80" i="97"/>
  <c r="M80" i="97"/>
  <c r="L80" i="97"/>
  <c r="K80" i="97"/>
  <c r="J80" i="97"/>
  <c r="I80" i="97"/>
  <c r="H80" i="97"/>
  <c r="AN79" i="97"/>
  <c r="AQ79" i="97" s="1"/>
  <c r="AM79" i="97"/>
  <c r="AP79" i="97" s="1"/>
  <c r="AL79" i="97"/>
  <c r="AO79" i="97" s="1"/>
  <c r="AC79" i="97"/>
  <c r="AB79" i="97"/>
  <c r="AA79" i="97"/>
  <c r="Z79" i="97"/>
  <c r="Y79" i="97"/>
  <c r="X79" i="97"/>
  <c r="M79" i="97"/>
  <c r="L79" i="97"/>
  <c r="K79" i="97"/>
  <c r="J79" i="97"/>
  <c r="I79" i="97"/>
  <c r="H79" i="97"/>
  <c r="AN78" i="97"/>
  <c r="AM78" i="97"/>
  <c r="AL78" i="97"/>
  <c r="AK78" i="97"/>
  <c r="AJ78" i="97"/>
  <c r="AI78" i="97"/>
  <c r="AG78" i="97"/>
  <c r="AF78" i="97"/>
  <c r="AE78" i="97"/>
  <c r="AC78" i="97"/>
  <c r="AB78" i="97"/>
  <c r="AA78" i="97"/>
  <c r="Z78" i="97"/>
  <c r="Y78" i="97"/>
  <c r="X78" i="97"/>
  <c r="P78" i="97"/>
  <c r="O78" i="97"/>
  <c r="N78" i="97"/>
  <c r="M78" i="97"/>
  <c r="L78" i="97"/>
  <c r="K78" i="97"/>
  <c r="J78" i="97"/>
  <c r="I78" i="97"/>
  <c r="H78" i="97"/>
  <c r="AN77" i="97"/>
  <c r="AM77" i="97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L69" i="97"/>
  <c r="AK69" i="97"/>
  <c r="AJ69" i="97"/>
  <c r="AI69" i="97"/>
  <c r="AG69" i="97"/>
  <c r="AF69" i="97"/>
  <c r="AE69" i="97"/>
  <c r="AC69" i="97"/>
  <c r="AB69" i="97"/>
  <c r="AA69" i="97"/>
  <c r="Z69" i="97"/>
  <c r="Y69" i="97"/>
  <c r="X69" i="97"/>
  <c r="P69" i="97"/>
  <c r="O69" i="97"/>
  <c r="N69" i="97"/>
  <c r="M69" i="97"/>
  <c r="L69" i="97"/>
  <c r="K69" i="97"/>
  <c r="J69" i="97"/>
  <c r="I69" i="97"/>
  <c r="H69" i="97"/>
  <c r="AN63" i="97"/>
  <c r="AM63" i="97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AN60" i="97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AN59" i="97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AN57" i="97"/>
  <c r="AM57" i="97"/>
  <c r="AL57" i="97"/>
  <c r="AK57" i="97"/>
  <c r="AJ57" i="97"/>
  <c r="AI57" i="97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AN52" i="97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AN50" i="97"/>
  <c r="AM50" i="97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AN48" i="97"/>
  <c r="AM48" i="97"/>
  <c r="AL48" i="97"/>
  <c r="AK48" i="97"/>
  <c r="AJ48" i="97"/>
  <c r="AI48" i="97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AN46" i="97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AN44" i="97"/>
  <c r="AM44" i="97"/>
  <c r="AL44" i="97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AN43" i="97"/>
  <c r="AM43" i="97"/>
  <c r="AL43" i="97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AN42" i="97"/>
  <c r="AM42" i="97"/>
  <c r="AL42" i="97"/>
  <c r="AK42" i="97"/>
  <c r="AJ42" i="97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J40" i="97"/>
  <c r="I40" i="97"/>
  <c r="AN33" i="97"/>
  <c r="AM33" i="97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X31" i="97"/>
  <c r="P31" i="97"/>
  <c r="O31" i="97"/>
  <c r="N31" i="97"/>
  <c r="M31" i="97"/>
  <c r="L31" i="97"/>
  <c r="K31" i="97"/>
  <c r="J31" i="97"/>
  <c r="I31" i="97"/>
  <c r="H31" i="97"/>
  <c r="AN30" i="97"/>
  <c r="AM30" i="97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X30" i="97"/>
  <c r="P30" i="97"/>
  <c r="O30" i="97"/>
  <c r="N30" i="97"/>
  <c r="M30" i="97"/>
  <c r="L30" i="97"/>
  <c r="K30" i="97"/>
  <c r="J30" i="97"/>
  <c r="I30" i="97"/>
  <c r="H30" i="97"/>
  <c r="AN29" i="97"/>
  <c r="AQ29" i="97" s="1"/>
  <c r="AM29" i="97"/>
  <c r="AP29" i="97" s="1"/>
  <c r="AL29" i="97"/>
  <c r="AO29" i="97" s="1"/>
  <c r="AC29" i="97"/>
  <c r="AB29" i="97"/>
  <c r="AA29" i="97"/>
  <c r="Z29" i="97"/>
  <c r="Y29" i="97"/>
  <c r="X29" i="97"/>
  <c r="P29" i="97"/>
  <c r="O29" i="97"/>
  <c r="N29" i="97"/>
  <c r="M29" i="97"/>
  <c r="L29" i="97"/>
  <c r="K29" i="97"/>
  <c r="J29" i="97"/>
  <c r="I29" i="97"/>
  <c r="H29" i="97"/>
  <c r="AN28" i="97"/>
  <c r="AQ28" i="97" s="1"/>
  <c r="AM28" i="97"/>
  <c r="AP28" i="97" s="1"/>
  <c r="AL28" i="97"/>
  <c r="AO28" i="97" s="1"/>
  <c r="AC28" i="97"/>
  <c r="AB28" i="97"/>
  <c r="AA28" i="97"/>
  <c r="Z28" i="97"/>
  <c r="Y28" i="97"/>
  <c r="X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X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I26" i="97"/>
  <c r="AG26" i="97"/>
  <c r="AF26" i="97"/>
  <c r="AE26" i="97"/>
  <c r="AC26" i="97"/>
  <c r="AB26" i="97"/>
  <c r="AA26" i="97"/>
  <c r="Z26" i="97"/>
  <c r="Y26" i="97"/>
  <c r="X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K25" i="97"/>
  <c r="AJ25" i="97"/>
  <c r="AI25" i="97"/>
  <c r="AG25" i="97"/>
  <c r="AF25" i="97"/>
  <c r="AE25" i="97"/>
  <c r="AC25" i="97"/>
  <c r="AB25" i="97"/>
  <c r="AA25" i="97"/>
  <c r="Z25" i="97"/>
  <c r="Y25" i="97"/>
  <c r="X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K24" i="97"/>
  <c r="AJ24" i="97"/>
  <c r="AI24" i="97"/>
  <c r="AG24" i="97"/>
  <c r="AF24" i="97"/>
  <c r="AE24" i="97"/>
  <c r="AC24" i="97"/>
  <c r="AB24" i="97"/>
  <c r="AA24" i="97"/>
  <c r="Z24" i="97"/>
  <c r="Y24" i="97"/>
  <c r="X24" i="97"/>
  <c r="P24" i="97"/>
  <c r="O24" i="97"/>
  <c r="N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X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X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K21" i="97"/>
  <c r="AJ21" i="97"/>
  <c r="AI21" i="97"/>
  <c r="AG21" i="97"/>
  <c r="AF21" i="97"/>
  <c r="AE21" i="97"/>
  <c r="AC21" i="97"/>
  <c r="AB21" i="97"/>
  <c r="AA21" i="97"/>
  <c r="Z21" i="97"/>
  <c r="Y21" i="97"/>
  <c r="X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K20" i="97"/>
  <c r="AJ20" i="97"/>
  <c r="AI20" i="97"/>
  <c r="AG20" i="97"/>
  <c r="AF20" i="97"/>
  <c r="AE20" i="97"/>
  <c r="AC20" i="97"/>
  <c r="AB20" i="97"/>
  <c r="AA20" i="97"/>
  <c r="Z20" i="97"/>
  <c r="Y20" i="97"/>
  <c r="X20" i="97"/>
  <c r="P20" i="97"/>
  <c r="O20" i="97"/>
  <c r="N20" i="97"/>
  <c r="M20" i="97"/>
  <c r="L20" i="97"/>
  <c r="K20" i="97"/>
  <c r="J20" i="97"/>
  <c r="I20" i="97"/>
  <c r="H20" i="97"/>
  <c r="AN19" i="97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X19" i="97"/>
  <c r="P19" i="97"/>
  <c r="O19" i="97"/>
  <c r="N19" i="97"/>
  <c r="M19" i="97"/>
  <c r="L19" i="97"/>
  <c r="K19" i="97"/>
  <c r="J19" i="97"/>
  <c r="I19" i="97"/>
  <c r="H19" i="97"/>
  <c r="AN18" i="97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X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X17" i="97"/>
  <c r="P17" i="97"/>
  <c r="O17" i="97"/>
  <c r="N17" i="97"/>
  <c r="M17" i="97"/>
  <c r="L17" i="97"/>
  <c r="K17" i="97"/>
  <c r="J17" i="97"/>
  <c r="I17" i="97"/>
  <c r="H17" i="97"/>
  <c r="AN16" i="97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X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X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X14" i="97"/>
  <c r="P14" i="97"/>
  <c r="O14" i="97"/>
  <c r="N14" i="97"/>
  <c r="M14" i="97"/>
  <c r="L14" i="97"/>
  <c r="K14" i="97"/>
  <c r="J14" i="97"/>
  <c r="I14" i="97"/>
  <c r="H14" i="97"/>
  <c r="AN13" i="97"/>
  <c r="AM13" i="97"/>
  <c r="AL13" i="97"/>
  <c r="AK13" i="97"/>
  <c r="AJ13" i="97"/>
  <c r="AI13" i="97"/>
  <c r="AG13" i="97"/>
  <c r="AF13" i="97"/>
  <c r="AE13" i="97"/>
  <c r="AC13" i="97"/>
  <c r="AB13" i="97"/>
  <c r="AA13" i="97"/>
  <c r="Z13" i="97"/>
  <c r="Y13" i="97"/>
  <c r="X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K12" i="97"/>
  <c r="AJ12" i="97"/>
  <c r="AI12" i="97"/>
  <c r="AG12" i="97"/>
  <c r="AF12" i="97"/>
  <c r="AE12" i="97"/>
  <c r="AC12" i="97"/>
  <c r="AB12" i="97"/>
  <c r="AA12" i="97"/>
  <c r="Z12" i="97"/>
  <c r="Y12" i="97"/>
  <c r="X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K11" i="97"/>
  <c r="AJ11" i="97"/>
  <c r="AI11" i="97"/>
  <c r="AG11" i="97"/>
  <c r="AF11" i="97"/>
  <c r="AE11" i="97"/>
  <c r="AC11" i="97"/>
  <c r="AB11" i="97"/>
  <c r="AA11" i="97"/>
  <c r="Z11" i="97"/>
  <c r="Y11" i="97"/>
  <c r="X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X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K9" i="97"/>
  <c r="AJ9" i="97"/>
  <c r="AI9" i="97"/>
  <c r="AG9" i="97"/>
  <c r="AF9" i="97"/>
  <c r="AE9" i="97"/>
  <c r="AC9" i="97"/>
  <c r="AB9" i="97"/>
  <c r="AA9" i="97"/>
  <c r="Z9" i="97"/>
  <c r="Y9" i="97"/>
  <c r="X9" i="97"/>
  <c r="P9" i="97"/>
  <c r="O9" i="97"/>
  <c r="N9" i="97"/>
  <c r="M9" i="97"/>
  <c r="L9" i="97"/>
  <c r="K9" i="97"/>
  <c r="J9" i="97"/>
  <c r="I9" i="97"/>
  <c r="H9" i="97"/>
  <c r="AN8" i="97"/>
  <c r="AM8" i="97"/>
  <c r="AL8" i="97"/>
  <c r="AK8" i="97"/>
  <c r="AJ8" i="97"/>
  <c r="AI8" i="97"/>
  <c r="AG8" i="97"/>
  <c r="AF8" i="97"/>
  <c r="AE8" i="97"/>
  <c r="AC8" i="97"/>
  <c r="AB8" i="97"/>
  <c r="AA8" i="97"/>
  <c r="Z8" i="97"/>
  <c r="Y8" i="97"/>
  <c r="X8" i="97"/>
  <c r="P8" i="97"/>
  <c r="O8" i="97"/>
  <c r="N8" i="97"/>
  <c r="M8" i="97"/>
  <c r="L8" i="97"/>
  <c r="K8" i="97"/>
  <c r="J8" i="97"/>
  <c r="I8" i="97"/>
  <c r="H8" i="97"/>
  <c r="AN7" i="97"/>
  <c r="AM7" i="97"/>
  <c r="AL7" i="97"/>
  <c r="AK7" i="97"/>
  <c r="AJ7" i="97"/>
  <c r="AI7" i="97"/>
  <c r="AG7" i="97"/>
  <c r="AF7" i="97"/>
  <c r="AE7" i="97"/>
  <c r="AC7" i="97"/>
  <c r="AB7" i="97"/>
  <c r="AA7" i="97"/>
  <c r="Z7" i="97"/>
  <c r="Y7" i="97"/>
  <c r="X7" i="97"/>
  <c r="P7" i="97"/>
  <c r="O7" i="97"/>
  <c r="N7" i="97"/>
  <c r="M7" i="97"/>
  <c r="L7" i="97"/>
  <c r="K7" i="97"/>
  <c r="J7" i="97"/>
  <c r="I7" i="97"/>
  <c r="H7" i="97"/>
  <c r="J54" i="96"/>
  <c r="I54" i="96"/>
  <c r="H54" i="96"/>
  <c r="G54" i="96"/>
  <c r="F54" i="96"/>
  <c r="E54" i="96"/>
  <c r="J53" i="96"/>
  <c r="I53" i="96"/>
  <c r="G53" i="96"/>
  <c r="F53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G49" i="96"/>
  <c r="F49" i="96"/>
  <c r="J48" i="96"/>
  <c r="I48" i="96"/>
  <c r="H48" i="96"/>
  <c r="G48" i="96"/>
  <c r="F48" i="96"/>
  <c r="E48" i="96"/>
  <c r="J47" i="96"/>
  <c r="I47" i="96"/>
  <c r="H47" i="96"/>
  <c r="G47" i="96"/>
  <c r="F47" i="96"/>
  <c r="E47" i="96"/>
  <c r="J46" i="96"/>
  <c r="I46" i="96"/>
  <c r="H46" i="96"/>
  <c r="G46" i="96"/>
  <c r="F46" i="96"/>
  <c r="E46" i="96"/>
  <c r="J38" i="96"/>
  <c r="Q38" i="96" s="1"/>
  <c r="I38" i="96"/>
  <c r="H38" i="96"/>
  <c r="G38" i="96"/>
  <c r="F38" i="96"/>
  <c r="E38" i="96"/>
  <c r="J37" i="96"/>
  <c r="I37" i="96"/>
  <c r="P37" i="96" s="1"/>
  <c r="H37" i="96"/>
  <c r="O37" i="96" s="1"/>
  <c r="G37" i="96"/>
  <c r="N37" i="96" s="1"/>
  <c r="F37" i="96"/>
  <c r="E37" i="96"/>
  <c r="L37" i="96" s="1"/>
  <c r="J36" i="96"/>
  <c r="O36" i="96"/>
  <c r="U35" i="96"/>
  <c r="T35" i="96"/>
  <c r="S35" i="96"/>
  <c r="U34" i="96"/>
  <c r="T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P27" i="96"/>
  <c r="O27" i="96"/>
  <c r="N27" i="96"/>
  <c r="M27" i="96"/>
  <c r="L27" i="96"/>
  <c r="L25" i="96"/>
  <c r="J19" i="96"/>
  <c r="Q19" i="96" s="1"/>
  <c r="I19" i="96"/>
  <c r="P19" i="96" s="1"/>
  <c r="H19" i="96"/>
  <c r="O19" i="96" s="1"/>
  <c r="G19" i="96"/>
  <c r="F19" i="96"/>
  <c r="M19" i="96" s="1"/>
  <c r="E19" i="96"/>
  <c r="L19" i="96" s="1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P15" i="96"/>
  <c r="O15" i="96"/>
  <c r="M15" i="96"/>
  <c r="L15" i="96"/>
  <c r="U14" i="96"/>
  <c r="T14" i="96"/>
  <c r="S14" i="96"/>
  <c r="P14" i="96"/>
  <c r="O14" i="96"/>
  <c r="M14" i="96"/>
  <c r="L14" i="96"/>
  <c r="U13" i="96"/>
  <c r="T13" i="96"/>
  <c r="S13" i="96"/>
  <c r="P13" i="96"/>
  <c r="O13" i="96"/>
  <c r="M13" i="96"/>
  <c r="L13" i="96"/>
  <c r="U12" i="96"/>
  <c r="T12" i="96"/>
  <c r="S12" i="96"/>
  <c r="Q12" i="96"/>
  <c r="P12" i="96"/>
  <c r="O12" i="96"/>
  <c r="N12" i="96"/>
  <c r="M12" i="96"/>
  <c r="L12" i="96"/>
  <c r="Q11" i="96"/>
  <c r="P11" i="96"/>
  <c r="O11" i="96"/>
  <c r="N11" i="96"/>
  <c r="M11" i="96"/>
  <c r="L11" i="96"/>
  <c r="U10" i="96"/>
  <c r="T10" i="96"/>
  <c r="S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P8" i="96"/>
  <c r="O8" i="96"/>
  <c r="N8" i="96"/>
  <c r="M8" i="96"/>
  <c r="L8" i="96"/>
  <c r="L6" i="96"/>
  <c r="J54" i="95"/>
  <c r="I54" i="95"/>
  <c r="H54" i="95"/>
  <c r="G54" i="95"/>
  <c r="F54" i="95"/>
  <c r="E54" i="95"/>
  <c r="J53" i="95"/>
  <c r="I53" i="95"/>
  <c r="H53" i="95"/>
  <c r="G53" i="95"/>
  <c r="F53" i="95"/>
  <c r="E53" i="95"/>
  <c r="J52" i="95"/>
  <c r="I52" i="95"/>
  <c r="H52" i="95"/>
  <c r="G52" i="95"/>
  <c r="F52" i="95"/>
  <c r="E52" i="95"/>
  <c r="J51" i="95"/>
  <c r="I51" i="95"/>
  <c r="H51" i="95"/>
  <c r="G51" i="95"/>
  <c r="F51" i="95"/>
  <c r="E51" i="95"/>
  <c r="J50" i="95"/>
  <c r="I50" i="95"/>
  <c r="H50" i="95"/>
  <c r="G50" i="95"/>
  <c r="F50" i="95"/>
  <c r="E50" i="95"/>
  <c r="J49" i="95"/>
  <c r="I49" i="95"/>
  <c r="H49" i="95"/>
  <c r="G49" i="95"/>
  <c r="F49" i="95"/>
  <c r="J48" i="95"/>
  <c r="I48" i="95"/>
  <c r="H48" i="95"/>
  <c r="G48" i="95"/>
  <c r="F48" i="95"/>
  <c r="E48" i="95"/>
  <c r="J47" i="95"/>
  <c r="I47" i="95"/>
  <c r="H47" i="95"/>
  <c r="G47" i="95"/>
  <c r="F47" i="95"/>
  <c r="E47" i="95"/>
  <c r="J46" i="95"/>
  <c r="I46" i="95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H37" i="95"/>
  <c r="O37" i="95" s="1"/>
  <c r="G37" i="95"/>
  <c r="N37" i="95" s="1"/>
  <c r="F37" i="95"/>
  <c r="E37" i="95"/>
  <c r="J36" i="95"/>
  <c r="I36" i="95"/>
  <c r="H36" i="95"/>
  <c r="G36" i="95"/>
  <c r="F36" i="95"/>
  <c r="E36" i="95"/>
  <c r="U35" i="95"/>
  <c r="T35" i="95"/>
  <c r="S35" i="95"/>
  <c r="U34" i="95"/>
  <c r="T34" i="95"/>
  <c r="S34" i="95"/>
  <c r="P34" i="95"/>
  <c r="O34" i="95"/>
  <c r="M34" i="95"/>
  <c r="L34" i="95"/>
  <c r="U33" i="95"/>
  <c r="T33" i="95"/>
  <c r="S33" i="95"/>
  <c r="P33" i="95"/>
  <c r="O33" i="95"/>
  <c r="M33" i="95"/>
  <c r="L33" i="95"/>
  <c r="U32" i="95"/>
  <c r="T32" i="95"/>
  <c r="S32" i="95"/>
  <c r="P32" i="95"/>
  <c r="O32" i="95"/>
  <c r="M32" i="95"/>
  <c r="L32" i="95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P27" i="95"/>
  <c r="O27" i="95"/>
  <c r="N27" i="95"/>
  <c r="M27" i="95"/>
  <c r="L27" i="95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S15" i="95"/>
  <c r="P15" i="95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P8" i="95"/>
  <c r="O8" i="95"/>
  <c r="N8" i="95"/>
  <c r="M8" i="95"/>
  <c r="L8" i="95"/>
  <c r="L6" i="95"/>
  <c r="AN97" i="94"/>
  <c r="AM97" i="94"/>
  <c r="AL97" i="94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E96" i="94"/>
  <c r="K96" i="94" s="1"/>
  <c r="D96" i="94"/>
  <c r="J96" i="94" s="1"/>
  <c r="C96" i="94"/>
  <c r="I96" i="94" s="1"/>
  <c r="H96" i="94"/>
  <c r="AN95" i="94"/>
  <c r="AM95" i="94"/>
  <c r="AL95" i="94"/>
  <c r="AK95" i="94"/>
  <c r="AJ95" i="94"/>
  <c r="AG95" i="94"/>
  <c r="AF95" i="94"/>
  <c r="AC95" i="94"/>
  <c r="AB95" i="94"/>
  <c r="AA95" i="94"/>
  <c r="Z95" i="94"/>
  <c r="Y95" i="94"/>
  <c r="X95" i="94"/>
  <c r="P95" i="94"/>
  <c r="O95" i="94"/>
  <c r="M95" i="94"/>
  <c r="L95" i="94"/>
  <c r="K95" i="94"/>
  <c r="J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X94" i="94"/>
  <c r="P94" i="94"/>
  <c r="O94" i="94"/>
  <c r="N94" i="94"/>
  <c r="M94" i="94"/>
  <c r="L94" i="94"/>
  <c r="K94" i="94"/>
  <c r="J94" i="94"/>
  <c r="AN93" i="94"/>
  <c r="AM93" i="94"/>
  <c r="AL93" i="94"/>
  <c r="AK93" i="94"/>
  <c r="AJ93" i="94"/>
  <c r="AI93" i="94"/>
  <c r="AC93" i="94"/>
  <c r="AB93" i="94"/>
  <c r="AA93" i="94"/>
  <c r="Z93" i="94"/>
  <c r="Y93" i="94"/>
  <c r="X93" i="94"/>
  <c r="P93" i="94"/>
  <c r="O93" i="94"/>
  <c r="N93" i="94"/>
  <c r="M93" i="94"/>
  <c r="L93" i="94"/>
  <c r="K93" i="94"/>
  <c r="J93" i="94"/>
  <c r="AN92" i="94"/>
  <c r="AQ92" i="94" s="1"/>
  <c r="AM92" i="94"/>
  <c r="AP92" i="94" s="1"/>
  <c r="AL92" i="94"/>
  <c r="AO92" i="94" s="1"/>
  <c r="AC92" i="94"/>
  <c r="AB92" i="94"/>
  <c r="AA92" i="94"/>
  <c r="Z92" i="94"/>
  <c r="Y92" i="94"/>
  <c r="X92" i="94"/>
  <c r="P92" i="94"/>
  <c r="O92" i="94"/>
  <c r="N92" i="94"/>
  <c r="M92" i="94"/>
  <c r="L92" i="94"/>
  <c r="K92" i="94"/>
  <c r="J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X91" i="94"/>
  <c r="P91" i="94"/>
  <c r="O91" i="94"/>
  <c r="N91" i="94"/>
  <c r="M91" i="94"/>
  <c r="L91" i="94"/>
  <c r="K91" i="94"/>
  <c r="J91" i="94"/>
  <c r="AN90" i="94"/>
  <c r="AM90" i="94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X90" i="94"/>
  <c r="P90" i="94"/>
  <c r="O90" i="94"/>
  <c r="N90" i="94"/>
  <c r="M90" i="94"/>
  <c r="L90" i="94"/>
  <c r="K90" i="94"/>
  <c r="J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X89" i="94"/>
  <c r="P89" i="94"/>
  <c r="O89" i="94"/>
  <c r="N89" i="94"/>
  <c r="M89" i="94"/>
  <c r="L89" i="94"/>
  <c r="K89" i="94"/>
  <c r="J89" i="94"/>
  <c r="AN88" i="94"/>
  <c r="AM88" i="94"/>
  <c r="AL88" i="94"/>
  <c r="AK88" i="94"/>
  <c r="AJ88" i="94"/>
  <c r="AI88" i="94"/>
  <c r="AG88" i="94"/>
  <c r="AF88" i="94"/>
  <c r="AE88" i="94"/>
  <c r="AC88" i="94"/>
  <c r="AB88" i="94"/>
  <c r="AA88" i="94"/>
  <c r="Z88" i="94"/>
  <c r="Y88" i="94"/>
  <c r="X88" i="94"/>
  <c r="P88" i="94"/>
  <c r="O88" i="94"/>
  <c r="N88" i="94"/>
  <c r="M88" i="94"/>
  <c r="L88" i="94"/>
  <c r="K88" i="94"/>
  <c r="J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X87" i="94"/>
  <c r="P87" i="94"/>
  <c r="O87" i="94"/>
  <c r="N87" i="94"/>
  <c r="M87" i="94"/>
  <c r="L87" i="94"/>
  <c r="K87" i="94"/>
  <c r="J87" i="94"/>
  <c r="AN86" i="94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X86" i="94"/>
  <c r="P86" i="94"/>
  <c r="O86" i="94"/>
  <c r="N86" i="94"/>
  <c r="M86" i="94"/>
  <c r="L86" i="94"/>
  <c r="K86" i="94"/>
  <c r="J86" i="94"/>
  <c r="AG85" i="94"/>
  <c r="AF85" i="94"/>
  <c r="AE85" i="94"/>
  <c r="AC85" i="94"/>
  <c r="AB85" i="94"/>
  <c r="AA85" i="94"/>
  <c r="Z85" i="94"/>
  <c r="Y85" i="94"/>
  <c r="X85" i="94"/>
  <c r="M85" i="94"/>
  <c r="L85" i="94"/>
  <c r="K85" i="94"/>
  <c r="J85" i="94"/>
  <c r="AC84" i="94"/>
  <c r="AB84" i="94"/>
  <c r="AA84" i="94"/>
  <c r="Z84" i="94"/>
  <c r="Y84" i="94"/>
  <c r="X84" i="94"/>
  <c r="M84" i="94"/>
  <c r="L84" i="94"/>
  <c r="K84" i="94"/>
  <c r="J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X83" i="94"/>
  <c r="P83" i="94"/>
  <c r="O83" i="94"/>
  <c r="N83" i="94"/>
  <c r="M83" i="94"/>
  <c r="L83" i="94"/>
  <c r="K83" i="94"/>
  <c r="J83" i="94"/>
  <c r="AN82" i="94"/>
  <c r="AM82" i="94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X82" i="94"/>
  <c r="P82" i="94"/>
  <c r="O82" i="94"/>
  <c r="N82" i="94"/>
  <c r="M82" i="94"/>
  <c r="L82" i="94"/>
  <c r="K82" i="94"/>
  <c r="J82" i="94"/>
  <c r="AN81" i="94"/>
  <c r="AM81" i="94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X81" i="94"/>
  <c r="P81" i="94"/>
  <c r="O81" i="94"/>
  <c r="N81" i="94"/>
  <c r="M81" i="94"/>
  <c r="L81" i="94"/>
  <c r="K81" i="94"/>
  <c r="J81" i="94"/>
  <c r="AN80" i="94"/>
  <c r="AM80" i="94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X80" i="94"/>
  <c r="P80" i="94"/>
  <c r="O80" i="94"/>
  <c r="N80" i="94"/>
  <c r="M80" i="94"/>
  <c r="L80" i="94"/>
  <c r="K80" i="94"/>
  <c r="J80" i="94"/>
  <c r="AN79" i="94"/>
  <c r="AM79" i="94"/>
  <c r="AL79" i="94"/>
  <c r="AK79" i="94"/>
  <c r="AJ79" i="94"/>
  <c r="AI79" i="94"/>
  <c r="AG79" i="94"/>
  <c r="AF79" i="94"/>
  <c r="AE79" i="94"/>
  <c r="AC79" i="94"/>
  <c r="AB79" i="94"/>
  <c r="AA79" i="94"/>
  <c r="Z79" i="94"/>
  <c r="Y79" i="94"/>
  <c r="X79" i="94"/>
  <c r="P79" i="94"/>
  <c r="O79" i="94"/>
  <c r="N79" i="94"/>
  <c r="M79" i="94"/>
  <c r="L79" i="94"/>
  <c r="K79" i="94"/>
  <c r="J79" i="94"/>
  <c r="AN78" i="94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X78" i="94"/>
  <c r="P78" i="94"/>
  <c r="O78" i="94"/>
  <c r="N78" i="94"/>
  <c r="M78" i="94"/>
  <c r="L78" i="94"/>
  <c r="K78" i="94"/>
  <c r="J78" i="94"/>
  <c r="AN77" i="94"/>
  <c r="AM77" i="94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X77" i="94"/>
  <c r="P77" i="94"/>
  <c r="O77" i="94"/>
  <c r="N77" i="94"/>
  <c r="M77" i="94"/>
  <c r="L77" i="94"/>
  <c r="K77" i="94"/>
  <c r="J77" i="94"/>
  <c r="AN76" i="94"/>
  <c r="AM76" i="94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X76" i="94"/>
  <c r="P76" i="94"/>
  <c r="O76" i="94"/>
  <c r="N76" i="94"/>
  <c r="M76" i="94"/>
  <c r="L76" i="94"/>
  <c r="K76" i="94"/>
  <c r="J76" i="94"/>
  <c r="AN75" i="94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X75" i="94"/>
  <c r="P75" i="94"/>
  <c r="O75" i="94"/>
  <c r="N75" i="94"/>
  <c r="M75" i="94"/>
  <c r="L75" i="94"/>
  <c r="K75" i="94"/>
  <c r="J75" i="94"/>
  <c r="AC74" i="94"/>
  <c r="AB74" i="94"/>
  <c r="AA74" i="94"/>
  <c r="Z74" i="94"/>
  <c r="Y74" i="94"/>
  <c r="X74" i="94"/>
  <c r="P74" i="94"/>
  <c r="O74" i="94"/>
  <c r="N74" i="94"/>
  <c r="M74" i="94"/>
  <c r="L74" i="94"/>
  <c r="K74" i="94"/>
  <c r="J74" i="94"/>
  <c r="AC73" i="94"/>
  <c r="AB73" i="94"/>
  <c r="AA73" i="94"/>
  <c r="Z73" i="94"/>
  <c r="Y73" i="94"/>
  <c r="X73" i="94"/>
  <c r="P73" i="94"/>
  <c r="O73" i="94"/>
  <c r="N73" i="94"/>
  <c r="M73" i="94"/>
  <c r="L73" i="94"/>
  <c r="K73" i="94"/>
  <c r="J73" i="94"/>
  <c r="AC72" i="94"/>
  <c r="AB72" i="94"/>
  <c r="AA72" i="94"/>
  <c r="Z72" i="94"/>
  <c r="Y72" i="94"/>
  <c r="X72" i="94"/>
  <c r="P72" i="94"/>
  <c r="O72" i="94"/>
  <c r="N72" i="94"/>
  <c r="M72" i="94"/>
  <c r="L72" i="94"/>
  <c r="K72" i="94"/>
  <c r="J72" i="94"/>
  <c r="AN71" i="94"/>
  <c r="AM71" i="94"/>
  <c r="AL71" i="94"/>
  <c r="AK71" i="94"/>
  <c r="AJ71" i="94"/>
  <c r="AI71" i="94"/>
  <c r="AG71" i="94"/>
  <c r="AF71" i="94"/>
  <c r="AE71" i="94"/>
  <c r="AC71" i="94"/>
  <c r="AB71" i="94"/>
  <c r="AA71" i="94"/>
  <c r="Z71" i="94"/>
  <c r="Y71" i="94"/>
  <c r="X71" i="94"/>
  <c r="P71" i="94"/>
  <c r="O71" i="94"/>
  <c r="N71" i="94"/>
  <c r="M71" i="94"/>
  <c r="L71" i="94"/>
  <c r="K71" i="94"/>
  <c r="J71" i="94"/>
  <c r="AN70" i="94"/>
  <c r="AM70" i="94"/>
  <c r="AL70" i="94"/>
  <c r="AK70" i="94"/>
  <c r="AJ70" i="94"/>
  <c r="AI70" i="94"/>
  <c r="AG70" i="94"/>
  <c r="AF70" i="94"/>
  <c r="AE70" i="94"/>
  <c r="AC70" i="94"/>
  <c r="AB70" i="94"/>
  <c r="AA70" i="94"/>
  <c r="Z70" i="94"/>
  <c r="Y70" i="94"/>
  <c r="X70" i="94"/>
  <c r="P70" i="94"/>
  <c r="O70" i="94"/>
  <c r="N70" i="94"/>
  <c r="M70" i="94"/>
  <c r="L70" i="94"/>
  <c r="K70" i="94"/>
  <c r="J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X69" i="94"/>
  <c r="P69" i="94"/>
  <c r="O69" i="94"/>
  <c r="N69" i="94"/>
  <c r="M69" i="94"/>
  <c r="L69" i="94"/>
  <c r="K69" i="94"/>
  <c r="J69" i="94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G62" i="94"/>
  <c r="F62" i="94"/>
  <c r="L62" i="94" s="1"/>
  <c r="E62" i="94"/>
  <c r="D62" i="94"/>
  <c r="J62" i="94" s="1"/>
  <c r="C62" i="94"/>
  <c r="I62" i="94" s="1"/>
  <c r="B62" i="94"/>
  <c r="H62" i="94" s="1"/>
  <c r="AN61" i="94"/>
  <c r="AM61" i="94"/>
  <c r="AL61" i="94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M60" i="94"/>
  <c r="AL60" i="94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M58" i="94"/>
  <c r="AL58" i="94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N54" i="94"/>
  <c r="AM54" i="94"/>
  <c r="AL54" i="94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L53" i="94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L52" i="94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L49" i="94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AI38" i="94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K27" i="94"/>
  <c r="AJ27" i="94"/>
  <c r="AI27" i="94"/>
  <c r="AG27" i="94"/>
  <c r="AF27" i="94"/>
  <c r="AE27" i="94"/>
  <c r="AC27" i="94"/>
  <c r="AB27" i="94"/>
  <c r="AA27" i="94"/>
  <c r="Z27" i="94"/>
  <c r="Y27" i="94"/>
  <c r="X27" i="94"/>
  <c r="P27" i="94"/>
  <c r="O27" i="94"/>
  <c r="N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Z7" i="94"/>
  <c r="Y7" i="94"/>
  <c r="X7" i="94"/>
  <c r="P7" i="94"/>
  <c r="O7" i="94"/>
  <c r="N7" i="94"/>
  <c r="M7" i="94"/>
  <c r="L7" i="94"/>
  <c r="K7" i="94"/>
  <c r="J7" i="94"/>
  <c r="I7" i="94"/>
  <c r="H7" i="94"/>
  <c r="N94" i="36"/>
  <c r="O94" i="36"/>
  <c r="P94" i="36"/>
  <c r="N95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I95" i="36"/>
  <c r="AJ95" i="36"/>
  <c r="AK95" i="36"/>
  <c r="AL95" i="36"/>
  <c r="AM95" i="36"/>
  <c r="AN95" i="36"/>
  <c r="AE94" i="36"/>
  <c r="AF94" i="36"/>
  <c r="AG94" i="36"/>
  <c r="AE95" i="36"/>
  <c r="AF95" i="36"/>
  <c r="AG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M96" i="36"/>
  <c r="L96" i="36"/>
  <c r="K96" i="36"/>
  <c r="J96" i="36"/>
  <c r="I96" i="36"/>
  <c r="H96" i="36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L85" i="36"/>
  <c r="AK85" i="36"/>
  <c r="AJ85" i="36"/>
  <c r="AI85" i="36"/>
  <c r="AG85" i="36"/>
  <c r="AF85" i="36"/>
  <c r="AE85" i="36"/>
  <c r="P85" i="36"/>
  <c r="O85" i="36"/>
  <c r="N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X67" i="36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AC62" i="36"/>
  <c r="AB62" i="36"/>
  <c r="AA62" i="36"/>
  <c r="Z62" i="36"/>
  <c r="Y62" i="36"/>
  <c r="M62" i="36"/>
  <c r="L62" i="36"/>
  <c r="K62" i="36"/>
  <c r="J62" i="36"/>
  <c r="I62" i="36"/>
  <c r="H62" i="36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M8" i="36"/>
  <c r="AN8" i="36"/>
  <c r="AI9" i="36"/>
  <c r="AJ9" i="36"/>
  <c r="AK9" i="36"/>
  <c r="AL9" i="36"/>
  <c r="AM9" i="36"/>
  <c r="AN9" i="36"/>
  <c r="AI10" i="36"/>
  <c r="AJ10" i="36"/>
  <c r="AK10" i="36"/>
  <c r="AL10" i="36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K16" i="36"/>
  <c r="AL16" i="36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X5" i="36"/>
  <c r="AI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N52" i="71"/>
  <c r="J38" i="7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T8" i="71"/>
  <c r="U8" i="71"/>
  <c r="S8" i="71"/>
  <c r="N12" i="71"/>
  <c r="M12" i="71"/>
  <c r="M8" i="71"/>
  <c r="N8" i="71"/>
  <c r="M13" i="71"/>
  <c r="M14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M1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AL44" i="91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AO53" i="101" l="1"/>
  <c r="AQ53" i="99"/>
  <c r="X33" i="99"/>
  <c r="H96" i="101"/>
  <c r="J96" i="101"/>
  <c r="J97" i="101" s="1"/>
  <c r="N33" i="100"/>
  <c r="AQ9" i="36"/>
  <c r="AQ31" i="36"/>
  <c r="AQ27" i="36"/>
  <c r="AO16" i="36"/>
  <c r="AO10" i="36"/>
  <c r="AO8" i="36"/>
  <c r="AQ29" i="36"/>
  <c r="AQ72" i="101"/>
  <c r="AA33" i="94"/>
  <c r="I63" i="101"/>
  <c r="J63" i="101"/>
  <c r="AP30" i="101"/>
  <c r="AQ73" i="99"/>
  <c r="AL62" i="99"/>
  <c r="L62" i="99"/>
  <c r="L63" i="99" s="1"/>
  <c r="AM62" i="99"/>
  <c r="AO53" i="99"/>
  <c r="M62" i="99"/>
  <c r="M63" i="99" s="1"/>
  <c r="AN62" i="99"/>
  <c r="AP53" i="99"/>
  <c r="O35" i="98"/>
  <c r="N54" i="98"/>
  <c r="O16" i="98"/>
  <c r="Z97" i="97"/>
  <c r="K97" i="97"/>
  <c r="AO48" i="97"/>
  <c r="AO57" i="97"/>
  <c r="AP42" i="97"/>
  <c r="AA33" i="97"/>
  <c r="AQ9" i="97"/>
  <c r="AP26" i="97"/>
  <c r="AQ70" i="94"/>
  <c r="AO73" i="94"/>
  <c r="AQ72" i="94"/>
  <c r="N33" i="95"/>
  <c r="K63" i="97"/>
  <c r="I63" i="97"/>
  <c r="AQ93" i="94"/>
  <c r="AP93" i="94"/>
  <c r="AO93" i="94"/>
  <c r="AQ73" i="101"/>
  <c r="AQ31" i="101"/>
  <c r="AO30" i="101"/>
  <c r="AQ16" i="101"/>
  <c r="AQ15" i="101"/>
  <c r="M51" i="100"/>
  <c r="L49" i="100"/>
  <c r="S36" i="100"/>
  <c r="L48" i="100"/>
  <c r="AQ85" i="99"/>
  <c r="AQ63" i="99"/>
  <c r="J63" i="99"/>
  <c r="U38" i="98"/>
  <c r="L50" i="98"/>
  <c r="M54" i="98"/>
  <c r="N49" i="98"/>
  <c r="L48" i="98"/>
  <c r="AP86" i="97"/>
  <c r="AP85" i="97"/>
  <c r="AP77" i="97"/>
  <c r="AG96" i="97"/>
  <c r="AP93" i="97"/>
  <c r="AP89" i="97"/>
  <c r="AP80" i="97"/>
  <c r="AP90" i="97"/>
  <c r="AP81" i="97"/>
  <c r="AO13" i="97"/>
  <c r="AQ16" i="97"/>
  <c r="AQ19" i="97"/>
  <c r="AO7" i="97"/>
  <c r="AQ30" i="97"/>
  <c r="AQ18" i="97"/>
  <c r="AO12" i="97"/>
  <c r="AP8" i="97"/>
  <c r="AO11" i="97"/>
  <c r="AO9" i="97"/>
  <c r="AO8" i="97"/>
  <c r="AO97" i="94"/>
  <c r="AO88" i="94"/>
  <c r="AP95" i="94"/>
  <c r="AP41" i="94"/>
  <c r="AP47" i="94"/>
  <c r="AP46" i="94"/>
  <c r="AO61" i="94"/>
  <c r="AP42" i="94"/>
  <c r="AO69" i="101"/>
  <c r="AQ70" i="101"/>
  <c r="AP72" i="101"/>
  <c r="AO76" i="101"/>
  <c r="AP50" i="101"/>
  <c r="AO97" i="99"/>
  <c r="AO84" i="99"/>
  <c r="AP81" i="99"/>
  <c r="AP73" i="99"/>
  <c r="AQ72" i="99"/>
  <c r="AQ74" i="99"/>
  <c r="AO73" i="99"/>
  <c r="AP72" i="99"/>
  <c r="AC63" i="99"/>
  <c r="AP41" i="99"/>
  <c r="AP49" i="99"/>
  <c r="AO31" i="99"/>
  <c r="AE32" i="99"/>
  <c r="AQ78" i="97"/>
  <c r="AQ83" i="97"/>
  <c r="AQ85" i="97"/>
  <c r="AQ94" i="97"/>
  <c r="AP48" i="97"/>
  <c r="J97" i="94"/>
  <c r="AP72" i="94"/>
  <c r="AP74" i="94"/>
  <c r="AE62" i="94"/>
  <c r="AP54" i="94"/>
  <c r="AO48" i="94"/>
  <c r="AO49" i="94"/>
  <c r="AO50" i="94"/>
  <c r="AO52" i="94"/>
  <c r="AO53" i="94"/>
  <c r="AO54" i="94"/>
  <c r="AP19" i="94"/>
  <c r="AP24" i="94"/>
  <c r="AP28" i="94"/>
  <c r="T37" i="100"/>
  <c r="N50" i="100"/>
  <c r="L51" i="100"/>
  <c r="N35" i="98"/>
  <c r="M35" i="98"/>
  <c r="Q35" i="98"/>
  <c r="M16" i="98"/>
  <c r="Q16" i="98"/>
  <c r="Q13" i="98"/>
  <c r="N54" i="96"/>
  <c r="T38" i="96"/>
  <c r="L35" i="95"/>
  <c r="M35" i="95"/>
  <c r="Q35" i="95"/>
  <c r="Q33" i="95"/>
  <c r="P35" i="95"/>
  <c r="T37" i="95"/>
  <c r="L16" i="95"/>
  <c r="P16" i="95"/>
  <c r="O16" i="95"/>
  <c r="M46" i="95"/>
  <c r="J55" i="71"/>
  <c r="J57" i="71"/>
  <c r="L16" i="98"/>
  <c r="P16" i="98"/>
  <c r="Q14" i="98"/>
  <c r="S18" i="98"/>
  <c r="F56" i="98"/>
  <c r="J56" i="98"/>
  <c r="M53" i="98"/>
  <c r="L35" i="96"/>
  <c r="P35" i="96"/>
  <c r="M35" i="96"/>
  <c r="Q35" i="96"/>
  <c r="N35" i="96"/>
  <c r="L16" i="96"/>
  <c r="P16" i="96"/>
  <c r="Q13" i="96"/>
  <c r="N15" i="96"/>
  <c r="M16" i="96"/>
  <c r="I57" i="96"/>
  <c r="N16" i="96"/>
  <c r="Q16" i="96"/>
  <c r="O35" i="95"/>
  <c r="N16" i="95"/>
  <c r="M46" i="71"/>
  <c r="J56" i="71"/>
  <c r="N54" i="71"/>
  <c r="L53" i="71"/>
  <c r="L51" i="71"/>
  <c r="N50" i="71"/>
  <c r="L49" i="71"/>
  <c r="N48" i="71"/>
  <c r="L47" i="71"/>
  <c r="M54" i="71"/>
  <c r="M52" i="71"/>
  <c r="M50" i="71"/>
  <c r="M48" i="71"/>
  <c r="N46" i="71"/>
  <c r="M51" i="71"/>
  <c r="M47" i="71"/>
  <c r="AC97" i="101"/>
  <c r="AO97" i="101"/>
  <c r="AP69" i="101"/>
  <c r="AP70" i="101"/>
  <c r="AO72" i="101"/>
  <c r="AQ71" i="101"/>
  <c r="AP73" i="101"/>
  <c r="AO73" i="101"/>
  <c r="AO61" i="101"/>
  <c r="AP63" i="101"/>
  <c r="AP55" i="101"/>
  <c r="K63" i="101"/>
  <c r="AP7" i="101"/>
  <c r="AP8" i="101"/>
  <c r="AO13" i="101"/>
  <c r="AP19" i="101"/>
  <c r="AP23" i="101"/>
  <c r="AO29" i="101"/>
  <c r="AO17" i="101"/>
  <c r="AO21" i="101"/>
  <c r="AO22" i="101"/>
  <c r="AO25" i="101"/>
  <c r="AO26" i="101"/>
  <c r="N32" i="100"/>
  <c r="Q33" i="100"/>
  <c r="T36" i="100"/>
  <c r="Q32" i="100"/>
  <c r="N34" i="100"/>
  <c r="O36" i="100"/>
  <c r="F57" i="100"/>
  <c r="T18" i="100"/>
  <c r="U19" i="100"/>
  <c r="N54" i="100"/>
  <c r="E56" i="100"/>
  <c r="S18" i="100"/>
  <c r="T19" i="100"/>
  <c r="E57" i="100"/>
  <c r="I57" i="100"/>
  <c r="M57" i="100" s="1"/>
  <c r="M52" i="100"/>
  <c r="M54" i="100"/>
  <c r="AP74" i="99"/>
  <c r="Y97" i="99"/>
  <c r="AP85" i="99"/>
  <c r="AP88" i="99"/>
  <c r="AQ97" i="99"/>
  <c r="AQ78" i="99"/>
  <c r="AQ80" i="99"/>
  <c r="AP83" i="99"/>
  <c r="AO74" i="99"/>
  <c r="AO72" i="99"/>
  <c r="AP69" i="99"/>
  <c r="AO79" i="99"/>
  <c r="AO80" i="99"/>
  <c r="AQ87" i="99"/>
  <c r="K97" i="99"/>
  <c r="AP76" i="99"/>
  <c r="AP77" i="99"/>
  <c r="AP80" i="99"/>
  <c r="AO83" i="99"/>
  <c r="Y63" i="99"/>
  <c r="AO33" i="99"/>
  <c r="AQ13" i="99"/>
  <c r="AQ22" i="99"/>
  <c r="AQ25" i="99"/>
  <c r="AQ29" i="99"/>
  <c r="AO8" i="99"/>
  <c r="AO10" i="99"/>
  <c r="AO21" i="99"/>
  <c r="AO22" i="99"/>
  <c r="AO29" i="99"/>
  <c r="AP17" i="99"/>
  <c r="AP18" i="99"/>
  <c r="AP22" i="99"/>
  <c r="AP24" i="99"/>
  <c r="AP29" i="99"/>
  <c r="H55" i="98"/>
  <c r="L35" i="98"/>
  <c r="P35" i="98"/>
  <c r="L52" i="98"/>
  <c r="N34" i="98"/>
  <c r="N16" i="98"/>
  <c r="E55" i="98"/>
  <c r="I55" i="98"/>
  <c r="N53" i="98"/>
  <c r="F55" i="98"/>
  <c r="J55" i="98"/>
  <c r="Q15" i="98"/>
  <c r="E56" i="98"/>
  <c r="AO97" i="97"/>
  <c r="AO70" i="97"/>
  <c r="AP69" i="97"/>
  <c r="AF62" i="97"/>
  <c r="AP63" i="97"/>
  <c r="AO43" i="97"/>
  <c r="AO44" i="97"/>
  <c r="AO45" i="97"/>
  <c r="AQ42" i="97"/>
  <c r="AP50" i="97"/>
  <c r="AQ46" i="97"/>
  <c r="AQ52" i="97"/>
  <c r="AQ59" i="97"/>
  <c r="AQ60" i="97"/>
  <c r="AQ61" i="97"/>
  <c r="AP33" i="97"/>
  <c r="AO20" i="97"/>
  <c r="AO21" i="97"/>
  <c r="AO24" i="97"/>
  <c r="AO25" i="97"/>
  <c r="AP30" i="97"/>
  <c r="L52" i="96"/>
  <c r="O35" i="96"/>
  <c r="M38" i="96"/>
  <c r="O16" i="96"/>
  <c r="N14" i="96"/>
  <c r="N13" i="96"/>
  <c r="Q15" i="96"/>
  <c r="Q14" i="96"/>
  <c r="G55" i="96"/>
  <c r="N47" i="96"/>
  <c r="L48" i="96"/>
  <c r="AP80" i="94"/>
  <c r="AO72" i="94"/>
  <c r="AP76" i="94"/>
  <c r="AP77" i="94"/>
  <c r="AP79" i="94"/>
  <c r="AP81" i="94"/>
  <c r="AP82" i="94"/>
  <c r="AP90" i="94"/>
  <c r="AQ73" i="94"/>
  <c r="AP73" i="94"/>
  <c r="AQ75" i="94"/>
  <c r="AQ78" i="94"/>
  <c r="AQ79" i="94"/>
  <c r="AQ86" i="94"/>
  <c r="AQ74" i="94"/>
  <c r="AO70" i="94"/>
  <c r="AO71" i="94"/>
  <c r="O96" i="94"/>
  <c r="AO74" i="94"/>
  <c r="AP43" i="94"/>
  <c r="AP49" i="94"/>
  <c r="AP51" i="94"/>
  <c r="AP52" i="94"/>
  <c r="AP53" i="94"/>
  <c r="AO58" i="94"/>
  <c r="AO59" i="94"/>
  <c r="AO60" i="94"/>
  <c r="H63" i="94"/>
  <c r="AQ55" i="94"/>
  <c r="AQ56" i="94"/>
  <c r="AQ57" i="94"/>
  <c r="AQ58" i="94"/>
  <c r="AQ60" i="94"/>
  <c r="N35" i="95"/>
  <c r="Q32" i="95"/>
  <c r="S36" i="95"/>
  <c r="N32" i="95"/>
  <c r="M16" i="95"/>
  <c r="Q16" i="95"/>
  <c r="Q15" i="95"/>
  <c r="M54" i="95"/>
  <c r="M47" i="95"/>
  <c r="M51" i="95"/>
  <c r="N54" i="95"/>
  <c r="AP16" i="36"/>
  <c r="AQ19" i="36"/>
  <c r="L46" i="71"/>
  <c r="H56" i="71"/>
  <c r="L54" i="71"/>
  <c r="N53" i="71"/>
  <c r="L52" i="71"/>
  <c r="N51" i="71"/>
  <c r="L50" i="71"/>
  <c r="N49" i="71"/>
  <c r="L48" i="71"/>
  <c r="N47" i="71"/>
  <c r="M53" i="71"/>
  <c r="M49" i="71"/>
  <c r="I57" i="71"/>
  <c r="G56" i="71"/>
  <c r="I55" i="71"/>
  <c r="F57" i="71"/>
  <c r="F55" i="71"/>
  <c r="H57" i="71"/>
  <c r="F56" i="71"/>
  <c r="H55" i="71"/>
  <c r="G57" i="71"/>
  <c r="I56" i="71"/>
  <c r="G55" i="71"/>
  <c r="P94" i="86"/>
  <c r="AM19" i="91"/>
  <c r="Y97" i="101"/>
  <c r="AF96" i="101"/>
  <c r="H97" i="101"/>
  <c r="AP14" i="101"/>
  <c r="AO40" i="101"/>
  <c r="AO44" i="101"/>
  <c r="AO48" i="101"/>
  <c r="AP9" i="101"/>
  <c r="AQ69" i="101"/>
  <c r="AB63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Q60" i="101"/>
  <c r="AG62" i="101"/>
  <c r="AQ63" i="101"/>
  <c r="AQ97" i="101"/>
  <c r="AB96" i="101"/>
  <c r="AB97" i="101" s="1"/>
  <c r="AP74" i="101"/>
  <c r="AQ74" i="101"/>
  <c r="X96" i="101"/>
  <c r="X97" i="101" s="1"/>
  <c r="K96" i="101"/>
  <c r="K97" i="101" s="1"/>
  <c r="AO71" i="101"/>
  <c r="L96" i="101"/>
  <c r="L97" i="101" s="1"/>
  <c r="AO75" i="101"/>
  <c r="AO74" i="101"/>
  <c r="AQ75" i="101"/>
  <c r="AP76" i="101"/>
  <c r="X63" i="101"/>
  <c r="AE62" i="101"/>
  <c r="AA62" i="101"/>
  <c r="AA63" i="101" s="1"/>
  <c r="AQ42" i="101"/>
  <c r="AQ43" i="101"/>
  <c r="AQ46" i="101"/>
  <c r="AQ47" i="101"/>
  <c r="AO56" i="101"/>
  <c r="AO41" i="101"/>
  <c r="AO42" i="101"/>
  <c r="AO45" i="101"/>
  <c r="AO46" i="101"/>
  <c r="AO47" i="101"/>
  <c r="AQ50" i="101"/>
  <c r="AQ51" i="101"/>
  <c r="AQ55" i="101"/>
  <c r="AQ56" i="101"/>
  <c r="AF62" i="101"/>
  <c r="AK62" i="101"/>
  <c r="AO60" i="101"/>
  <c r="AP42" i="101"/>
  <c r="AP46" i="101"/>
  <c r="AO55" i="101"/>
  <c r="AL62" i="101"/>
  <c r="AP49" i="101"/>
  <c r="AP53" i="101"/>
  <c r="AP43" i="101"/>
  <c r="AP51" i="101"/>
  <c r="AP41" i="101"/>
  <c r="AP45" i="101"/>
  <c r="AP61" i="101"/>
  <c r="Y33" i="101"/>
  <c r="AC33" i="101"/>
  <c r="AG32" i="101"/>
  <c r="Z33" i="101"/>
  <c r="I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M33" i="101" s="1"/>
  <c r="AJ32" i="101"/>
  <c r="AO20" i="101"/>
  <c r="AO28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Q20" i="101"/>
  <c r="AP21" i="101"/>
  <c r="AP25" i="101"/>
  <c r="AQ28" i="101"/>
  <c r="AP29" i="101"/>
  <c r="O32" i="101"/>
  <c r="L32" i="101"/>
  <c r="L33" i="101" s="1"/>
  <c r="AC97" i="99"/>
  <c r="Z97" i="99"/>
  <c r="X97" i="99"/>
  <c r="AB97" i="99"/>
  <c r="H97" i="99"/>
  <c r="AP97" i="99"/>
  <c r="M97" i="99"/>
  <c r="AP48" i="99"/>
  <c r="AP52" i="99"/>
  <c r="AP7" i="99"/>
  <c r="AP10" i="99"/>
  <c r="AO12" i="99"/>
  <c r="AO15" i="99"/>
  <c r="AO17" i="99"/>
  <c r="AO19" i="99"/>
  <c r="AO23" i="99"/>
  <c r="AO24" i="99"/>
  <c r="AQ47" i="99"/>
  <c r="AQ49" i="99"/>
  <c r="AQ50" i="99"/>
  <c r="AO76" i="99"/>
  <c r="AQ7" i="99"/>
  <c r="AQ8" i="99"/>
  <c r="AQ9" i="99"/>
  <c r="AQ14" i="99"/>
  <c r="AQ16" i="99"/>
  <c r="AQ19" i="99"/>
  <c r="AP26" i="99"/>
  <c r="AQ30" i="99"/>
  <c r="AP33" i="99"/>
  <c r="I63" i="99"/>
  <c r="AO40" i="99"/>
  <c r="AO44" i="99"/>
  <c r="AO45" i="99"/>
  <c r="AO48" i="99"/>
  <c r="AO49" i="99"/>
  <c r="AO52" i="99"/>
  <c r="AO71" i="99"/>
  <c r="AQ77" i="99"/>
  <c r="AO87" i="99"/>
  <c r="AO88" i="99"/>
  <c r="AG96" i="99"/>
  <c r="AQ84" i="99"/>
  <c r="AI96" i="99"/>
  <c r="AM96" i="99"/>
  <c r="AQ82" i="99"/>
  <c r="AQ69" i="99"/>
  <c r="AO75" i="99"/>
  <c r="AP79" i="99"/>
  <c r="AQ79" i="99"/>
  <c r="AQ81" i="99"/>
  <c r="AO82" i="99"/>
  <c r="AP82" i="99"/>
  <c r="AP84" i="99"/>
  <c r="AQ86" i="99"/>
  <c r="AJ96" i="99"/>
  <c r="AN96" i="99"/>
  <c r="AO70" i="99"/>
  <c r="AP71" i="99"/>
  <c r="AP75" i="99"/>
  <c r="AO78" i="99"/>
  <c r="AO81" i="99"/>
  <c r="AO86" i="99"/>
  <c r="AQ88" i="99"/>
  <c r="I96" i="99"/>
  <c r="I97" i="99" s="1"/>
  <c r="AQ70" i="99"/>
  <c r="AQ71" i="99"/>
  <c r="AQ75" i="99"/>
  <c r="AP78" i="99"/>
  <c r="AQ83" i="99"/>
  <c r="AP86" i="99"/>
  <c r="O96" i="99"/>
  <c r="L96" i="99"/>
  <c r="L97" i="99" s="1"/>
  <c r="AO69" i="99"/>
  <c r="AO77" i="99"/>
  <c r="AO85" i="99"/>
  <c r="AF62" i="99"/>
  <c r="X63" i="99"/>
  <c r="AB62" i="99"/>
  <c r="AB63" i="99" s="1"/>
  <c r="AP42" i="99"/>
  <c r="AP44" i="99"/>
  <c r="AP45" i="99"/>
  <c r="AP46" i="99"/>
  <c r="AO47" i="99"/>
  <c r="AP47" i="99"/>
  <c r="AO51" i="99"/>
  <c r="AQ41" i="99"/>
  <c r="AQ43" i="99"/>
  <c r="AQ46" i="99"/>
  <c r="AQ51" i="99"/>
  <c r="AQ52" i="99"/>
  <c r="AI62" i="99"/>
  <c r="AP40" i="99"/>
  <c r="AO43" i="99"/>
  <c r="AP43" i="99"/>
  <c r="AQ45" i="99"/>
  <c r="AO50" i="99"/>
  <c r="AQ42" i="99"/>
  <c r="AP50" i="99"/>
  <c r="H62" i="99"/>
  <c r="H63" i="99" s="1"/>
  <c r="AJ62" i="99"/>
  <c r="AO41" i="99"/>
  <c r="AQ44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I97" i="97"/>
  <c r="M97" i="97"/>
  <c r="AP97" i="97"/>
  <c r="O96" i="97"/>
  <c r="AQ92" i="97"/>
  <c r="AF96" i="97"/>
  <c r="AO80" i="97"/>
  <c r="AO81" i="97"/>
  <c r="AO87" i="97"/>
  <c r="AO88" i="97"/>
  <c r="AO91" i="97"/>
  <c r="AO92" i="97"/>
  <c r="AO93" i="97"/>
  <c r="AQ22" i="97"/>
  <c r="AQ23" i="97"/>
  <c r="P32" i="97"/>
  <c r="AO78" i="97"/>
  <c r="AO84" i="97"/>
  <c r="N96" i="97"/>
  <c r="Y96" i="97"/>
  <c r="Y97" i="97" s="1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Q84" i="97"/>
  <c r="AO86" i="97"/>
  <c r="AM96" i="97"/>
  <c r="AP71" i="97"/>
  <c r="AQ75" i="97"/>
  <c r="AQ76" i="97"/>
  <c r="AQ81" i="97"/>
  <c r="AO82" i="97"/>
  <c r="AP82" i="97"/>
  <c r="AO83" i="97"/>
  <c r="AP88" i="97"/>
  <c r="AO89" i="97"/>
  <c r="AP91" i="97"/>
  <c r="AQ91" i="97"/>
  <c r="H96" i="97"/>
  <c r="H97" i="97" s="1"/>
  <c r="AI96" i="97"/>
  <c r="AO69" i="97"/>
  <c r="AQ71" i="97"/>
  <c r="AQ77" i="97"/>
  <c r="AP78" i="97"/>
  <c r="AP84" i="97"/>
  <c r="AO85" i="97"/>
  <c r="AQ87" i="97"/>
  <c r="AQ93" i="97"/>
  <c r="AP94" i="97"/>
  <c r="L96" i="97"/>
  <c r="L97" i="97" s="1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 s="1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4" i="97"/>
  <c r="AQ26" i="97"/>
  <c r="AP27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P31" i="97"/>
  <c r="AJ32" i="97"/>
  <c r="AQ7" i="97"/>
  <c r="AP10" i="97"/>
  <c r="AQ13" i="97"/>
  <c r="AO14" i="97"/>
  <c r="AP16" i="97"/>
  <c r="AO19" i="97"/>
  <c r="AQ21" i="97"/>
  <c r="AO22" i="97"/>
  <c r="AP24" i="97"/>
  <c r="AO27" i="97"/>
  <c r="AO30" i="97"/>
  <c r="Y97" i="94"/>
  <c r="X97" i="94"/>
  <c r="AB97" i="94"/>
  <c r="K97" i="94"/>
  <c r="H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6" i="94"/>
  <c r="AO91" i="94"/>
  <c r="AI96" i="94"/>
  <c r="AJ96" i="94"/>
  <c r="AP71" i="94"/>
  <c r="AQ76" i="94"/>
  <c r="AO78" i="94"/>
  <c r="AQ81" i="94"/>
  <c r="AO83" i="94"/>
  <c r="AP87" i="94"/>
  <c r="AP88" i="94"/>
  <c r="AO89" i="94"/>
  <c r="AO94" i="94"/>
  <c r="AM96" i="94"/>
  <c r="AO69" i="94"/>
  <c r="AQ71" i="94"/>
  <c r="AQ77" i="94"/>
  <c r="AP78" i="94"/>
  <c r="AO79" i="94"/>
  <c r="AQ87" i="94"/>
  <c r="AP94" i="94"/>
  <c r="L96" i="94"/>
  <c r="L97" i="94" s="1"/>
  <c r="AA63" i="94"/>
  <c r="AF62" i="94"/>
  <c r="AP63" i="94"/>
  <c r="AQ63" i="94"/>
  <c r="I63" i="94"/>
  <c r="N62" i="94"/>
  <c r="J63" i="94"/>
  <c r="AB62" i="94"/>
  <c r="AB63" i="94" s="1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27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O95" i="36"/>
  <c r="AE62" i="36"/>
  <c r="X62" i="36"/>
  <c r="X63" i="36" s="1"/>
  <c r="AP53" i="36"/>
  <c r="AO54" i="36"/>
  <c r="AP55" i="36"/>
  <c r="AP56" i="36"/>
  <c r="AP57" i="36"/>
  <c r="AP58" i="36"/>
  <c r="P37" i="100"/>
  <c r="M47" i="100"/>
  <c r="N47" i="100"/>
  <c r="M49" i="100"/>
  <c r="N52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U17" i="100"/>
  <c r="N17" i="100"/>
  <c r="S19" i="100"/>
  <c r="J55" i="100"/>
  <c r="G56" i="100"/>
  <c r="G57" i="100"/>
  <c r="G55" i="100"/>
  <c r="H57" i="100"/>
  <c r="L46" i="100"/>
  <c r="N48" i="100"/>
  <c r="M50" i="100"/>
  <c r="N51" i="100"/>
  <c r="L53" i="100"/>
  <c r="J57" i="100"/>
  <c r="N57" i="100" s="1"/>
  <c r="N32" i="98"/>
  <c r="Q33" i="98"/>
  <c r="Q32" i="98"/>
  <c r="M46" i="98"/>
  <c r="M48" i="98"/>
  <c r="M47" i="98"/>
  <c r="M51" i="98"/>
  <c r="Q34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M49" i="98"/>
  <c r="N52" i="98"/>
  <c r="O17" i="98"/>
  <c r="O18" i="98"/>
  <c r="G57" i="98"/>
  <c r="S17" i="98"/>
  <c r="M19" i="98"/>
  <c r="G55" i="98"/>
  <c r="H57" i="98"/>
  <c r="T19" i="98"/>
  <c r="P19" i="98"/>
  <c r="E57" i="98"/>
  <c r="I57" i="98"/>
  <c r="M57" i="98" s="1"/>
  <c r="L46" i="98"/>
  <c r="N48" i="98"/>
  <c r="M50" i="98"/>
  <c r="N51" i="98"/>
  <c r="L53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S17" i="96"/>
  <c r="U19" i="96"/>
  <c r="E56" i="96"/>
  <c r="L46" i="96"/>
  <c r="S18" i="96"/>
  <c r="T19" i="96"/>
  <c r="F55" i="96"/>
  <c r="J55" i="96"/>
  <c r="G57" i="96"/>
  <c r="L47" i="96"/>
  <c r="M48" i="96"/>
  <c r="L50" i="96"/>
  <c r="N52" i="96"/>
  <c r="M54" i="96"/>
  <c r="M53" i="95"/>
  <c r="S19" i="95"/>
  <c r="E56" i="95"/>
  <c r="L48" i="95"/>
  <c r="T19" i="95"/>
  <c r="E57" i="95"/>
  <c r="I57" i="95"/>
  <c r="N50" i="95"/>
  <c r="Z96" i="101"/>
  <c r="Z97" i="101" s="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P60" i="101"/>
  <c r="AI62" i="101"/>
  <c r="H62" i="101"/>
  <c r="H63" i="101" s="1"/>
  <c r="AM62" i="101"/>
  <c r="L62" i="101"/>
  <c r="L63" i="101" s="1"/>
  <c r="N62" i="101"/>
  <c r="AQ76" i="101"/>
  <c r="AA96" i="101"/>
  <c r="AA97" i="101" s="1"/>
  <c r="AE96" i="101"/>
  <c r="AP97" i="101"/>
  <c r="AN62" i="101"/>
  <c r="AC62" i="101"/>
  <c r="AC63" i="101" s="1"/>
  <c r="I96" i="101"/>
  <c r="I97" i="101" s="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M62" i="101"/>
  <c r="M63" i="101" s="1"/>
  <c r="P62" i="101"/>
  <c r="O62" i="101"/>
  <c r="AO63" i="101"/>
  <c r="AP71" i="101"/>
  <c r="AJ62" i="101"/>
  <c r="Y62" i="101"/>
  <c r="Y63" i="101" s="1"/>
  <c r="M96" i="101"/>
  <c r="M97" i="101" s="1"/>
  <c r="AQ17" i="101"/>
  <c r="AP20" i="101"/>
  <c r="AQ25" i="101"/>
  <c r="AP28" i="101"/>
  <c r="AP40" i="101"/>
  <c r="AQ45" i="101"/>
  <c r="AP48" i="101"/>
  <c r="AQ53" i="101"/>
  <c r="AP56" i="101"/>
  <c r="AQ61" i="101"/>
  <c r="AO70" i="101"/>
  <c r="AP75" i="101"/>
  <c r="T17" i="100"/>
  <c r="U18" i="100"/>
  <c r="L36" i="100"/>
  <c r="P36" i="100"/>
  <c r="U36" i="100"/>
  <c r="M37" i="100"/>
  <c r="Q37" i="100"/>
  <c r="N38" i="100"/>
  <c r="S38" i="100"/>
  <c r="H56" i="100"/>
  <c r="L17" i="100"/>
  <c r="M18" i="100"/>
  <c r="N19" i="100"/>
  <c r="M36" i="100"/>
  <c r="Q36" i="100"/>
  <c r="N37" i="100"/>
  <c r="S37" i="100"/>
  <c r="O38" i="100"/>
  <c r="T38" i="100"/>
  <c r="F55" i="100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O62" i="99"/>
  <c r="AK62" i="99"/>
  <c r="Z62" i="99"/>
  <c r="Z63" i="99" s="1"/>
  <c r="AG62" i="99"/>
  <c r="AO63" i="99"/>
  <c r="AQ76" i="99"/>
  <c r="AP87" i="99"/>
  <c r="AO14" i="99"/>
  <c r="AP19" i="99"/>
  <c r="AQ24" i="99"/>
  <c r="AO30" i="99"/>
  <c r="M32" i="99"/>
  <c r="M33" i="99" s="1"/>
  <c r="AJ32" i="99"/>
  <c r="AQ40" i="99"/>
  <c r="AQ48" i="99"/>
  <c r="AP51" i="99"/>
  <c r="P62" i="99"/>
  <c r="AA62" i="99"/>
  <c r="AA63" i="99" s="1"/>
  <c r="AE62" i="99"/>
  <c r="AP63" i="99"/>
  <c r="AP70" i="99"/>
  <c r="AK96" i="99"/>
  <c r="J96" i="99"/>
  <c r="J97" i="99" s="1"/>
  <c r="P96" i="99"/>
  <c r="AL96" i="99"/>
  <c r="AA96" i="99"/>
  <c r="AA97" i="99" s="1"/>
  <c r="AE96" i="99"/>
  <c r="N96" i="99"/>
  <c r="AF96" i="99"/>
  <c r="T18" i="98"/>
  <c r="H56" i="98"/>
  <c r="U19" i="98"/>
  <c r="T36" i="98"/>
  <c r="U37" i="98"/>
  <c r="G56" i="98"/>
  <c r="T17" i="98"/>
  <c r="U18" i="98"/>
  <c r="U36" i="98"/>
  <c r="S38" i="98"/>
  <c r="L17" i="98"/>
  <c r="U17" i="98"/>
  <c r="S19" i="98"/>
  <c r="M36" i="98"/>
  <c r="Q36" i="98"/>
  <c r="S37" i="98"/>
  <c r="O38" i="98"/>
  <c r="T38" i="98"/>
  <c r="I56" i="98"/>
  <c r="M56" i="98" s="1"/>
  <c r="N36" i="98"/>
  <c r="L38" i="98"/>
  <c r="P38" i="98"/>
  <c r="AM32" i="97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Z63" i="97" s="1"/>
  <c r="P96" i="97"/>
  <c r="AL96" i="97"/>
  <c r="AA96" i="97"/>
  <c r="AA97" i="97" s="1"/>
  <c r="AE96" i="97"/>
  <c r="AI32" i="97"/>
  <c r="X32" i="97"/>
  <c r="X33" i="97" s="1"/>
  <c r="AO15" i="97"/>
  <c r="AQ17" i="97"/>
  <c r="AP20" i="97"/>
  <c r="AO23" i="97"/>
  <c r="AQ25" i="97"/>
  <c r="AO31" i="97"/>
  <c r="AL32" i="97"/>
  <c r="AP52" i="97"/>
  <c r="AQ57" i="97"/>
  <c r="AO59" i="97"/>
  <c r="O62" i="97"/>
  <c r="AO63" i="97"/>
  <c r="AP75" i="97"/>
  <c r="AK32" i="97"/>
  <c r="Y62" i="97"/>
  <c r="Y63" i="97" s="1"/>
  <c r="AC62" i="97"/>
  <c r="AC63" i="97" s="1"/>
  <c r="AM62" i="97"/>
  <c r="AJ96" i="97"/>
  <c r="AN96" i="97"/>
  <c r="O32" i="97"/>
  <c r="AG32" i="97"/>
  <c r="AE62" i="97"/>
  <c r="T36" i="96"/>
  <c r="T17" i="96"/>
  <c r="U18" i="96"/>
  <c r="L36" i="96"/>
  <c r="P36" i="96"/>
  <c r="U36" i="96"/>
  <c r="M37" i="96"/>
  <c r="Q37" i="96"/>
  <c r="N38" i="96"/>
  <c r="H56" i="96"/>
  <c r="T18" i="96"/>
  <c r="U37" i="96"/>
  <c r="G56" i="96"/>
  <c r="L17" i="96"/>
  <c r="U17" i="96"/>
  <c r="N19" i="96"/>
  <c r="M36" i="96"/>
  <c r="Q36" i="96"/>
  <c r="S37" i="96"/>
  <c r="O38" i="96"/>
  <c r="I56" i="96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U17" i="95"/>
  <c r="S18" i="95"/>
  <c r="E55" i="95"/>
  <c r="I55" i="95"/>
  <c r="F56" i="95"/>
  <c r="J56" i="95"/>
  <c r="M49" i="95"/>
  <c r="L51" i="95"/>
  <c r="M52" i="95"/>
  <c r="N53" i="95"/>
  <c r="L54" i="95"/>
  <c r="H55" i="95"/>
  <c r="O19" i="95"/>
  <c r="F55" i="95"/>
  <c r="J55" i="95"/>
  <c r="G57" i="95"/>
  <c r="L47" i="95"/>
  <c r="M48" i="95"/>
  <c r="N49" i="95"/>
  <c r="L50" i="95"/>
  <c r="F57" i="95"/>
  <c r="Q13" i="95"/>
  <c r="Q14" i="95"/>
  <c r="G55" i="95"/>
  <c r="H57" i="95"/>
  <c r="L46" i="95"/>
  <c r="N48" i="95"/>
  <c r="M50" i="95"/>
  <c r="N51" i="95"/>
  <c r="L53" i="95"/>
  <c r="J57" i="95"/>
  <c r="T17" i="95"/>
  <c r="L18" i="95"/>
  <c r="U18" i="95"/>
  <c r="M19" i="95"/>
  <c r="L36" i="95"/>
  <c r="P36" i="95"/>
  <c r="U36" i="95"/>
  <c r="M37" i="95"/>
  <c r="Q37" i="95"/>
  <c r="N38" i="95"/>
  <c r="S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27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AP27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F32" i="94"/>
  <c r="Z32" i="94"/>
  <c r="Z33" i="94" s="1"/>
  <c r="AG32" i="94"/>
  <c r="AQ49" i="94"/>
  <c r="M62" i="94"/>
  <c r="M63" i="94" s="1"/>
  <c r="P62" i="94"/>
  <c r="AO63" i="94"/>
  <c r="P96" i="94"/>
  <c r="AL96" i="94"/>
  <c r="AA96" i="94"/>
  <c r="AA97" i="94" s="1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5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5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O85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P82" i="86"/>
  <c r="P31" i="86"/>
  <c r="Q37" i="93"/>
  <c r="P81" i="86"/>
  <c r="N57" i="96" l="1"/>
  <c r="AO62" i="99"/>
  <c r="L56" i="100"/>
  <c r="N57" i="71"/>
  <c r="AP62" i="99"/>
  <c r="AQ62" i="99"/>
  <c r="N55" i="71"/>
  <c r="AO96" i="99"/>
  <c r="AP32" i="97"/>
  <c r="L57" i="100"/>
  <c r="L55" i="100"/>
  <c r="N56" i="100"/>
  <c r="N56" i="98"/>
  <c r="L55" i="98"/>
  <c r="N55" i="98"/>
  <c r="M55" i="98"/>
  <c r="L55" i="96"/>
  <c r="N56" i="71"/>
  <c r="N55" i="100"/>
  <c r="L56" i="98"/>
  <c r="N57" i="98"/>
  <c r="M55" i="96"/>
  <c r="L56" i="96"/>
  <c r="N55" i="96"/>
  <c r="M56" i="96"/>
  <c r="M57" i="95"/>
  <c r="M55" i="71"/>
  <c r="AQ62" i="101"/>
  <c r="M55" i="100"/>
  <c r="AQ32" i="97"/>
  <c r="N56" i="96"/>
  <c r="AP96" i="94"/>
  <c r="AP32" i="94"/>
  <c r="N56" i="95"/>
  <c r="M56" i="95"/>
  <c r="L55" i="95"/>
  <c r="M55" i="95"/>
  <c r="L57" i="95"/>
  <c r="M56" i="71"/>
  <c r="M57" i="71"/>
  <c r="AQ32" i="101"/>
  <c r="AO32" i="101"/>
  <c r="AO62" i="101"/>
  <c r="AP62" i="101"/>
  <c r="AP32" i="101"/>
  <c r="AQ96" i="99"/>
  <c r="AP96" i="99"/>
  <c r="AQ32" i="99"/>
  <c r="AO96" i="97"/>
  <c r="AP96" i="97"/>
  <c r="AO62" i="97"/>
  <c r="AP62" i="97"/>
  <c r="AO62" i="94"/>
  <c r="AO96" i="94"/>
  <c r="M56" i="100"/>
  <c r="L57" i="98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S41" i="91"/>
  <c r="J33" i="93"/>
  <c r="I33" i="93"/>
  <c r="N59" i="70"/>
  <c r="O59" i="70"/>
  <c r="L59" i="70"/>
  <c r="F59" i="70"/>
  <c r="O38" i="93"/>
  <c r="P38" i="93"/>
  <c r="Q6" i="67"/>
  <c r="V42" i="91"/>
  <c r="V43" i="91"/>
  <c r="V44" i="91"/>
  <c r="BE51" i="91"/>
  <c r="BE52" i="91"/>
  <c r="BE61" i="91"/>
  <c r="BE62" i="91"/>
  <c r="R67" i="91"/>
  <c r="R66" i="91"/>
  <c r="R65" i="91"/>
  <c r="S52" i="91"/>
  <c r="S53" i="91"/>
  <c r="S54" i="91"/>
  <c r="S55" i="91"/>
  <c r="S56" i="91"/>
  <c r="S57" i="91"/>
  <c r="S58" i="91"/>
  <c r="S59" i="91"/>
  <c r="S60" i="91"/>
  <c r="S61" i="91"/>
  <c r="S62" i="91"/>
  <c r="S51" i="91"/>
  <c r="Q64" i="91"/>
  <c r="Q65" i="91"/>
  <c r="Q66" i="91"/>
  <c r="Q67" i="91"/>
  <c r="S30" i="91"/>
  <c r="S31" i="91"/>
  <c r="S32" i="91"/>
  <c r="S33" i="91"/>
  <c r="S34" i="91"/>
  <c r="S35" i="91"/>
  <c r="S36" i="91"/>
  <c r="S37" i="91"/>
  <c r="S38" i="91"/>
  <c r="S39" i="91"/>
  <c r="S40" i="91"/>
  <c r="S29" i="91"/>
  <c r="R42" i="91"/>
  <c r="R43" i="91"/>
  <c r="R44" i="91"/>
  <c r="R45" i="91"/>
  <c r="Q45" i="91"/>
  <c r="Q43" i="91"/>
  <c r="Q44" i="91"/>
  <c r="Q42" i="91"/>
  <c r="BE8" i="91"/>
  <c r="BE9" i="91"/>
  <c r="BE10" i="91"/>
  <c r="BE11" i="91"/>
  <c r="BE12" i="91"/>
  <c r="BE13" i="91"/>
  <c r="BE14" i="91"/>
  <c r="BE15" i="91"/>
  <c r="BE16" i="91"/>
  <c r="BE17" i="91"/>
  <c r="BE18" i="91"/>
  <c r="BE7" i="91"/>
  <c r="S8" i="91"/>
  <c r="S9" i="91"/>
  <c r="S10" i="91"/>
  <c r="S11" i="91"/>
  <c r="S12" i="91"/>
  <c r="S13" i="91"/>
  <c r="S14" i="91"/>
  <c r="S15" i="91"/>
  <c r="S16" i="91"/>
  <c r="S17" i="91"/>
  <c r="S18" i="91"/>
  <c r="S7" i="91"/>
  <c r="R23" i="91"/>
  <c r="R22" i="91"/>
  <c r="R21" i="91"/>
  <c r="Q20" i="91"/>
  <c r="Q21" i="91"/>
  <c r="Q22" i="91"/>
  <c r="Q23" i="91"/>
  <c r="Y7" i="87"/>
  <c r="S20" i="87"/>
  <c r="W7" i="87"/>
  <c r="W18" i="87"/>
  <c r="S45" i="91" l="1"/>
  <c r="S67" i="91"/>
  <c r="S23" i="91"/>
  <c r="S65" i="91"/>
  <c r="S66" i="91"/>
  <c r="S44" i="91"/>
  <c r="S22" i="91"/>
  <c r="S63" i="91"/>
  <c r="S42" i="91"/>
  <c r="P59" i="70"/>
  <c r="S21" i="91"/>
  <c r="Q38" i="93"/>
  <c r="BE63" i="91"/>
  <c r="S43" i="91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88" i="68"/>
  <c r="O88" i="68"/>
  <c r="N89" i="68"/>
  <c r="O89" i="68"/>
  <c r="L88" i="68"/>
  <c r="F88" i="68"/>
  <c r="B64" i="91"/>
  <c r="J53" i="2"/>
  <c r="I53" i="2"/>
  <c r="C10" i="93"/>
  <c r="D10" i="93"/>
  <c r="R29" i="87"/>
  <c r="R31" i="87"/>
  <c r="S31" i="87"/>
  <c r="S29" i="87"/>
  <c r="R20" i="87"/>
  <c r="Q18" i="87"/>
  <c r="R18" i="87"/>
  <c r="S18" i="87"/>
  <c r="R10" i="87"/>
  <c r="S10" i="87"/>
  <c r="R9" i="87"/>
  <c r="S9" i="87"/>
  <c r="Q7" i="87"/>
  <c r="R7" i="87"/>
  <c r="S7" i="87"/>
  <c r="L55" i="70"/>
  <c r="N55" i="70"/>
  <c r="O55" i="70"/>
  <c r="I61" i="86"/>
  <c r="H61" i="86"/>
  <c r="B32" i="86"/>
  <c r="C32" i="86"/>
  <c r="N90" i="68"/>
  <c r="O90" i="68"/>
  <c r="L83" i="68"/>
  <c r="L86" i="68"/>
  <c r="L87" i="68"/>
  <c r="L89" i="68"/>
  <c r="L90" i="68"/>
  <c r="L91" i="68"/>
  <c r="F83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53" i="66"/>
  <c r="O53" i="66"/>
  <c r="L53" i="66"/>
  <c r="F53" i="66"/>
  <c r="E90" i="86"/>
  <c r="E91" i="86"/>
  <c r="E92" i="86"/>
  <c r="E93" i="86"/>
  <c r="E94" i="86"/>
  <c r="F94" i="86"/>
  <c r="F96" i="86"/>
  <c r="I50" i="93"/>
  <c r="J50" i="93"/>
  <c r="I53" i="93"/>
  <c r="J53" i="93"/>
  <c r="S32" i="87"/>
  <c r="S21" i="87"/>
  <c r="BB51" i="92"/>
  <c r="BB52" i="92"/>
  <c r="BB53" i="92"/>
  <c r="BB54" i="92"/>
  <c r="BB55" i="92"/>
  <c r="BB56" i="92"/>
  <c r="BB57" i="92"/>
  <c r="BB58" i="92"/>
  <c r="BB59" i="92"/>
  <c r="BB60" i="92"/>
  <c r="BB61" i="92"/>
  <c r="BB62" i="92"/>
  <c r="BB29" i="92"/>
  <c r="BB30" i="92"/>
  <c r="BB31" i="92"/>
  <c r="BB32" i="92"/>
  <c r="BB33" i="92"/>
  <c r="BB34" i="92"/>
  <c r="BB35" i="92"/>
  <c r="BB36" i="92"/>
  <c r="BB37" i="92"/>
  <c r="BB38" i="92"/>
  <c r="BB39" i="92"/>
  <c r="BB40" i="92"/>
  <c r="BB41" i="92"/>
  <c r="BB19" i="92"/>
  <c r="BB7" i="92"/>
  <c r="BB8" i="92"/>
  <c r="BB9" i="92"/>
  <c r="BB10" i="92"/>
  <c r="BB11" i="92"/>
  <c r="BB12" i="92"/>
  <c r="BB13" i="92"/>
  <c r="BB14" i="92"/>
  <c r="BB15" i="92"/>
  <c r="BB16" i="92"/>
  <c r="BB17" i="92"/>
  <c r="BB18" i="92"/>
  <c r="AI64" i="92"/>
  <c r="AI65" i="92"/>
  <c r="AI66" i="92"/>
  <c r="AI67" i="92"/>
  <c r="O64" i="92"/>
  <c r="BB64" i="92" s="1"/>
  <c r="O65" i="92"/>
  <c r="BB65" i="92" s="1"/>
  <c r="O66" i="92"/>
  <c r="O67" i="92"/>
  <c r="BB67" i="92" s="1"/>
  <c r="AI42" i="92"/>
  <c r="AI43" i="92"/>
  <c r="AI44" i="92"/>
  <c r="AI45" i="92"/>
  <c r="O42" i="92"/>
  <c r="O43" i="92"/>
  <c r="BB43" i="92" s="1"/>
  <c r="O44" i="92"/>
  <c r="BB44" i="92" s="1"/>
  <c r="O45" i="92"/>
  <c r="BB45" i="92" s="1"/>
  <c r="AI20" i="92"/>
  <c r="AI21" i="92"/>
  <c r="AI22" i="92"/>
  <c r="AI23" i="92"/>
  <c r="O20" i="92"/>
  <c r="BB20" i="92" s="1"/>
  <c r="O21" i="92"/>
  <c r="O22" i="92"/>
  <c r="BB22" i="92" s="1"/>
  <c r="O23" i="92"/>
  <c r="BB51" i="91"/>
  <c r="BB52" i="91"/>
  <c r="BB53" i="91"/>
  <c r="BB54" i="91"/>
  <c r="BB55" i="91"/>
  <c r="BB56" i="91"/>
  <c r="BB57" i="91"/>
  <c r="BB58" i="91"/>
  <c r="BB59" i="91"/>
  <c r="BB60" i="91"/>
  <c r="BB61" i="91"/>
  <c r="BB62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I42" i="91"/>
  <c r="S11" i="87" l="1"/>
  <c r="BB23" i="92"/>
  <c r="P89" i="68"/>
  <c r="P88" i="68"/>
  <c r="P56" i="70"/>
  <c r="P57" i="70"/>
  <c r="P58" i="70"/>
  <c r="S19" i="91"/>
  <c r="BE19" i="91"/>
  <c r="P60" i="70"/>
  <c r="P53" i="66"/>
  <c r="P55" i="70"/>
  <c r="P30" i="68"/>
  <c r="BB42" i="92"/>
  <c r="BB21" i="92"/>
  <c r="BB66" i="92"/>
  <c r="BB63" i="91"/>
  <c r="P90" i="68"/>
  <c r="P31" i="68"/>
  <c r="BB63" i="92"/>
  <c r="BB30" i="91" l="1"/>
  <c r="BB31" i="91"/>
  <c r="BB32" i="91"/>
  <c r="BB33" i="91"/>
  <c r="BB34" i="91"/>
  <c r="BB35" i="91"/>
  <c r="BB36" i="91"/>
  <c r="BB37" i="91"/>
  <c r="BB38" i="91"/>
  <c r="BB39" i="91"/>
  <c r="BB40" i="91"/>
  <c r="AK42" i="91"/>
  <c r="BD42" i="91" s="1"/>
  <c r="AK43" i="91"/>
  <c r="BD43" i="91" s="1"/>
  <c r="AK44" i="91"/>
  <c r="BD44" i="91" s="1"/>
  <c r="AK45" i="91"/>
  <c r="BD45" i="91" s="1"/>
  <c r="BB7" i="91"/>
  <c r="BB8" i="91"/>
  <c r="BB9" i="91"/>
  <c r="BB10" i="91"/>
  <c r="BB11" i="91"/>
  <c r="BB12" i="91"/>
  <c r="BB13" i="91"/>
  <c r="BB14" i="91"/>
  <c r="BB15" i="91"/>
  <c r="BB16" i="91"/>
  <c r="BB17" i="91"/>
  <c r="BB18" i="91"/>
  <c r="AI64" i="91"/>
  <c r="AI65" i="91"/>
  <c r="AI66" i="91"/>
  <c r="AI67" i="91"/>
  <c r="O64" i="91"/>
  <c r="O65" i="91"/>
  <c r="BB65" i="91" s="1"/>
  <c r="O66" i="91"/>
  <c r="BB66" i="91" s="1"/>
  <c r="O67" i="91"/>
  <c r="BB67" i="91" s="1"/>
  <c r="AI43" i="91"/>
  <c r="AI44" i="91"/>
  <c r="AI45" i="91"/>
  <c r="O42" i="91"/>
  <c r="BB42" i="91" s="1"/>
  <c r="O43" i="91"/>
  <c r="BB43" i="91" s="1"/>
  <c r="O44" i="91"/>
  <c r="BB44" i="91" s="1"/>
  <c r="O45" i="91"/>
  <c r="BB45" i="91" s="1"/>
  <c r="BB41" i="91"/>
  <c r="O20" i="91"/>
  <c r="O21" i="91"/>
  <c r="O22" i="91"/>
  <c r="O23" i="91"/>
  <c r="AI20" i="91"/>
  <c r="BB20" i="91" s="1"/>
  <c r="AI21" i="91"/>
  <c r="BB21" i="91" s="1"/>
  <c r="AI22" i="91"/>
  <c r="AI23" i="91"/>
  <c r="BB23" i="91" s="1"/>
  <c r="BB19" i="91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B64" i="91" l="1"/>
  <c r="AM44" i="91"/>
  <c r="S64" i="91"/>
  <c r="P53" i="70"/>
  <c r="BB22" i="91"/>
  <c r="P54" i="70"/>
  <c r="C30" i="93"/>
  <c r="D30" i="93"/>
  <c r="B94" i="70" l="1"/>
  <c r="C94" i="70"/>
  <c r="H94" i="70"/>
  <c r="I94" i="70"/>
  <c r="Q20" i="87" l="1"/>
  <c r="Q10" i="87"/>
  <c r="R11" i="87" s="1"/>
  <c r="Q9" i="87"/>
  <c r="Q21" i="87"/>
  <c r="Q32" i="87"/>
  <c r="Q31" i="87"/>
  <c r="Q29" i="87"/>
  <c r="BA51" i="92"/>
  <c r="BA52" i="92"/>
  <c r="BA53" i="92"/>
  <c r="BA54" i="92"/>
  <c r="BA55" i="92"/>
  <c r="BA56" i="92"/>
  <c r="BA57" i="92"/>
  <c r="BA58" i="92"/>
  <c r="BA59" i="92"/>
  <c r="BA60" i="92"/>
  <c r="BA61" i="92"/>
  <c r="BA62" i="92"/>
  <c r="BA63" i="92"/>
  <c r="V42" i="92"/>
  <c r="V43" i="92"/>
  <c r="V44" i="92"/>
  <c r="A19" i="92"/>
  <c r="F64" i="66"/>
  <c r="F65" i="66"/>
  <c r="N66" i="66"/>
  <c r="O66" i="66"/>
  <c r="L66" i="66"/>
  <c r="P66" i="66" l="1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AR63" i="91"/>
  <c r="AV63" i="91"/>
  <c r="AM63" i="91"/>
  <c r="AO63" i="91"/>
  <c r="AS41" i="91"/>
  <c r="AY41" i="91"/>
  <c r="AP19" i="91"/>
  <c r="AT19" i="91"/>
  <c r="AX19" i="91"/>
  <c r="AP63" i="91"/>
  <c r="AS63" i="91"/>
  <c r="AT63" i="91"/>
  <c r="AY63" i="91"/>
  <c r="AT41" i="91"/>
  <c r="AU41" i="91"/>
  <c r="AR19" i="91"/>
  <c r="AU19" i="91"/>
  <c r="AZ19" i="91"/>
  <c r="F70" i="70"/>
  <c r="F71" i="70"/>
  <c r="L70" i="70"/>
  <c r="L71" i="70"/>
  <c r="N70" i="70"/>
  <c r="O70" i="70"/>
  <c r="N71" i="70"/>
  <c r="O71" i="70"/>
  <c r="AH67" i="92"/>
  <c r="AG67" i="92"/>
  <c r="AF67" i="92"/>
  <c r="AE67" i="92"/>
  <c r="AD67" i="92"/>
  <c r="AC67" i="92"/>
  <c r="AB67" i="92"/>
  <c r="AA67" i="92"/>
  <c r="Z67" i="92"/>
  <c r="Y67" i="92"/>
  <c r="X67" i="92"/>
  <c r="W67" i="92"/>
  <c r="V67" i="92"/>
  <c r="R67" i="92"/>
  <c r="Q67" i="92"/>
  <c r="BD67" i="92" s="1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H66" i="92"/>
  <c r="AG66" i="92"/>
  <c r="AF66" i="92"/>
  <c r="AY66" i="92" s="1"/>
  <c r="AE66" i="92"/>
  <c r="AD66" i="92"/>
  <c r="AC66" i="92"/>
  <c r="AB66" i="92"/>
  <c r="AU66" i="92" s="1"/>
  <c r="AA66" i="92"/>
  <c r="Z66" i="92"/>
  <c r="Y66" i="92"/>
  <c r="X66" i="92"/>
  <c r="AQ66" i="92" s="1"/>
  <c r="W66" i="92"/>
  <c r="V66" i="92"/>
  <c r="R66" i="92"/>
  <c r="Q66" i="92"/>
  <c r="BD66" i="92" s="1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R65" i="92"/>
  <c r="Q65" i="92"/>
  <c r="BD65" i="92" s="1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H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R64" i="92"/>
  <c r="Q64" i="92"/>
  <c r="BD64" i="92" s="1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E63" i="92"/>
  <c r="AS63" i="92"/>
  <c r="AM63" i="92"/>
  <c r="AZ63" i="92"/>
  <c r="AY63" i="92"/>
  <c r="AX63" i="92"/>
  <c r="AW63" i="92"/>
  <c r="AV63" i="92"/>
  <c r="AU63" i="92"/>
  <c r="AT63" i="92"/>
  <c r="AR63" i="92"/>
  <c r="AQ63" i="92"/>
  <c r="AP63" i="92"/>
  <c r="AO63" i="92"/>
  <c r="S63" i="92"/>
  <c r="BE62" i="92"/>
  <c r="BF62" i="92" s="1"/>
  <c r="AZ62" i="92"/>
  <c r="AY62" i="92"/>
  <c r="AX62" i="92"/>
  <c r="AW62" i="92"/>
  <c r="AV62" i="92"/>
  <c r="AU62" i="92"/>
  <c r="AT62" i="92"/>
  <c r="AS62" i="92"/>
  <c r="AR62" i="92"/>
  <c r="AQ62" i="92"/>
  <c r="AP62" i="92"/>
  <c r="AO62" i="92"/>
  <c r="AM62" i="92"/>
  <c r="S62" i="92"/>
  <c r="BE61" i="92"/>
  <c r="BF61" i="92" s="1"/>
  <c r="AZ61" i="92"/>
  <c r="AY61" i="92"/>
  <c r="AX61" i="92"/>
  <c r="AW61" i="92"/>
  <c r="AV61" i="92"/>
  <c r="AU61" i="92"/>
  <c r="AT61" i="92"/>
  <c r="AS61" i="92"/>
  <c r="AR61" i="92"/>
  <c r="AQ61" i="92"/>
  <c r="AP61" i="92"/>
  <c r="AO61" i="92"/>
  <c r="AM61" i="92"/>
  <c r="S61" i="92"/>
  <c r="BE60" i="92"/>
  <c r="BF60" i="92" s="1"/>
  <c r="AZ60" i="92"/>
  <c r="AY60" i="92"/>
  <c r="AX60" i="92"/>
  <c r="AW60" i="92"/>
  <c r="AV60" i="92"/>
  <c r="AU60" i="92"/>
  <c r="AT60" i="92"/>
  <c r="AS60" i="92"/>
  <c r="AR60" i="92"/>
  <c r="AQ60" i="92"/>
  <c r="AP60" i="92"/>
  <c r="AO60" i="92"/>
  <c r="AM60" i="92"/>
  <c r="S60" i="92"/>
  <c r="BE59" i="92"/>
  <c r="BF59" i="92" s="1"/>
  <c r="AZ59" i="92"/>
  <c r="AY59" i="92"/>
  <c r="AX59" i="92"/>
  <c r="AW59" i="92"/>
  <c r="AV59" i="92"/>
  <c r="AU59" i="92"/>
  <c r="AT59" i="92"/>
  <c r="AS59" i="92"/>
  <c r="AR59" i="92"/>
  <c r="AQ59" i="92"/>
  <c r="AP59" i="92"/>
  <c r="AO59" i="92"/>
  <c r="AM59" i="92"/>
  <c r="S59" i="92"/>
  <c r="BE58" i="92"/>
  <c r="BF58" i="92" s="1"/>
  <c r="AZ58" i="92"/>
  <c r="AY58" i="92"/>
  <c r="AX58" i="92"/>
  <c r="AW58" i="92"/>
  <c r="AV58" i="92"/>
  <c r="AU58" i="92"/>
  <c r="AT58" i="92"/>
  <c r="AS58" i="92"/>
  <c r="AR58" i="92"/>
  <c r="AQ58" i="92"/>
  <c r="AP58" i="92"/>
  <c r="AO58" i="92"/>
  <c r="AM58" i="92"/>
  <c r="S58" i="92"/>
  <c r="BE57" i="92"/>
  <c r="BF57" i="92" s="1"/>
  <c r="AZ57" i="92"/>
  <c r="AY57" i="92"/>
  <c r="AX57" i="92"/>
  <c r="AW57" i="92"/>
  <c r="AV57" i="92"/>
  <c r="AU57" i="92"/>
  <c r="AT57" i="92"/>
  <c r="AS57" i="92"/>
  <c r="AR57" i="92"/>
  <c r="AQ57" i="92"/>
  <c r="AP57" i="92"/>
  <c r="AO57" i="92"/>
  <c r="AM57" i="92"/>
  <c r="S57" i="92"/>
  <c r="BE56" i="92"/>
  <c r="BF56" i="92" s="1"/>
  <c r="AZ56" i="92"/>
  <c r="AY56" i="92"/>
  <c r="AX56" i="92"/>
  <c r="AW56" i="92"/>
  <c r="AV56" i="92"/>
  <c r="AU56" i="92"/>
  <c r="AT56" i="92"/>
  <c r="AS56" i="92"/>
  <c r="AR56" i="92"/>
  <c r="AQ56" i="92"/>
  <c r="AP56" i="92"/>
  <c r="AO56" i="92"/>
  <c r="AM56" i="92"/>
  <c r="S56" i="92"/>
  <c r="BE55" i="92"/>
  <c r="BF55" i="92" s="1"/>
  <c r="AZ55" i="92"/>
  <c r="AY55" i="92"/>
  <c r="AX55" i="92"/>
  <c r="AW55" i="92"/>
  <c r="AV55" i="92"/>
  <c r="AU55" i="92"/>
  <c r="AT55" i="92"/>
  <c r="AS55" i="92"/>
  <c r="AR55" i="92"/>
  <c r="AQ55" i="92"/>
  <c r="AP55" i="92"/>
  <c r="AO55" i="92"/>
  <c r="AM55" i="92"/>
  <c r="S55" i="92"/>
  <c r="BE54" i="92"/>
  <c r="BF54" i="92" s="1"/>
  <c r="AZ54" i="92"/>
  <c r="AY54" i="92"/>
  <c r="AX54" i="92"/>
  <c r="AW54" i="92"/>
  <c r="AV54" i="92"/>
  <c r="AU54" i="92"/>
  <c r="AT54" i="92"/>
  <c r="AS54" i="92"/>
  <c r="AR54" i="92"/>
  <c r="AQ54" i="92"/>
  <c r="AP54" i="92"/>
  <c r="AO54" i="92"/>
  <c r="AM54" i="92"/>
  <c r="S54" i="92"/>
  <c r="BE53" i="92"/>
  <c r="BF53" i="92" s="1"/>
  <c r="AZ53" i="92"/>
  <c r="AY53" i="92"/>
  <c r="AX53" i="92"/>
  <c r="AW53" i="92"/>
  <c r="AV53" i="92"/>
  <c r="AU53" i="92"/>
  <c r="AT53" i="92"/>
  <c r="AS53" i="92"/>
  <c r="AR53" i="92"/>
  <c r="AQ53" i="92"/>
  <c r="AP53" i="92"/>
  <c r="AO53" i="92"/>
  <c r="AM53" i="92"/>
  <c r="S53" i="92"/>
  <c r="BE52" i="92"/>
  <c r="BF52" i="92" s="1"/>
  <c r="AZ52" i="92"/>
  <c r="AY52" i="92"/>
  <c r="AX52" i="92"/>
  <c r="AW52" i="92"/>
  <c r="AV52" i="92"/>
  <c r="AU52" i="92"/>
  <c r="AT52" i="92"/>
  <c r="AS52" i="92"/>
  <c r="AR52" i="92"/>
  <c r="AQ52" i="92"/>
  <c r="AP52" i="92"/>
  <c r="AO52" i="92"/>
  <c r="AM52" i="92"/>
  <c r="BE51" i="92"/>
  <c r="BF51" i="92" s="1"/>
  <c r="AZ51" i="92"/>
  <c r="AY51" i="92"/>
  <c r="AX51" i="92"/>
  <c r="AW51" i="92"/>
  <c r="AV51" i="92"/>
  <c r="AU51" i="92"/>
  <c r="AT51" i="92"/>
  <c r="AS51" i="92"/>
  <c r="AR51" i="92"/>
  <c r="AQ51" i="92"/>
  <c r="AP51" i="92"/>
  <c r="AO51" i="92"/>
  <c r="AM51" i="92"/>
  <c r="AL45" i="92"/>
  <c r="AK45" i="92"/>
  <c r="AH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R45" i="92"/>
  <c r="Q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L44" i="92"/>
  <c r="AK44" i="92"/>
  <c r="AH44" i="92"/>
  <c r="AG44" i="92"/>
  <c r="AF44" i="92"/>
  <c r="AE44" i="92"/>
  <c r="AD44" i="92"/>
  <c r="AC44" i="92"/>
  <c r="AB44" i="92"/>
  <c r="AA44" i="92"/>
  <c r="Z44" i="92"/>
  <c r="Y44" i="92"/>
  <c r="X44" i="92"/>
  <c r="W44" i="92"/>
  <c r="R44" i="92"/>
  <c r="Q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O44" i="92" s="1"/>
  <c r="AL43" i="92"/>
  <c r="AK43" i="92"/>
  <c r="AH43" i="92"/>
  <c r="AG43" i="92"/>
  <c r="AF43" i="92"/>
  <c r="AE43" i="92"/>
  <c r="AD43" i="92"/>
  <c r="AC43" i="92"/>
  <c r="AB43" i="92"/>
  <c r="AA43" i="92"/>
  <c r="Z43" i="92"/>
  <c r="Y43" i="92"/>
  <c r="X43" i="92"/>
  <c r="W43" i="92"/>
  <c r="R43" i="92"/>
  <c r="Q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O43" i="92" s="1"/>
  <c r="AL42" i="92"/>
  <c r="BE42" i="92" s="1"/>
  <c r="AK42" i="92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R42" i="92"/>
  <c r="Q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O42" i="92" s="1"/>
  <c r="AM41" i="92"/>
  <c r="BD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S41" i="92"/>
  <c r="BE40" i="92"/>
  <c r="BD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M40" i="92"/>
  <c r="S40" i="92"/>
  <c r="BE39" i="92"/>
  <c r="BD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M39" i="92"/>
  <c r="S39" i="92"/>
  <c r="BE38" i="92"/>
  <c r="BD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M38" i="92"/>
  <c r="S38" i="92"/>
  <c r="BE37" i="92"/>
  <c r="BD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M37" i="92"/>
  <c r="S37" i="92"/>
  <c r="BE36" i="92"/>
  <c r="BD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M36" i="92"/>
  <c r="S36" i="92"/>
  <c r="BE35" i="92"/>
  <c r="BD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M35" i="92"/>
  <c r="S35" i="92"/>
  <c r="BE34" i="92"/>
  <c r="BD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M34" i="92"/>
  <c r="S34" i="92"/>
  <c r="BE33" i="92"/>
  <c r="BD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M33" i="92"/>
  <c r="S33" i="92"/>
  <c r="BE32" i="92"/>
  <c r="BD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M32" i="92"/>
  <c r="S32" i="92"/>
  <c r="BD31" i="92"/>
  <c r="BF31" i="92" s="1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M31" i="92"/>
  <c r="S31" i="92"/>
  <c r="BE30" i="92"/>
  <c r="BD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M30" i="92"/>
  <c r="S30" i="92"/>
  <c r="BE29" i="92"/>
  <c r="BD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M29" i="92"/>
  <c r="S29" i="92"/>
  <c r="S26" i="92"/>
  <c r="S48" i="92" s="1"/>
  <c r="AM48" i="92" s="1"/>
  <c r="BF48" i="92" s="1"/>
  <c r="U24" i="92"/>
  <c r="AL23" i="92"/>
  <c r="AK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R23" i="92"/>
  <c r="Q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L22" i="92"/>
  <c r="AM22" i="92" s="1"/>
  <c r="AK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R22" i="92"/>
  <c r="Q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L21" i="92"/>
  <c r="AK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R21" i="92"/>
  <c r="Q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L20" i="92"/>
  <c r="AK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R20" i="92"/>
  <c r="Q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X19" i="92"/>
  <c r="AO19" i="92"/>
  <c r="BA19" i="92"/>
  <c r="AZ19" i="92"/>
  <c r="AY19" i="92"/>
  <c r="AW19" i="92"/>
  <c r="AV19" i="92"/>
  <c r="AU19" i="92"/>
  <c r="AT19" i="92"/>
  <c r="AS19" i="92"/>
  <c r="AR19" i="92"/>
  <c r="AQ19" i="92"/>
  <c r="AP19" i="92"/>
  <c r="A63" i="92"/>
  <c r="BF18" i="92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M18" i="92"/>
  <c r="S18" i="92"/>
  <c r="BF17" i="92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M17" i="92"/>
  <c r="S17" i="92"/>
  <c r="BF16" i="92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M16" i="92"/>
  <c r="S16" i="92"/>
  <c r="BF15" i="92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M15" i="92"/>
  <c r="S15" i="92"/>
  <c r="BF14" i="92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M14" i="92"/>
  <c r="S14" i="92"/>
  <c r="BF13" i="92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M13" i="92"/>
  <c r="S13" i="92"/>
  <c r="BF12" i="92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M12" i="92"/>
  <c r="S12" i="92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M11" i="92"/>
  <c r="S11" i="92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M10" i="92"/>
  <c r="S10" i="92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M9" i="92"/>
  <c r="S9" i="92"/>
  <c r="BA8" i="92"/>
  <c r="AZ8" i="92"/>
  <c r="AY8" i="92"/>
  <c r="AX8" i="92"/>
  <c r="AW8" i="92"/>
  <c r="AV8" i="92"/>
  <c r="AU8" i="92"/>
  <c r="AT8" i="92"/>
  <c r="AS8" i="92"/>
  <c r="AR8" i="92"/>
  <c r="AQ8" i="92"/>
  <c r="AP8" i="92"/>
  <c r="AO8" i="92"/>
  <c r="AM8" i="92"/>
  <c r="BA7" i="92"/>
  <c r="AZ7" i="92"/>
  <c r="AY7" i="92"/>
  <c r="AX7" i="92"/>
  <c r="AW7" i="92"/>
  <c r="AV7" i="92"/>
  <c r="AU7" i="92"/>
  <c r="AT7" i="92"/>
  <c r="AS7" i="92"/>
  <c r="AR7" i="92"/>
  <c r="AQ7" i="92"/>
  <c r="AP7" i="92"/>
  <c r="AO7" i="92"/>
  <c r="AM7" i="92"/>
  <c r="AL67" i="91"/>
  <c r="AK67" i="91"/>
  <c r="BD67" i="91" s="1"/>
  <c r="AH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L66" i="91"/>
  <c r="AK66" i="91"/>
  <c r="BD66" i="91" s="1"/>
  <c r="AH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L65" i="91"/>
  <c r="AK65" i="91"/>
  <c r="BD65" i="91" s="1"/>
  <c r="AH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L64" i="91"/>
  <c r="BE64" i="91" s="1"/>
  <c r="AK64" i="91"/>
  <c r="BD64" i="91" s="1"/>
  <c r="AH64" i="91"/>
  <c r="AG64" i="91"/>
  <c r="AF64" i="91"/>
  <c r="AE64" i="91"/>
  <c r="AD64" i="91"/>
  <c r="AC64" i="91"/>
  <c r="AB64" i="91"/>
  <c r="AA64" i="91"/>
  <c r="Z64" i="91"/>
  <c r="Y64" i="91"/>
  <c r="X64" i="91"/>
  <c r="W64" i="91"/>
  <c r="V64" i="91"/>
  <c r="AO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F62" i="91"/>
  <c r="BA62" i="91"/>
  <c r="AZ62" i="91"/>
  <c r="AY62" i="91"/>
  <c r="AX62" i="91"/>
  <c r="AW62" i="91"/>
  <c r="AV62" i="91"/>
  <c r="AU62" i="91"/>
  <c r="AT62" i="91"/>
  <c r="AS62" i="91"/>
  <c r="AR62" i="91"/>
  <c r="AQ62" i="91"/>
  <c r="AP62" i="91"/>
  <c r="AO62" i="91"/>
  <c r="AM62" i="91"/>
  <c r="BF61" i="91"/>
  <c r="BA61" i="91"/>
  <c r="AZ61" i="91"/>
  <c r="AY61" i="91"/>
  <c r="AX61" i="91"/>
  <c r="AW61" i="91"/>
  <c r="AV61" i="91"/>
  <c r="AU61" i="91"/>
  <c r="AT61" i="91"/>
  <c r="AS61" i="91"/>
  <c r="AR61" i="91"/>
  <c r="AQ61" i="91"/>
  <c r="AP61" i="91"/>
  <c r="AO61" i="91"/>
  <c r="AM61" i="91"/>
  <c r="BA60" i="91"/>
  <c r="AZ60" i="91"/>
  <c r="AY60" i="91"/>
  <c r="AX60" i="91"/>
  <c r="AW60" i="91"/>
  <c r="AV60" i="91"/>
  <c r="AU60" i="91"/>
  <c r="AT60" i="91"/>
  <c r="AS60" i="91"/>
  <c r="AR60" i="91"/>
  <c r="AQ60" i="91"/>
  <c r="AP60" i="91"/>
  <c r="AO60" i="91"/>
  <c r="AM60" i="91"/>
  <c r="BA59" i="91"/>
  <c r="AZ59" i="91"/>
  <c r="AY59" i="91"/>
  <c r="AX59" i="91"/>
  <c r="AW59" i="91"/>
  <c r="AV59" i="91"/>
  <c r="AU59" i="91"/>
  <c r="AT59" i="91"/>
  <c r="AS59" i="91"/>
  <c r="AR59" i="91"/>
  <c r="AQ59" i="91"/>
  <c r="AP59" i="91"/>
  <c r="AO59" i="91"/>
  <c r="AM59" i="91"/>
  <c r="BA58" i="91"/>
  <c r="AZ58" i="91"/>
  <c r="AY58" i="91"/>
  <c r="AX58" i="91"/>
  <c r="AW58" i="91"/>
  <c r="AV58" i="91"/>
  <c r="AU58" i="91"/>
  <c r="AT58" i="91"/>
  <c r="AS58" i="91"/>
  <c r="AR58" i="91"/>
  <c r="AQ58" i="91"/>
  <c r="AP58" i="91"/>
  <c r="AO58" i="91"/>
  <c r="AM58" i="91"/>
  <c r="BA57" i="91"/>
  <c r="AZ57" i="91"/>
  <c r="AY57" i="91"/>
  <c r="AX57" i="91"/>
  <c r="AW57" i="91"/>
  <c r="AV57" i="91"/>
  <c r="AU57" i="91"/>
  <c r="AT57" i="91"/>
  <c r="AS57" i="91"/>
  <c r="AR57" i="91"/>
  <c r="AQ57" i="91"/>
  <c r="AP57" i="91"/>
  <c r="AO57" i="91"/>
  <c r="AM57" i="91"/>
  <c r="BA56" i="91"/>
  <c r="AZ56" i="91"/>
  <c r="AY56" i="91"/>
  <c r="AX56" i="91"/>
  <c r="AW56" i="91"/>
  <c r="AV56" i="91"/>
  <c r="AU56" i="91"/>
  <c r="AT56" i="91"/>
  <c r="AS56" i="91"/>
  <c r="AR56" i="91"/>
  <c r="AQ56" i="91"/>
  <c r="AP56" i="91"/>
  <c r="AO56" i="91"/>
  <c r="AM56" i="91"/>
  <c r="BA55" i="91"/>
  <c r="AZ55" i="91"/>
  <c r="AY55" i="91"/>
  <c r="AX55" i="91"/>
  <c r="AW55" i="91"/>
  <c r="AV55" i="91"/>
  <c r="AU55" i="91"/>
  <c r="AT55" i="91"/>
  <c r="AS55" i="91"/>
  <c r="AR55" i="91"/>
  <c r="AQ55" i="91"/>
  <c r="AP55" i="91"/>
  <c r="AO55" i="91"/>
  <c r="AM55" i="91"/>
  <c r="BA54" i="91"/>
  <c r="AZ54" i="91"/>
  <c r="AY54" i="91"/>
  <c r="AX54" i="91"/>
  <c r="AW54" i="91"/>
  <c r="AV54" i="91"/>
  <c r="AU54" i="91"/>
  <c r="AT54" i="91"/>
  <c r="AS54" i="91"/>
  <c r="AR54" i="91"/>
  <c r="AQ54" i="91"/>
  <c r="AP54" i="91"/>
  <c r="AO54" i="91"/>
  <c r="AM54" i="91"/>
  <c r="BA53" i="91"/>
  <c r="AZ53" i="91"/>
  <c r="AY53" i="91"/>
  <c r="AX53" i="91"/>
  <c r="AW53" i="91"/>
  <c r="AV53" i="91"/>
  <c r="AU53" i="91"/>
  <c r="AT53" i="91"/>
  <c r="AS53" i="91"/>
  <c r="AR53" i="91"/>
  <c r="AQ53" i="91"/>
  <c r="AP53" i="91"/>
  <c r="AO53" i="91"/>
  <c r="AM53" i="91"/>
  <c r="BA52" i="91"/>
  <c r="AZ52" i="91"/>
  <c r="AY52" i="91"/>
  <c r="AX52" i="91"/>
  <c r="AW52" i="91"/>
  <c r="AV52" i="91"/>
  <c r="AU52" i="91"/>
  <c r="AT52" i="91"/>
  <c r="AS52" i="91"/>
  <c r="AR52" i="91"/>
  <c r="AQ52" i="91"/>
  <c r="AP52" i="91"/>
  <c r="AO52" i="91"/>
  <c r="AM52" i="91"/>
  <c r="BA51" i="91"/>
  <c r="AZ51" i="91"/>
  <c r="AY51" i="91"/>
  <c r="AX51" i="91"/>
  <c r="AW51" i="91"/>
  <c r="AV51" i="91"/>
  <c r="AU51" i="91"/>
  <c r="AT51" i="91"/>
  <c r="AS51" i="91"/>
  <c r="AR51" i="91"/>
  <c r="AQ51" i="91"/>
  <c r="AP51" i="91"/>
  <c r="AO51" i="91"/>
  <c r="AM51" i="91"/>
  <c r="BF48" i="91"/>
  <c r="AM45" i="91"/>
  <c r="AH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H44" i="91"/>
  <c r="AG44" i="91"/>
  <c r="AF44" i="91"/>
  <c r="AE44" i="91"/>
  <c r="AD44" i="91"/>
  <c r="AC44" i="91"/>
  <c r="AB44" i="91"/>
  <c r="AA44" i="91"/>
  <c r="Z44" i="91"/>
  <c r="Y44" i="91"/>
  <c r="X44" i="91"/>
  <c r="W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L43" i="91"/>
  <c r="AH43" i="91"/>
  <c r="AG43" i="91"/>
  <c r="AF43" i="91"/>
  <c r="AE43" i="91"/>
  <c r="AD43" i="91"/>
  <c r="AC43" i="91"/>
  <c r="AB43" i="91"/>
  <c r="AA43" i="91"/>
  <c r="Z43" i="91"/>
  <c r="Y43" i="91"/>
  <c r="X43" i="91"/>
  <c r="W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L42" i="91"/>
  <c r="BE42" i="91" s="1"/>
  <c r="BF42" i="91" s="1"/>
  <c r="AH42" i="91"/>
  <c r="AG42" i="91"/>
  <c r="AF42" i="91"/>
  <c r="AE42" i="91"/>
  <c r="AD42" i="91"/>
  <c r="AC42" i="91"/>
  <c r="AB42" i="91"/>
  <c r="AA42" i="91"/>
  <c r="Z42" i="91"/>
  <c r="Y42" i="91"/>
  <c r="X42" i="91"/>
  <c r="W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P41" i="91"/>
  <c r="A41" i="91"/>
  <c r="BF40" i="91"/>
  <c r="BA40" i="91"/>
  <c r="AZ40" i="91"/>
  <c r="AY40" i="91"/>
  <c r="AX40" i="91"/>
  <c r="AW40" i="91"/>
  <c r="AV40" i="91"/>
  <c r="AU40" i="91"/>
  <c r="AT40" i="91"/>
  <c r="AS40" i="91"/>
  <c r="AR40" i="91"/>
  <c r="AQ40" i="91"/>
  <c r="AP40" i="91"/>
  <c r="AO40" i="91"/>
  <c r="AM40" i="91"/>
  <c r="BA39" i="91"/>
  <c r="AZ39" i="91"/>
  <c r="AY39" i="91"/>
  <c r="AX39" i="91"/>
  <c r="AW39" i="91"/>
  <c r="AV39" i="91"/>
  <c r="AU39" i="91"/>
  <c r="AT39" i="91"/>
  <c r="AS39" i="91"/>
  <c r="AR39" i="91"/>
  <c r="AQ39" i="91"/>
  <c r="AP39" i="91"/>
  <c r="AO39" i="91"/>
  <c r="AM39" i="91"/>
  <c r="BA38" i="91"/>
  <c r="AZ38" i="91"/>
  <c r="AY38" i="91"/>
  <c r="AX38" i="91"/>
  <c r="AW38" i="91"/>
  <c r="AV38" i="91"/>
  <c r="AU38" i="91"/>
  <c r="AT38" i="91"/>
  <c r="AS38" i="91"/>
  <c r="AR38" i="91"/>
  <c r="AQ38" i="91"/>
  <c r="AP38" i="91"/>
  <c r="AO38" i="91"/>
  <c r="AM38" i="91"/>
  <c r="BA37" i="91"/>
  <c r="AZ37" i="91"/>
  <c r="AY37" i="91"/>
  <c r="AX37" i="91"/>
  <c r="AW37" i="91"/>
  <c r="AV37" i="91"/>
  <c r="AU37" i="91"/>
  <c r="AT37" i="91"/>
  <c r="AS37" i="91"/>
  <c r="AR37" i="91"/>
  <c r="AQ37" i="91"/>
  <c r="AP37" i="91"/>
  <c r="AO37" i="91"/>
  <c r="AM37" i="91"/>
  <c r="BA36" i="91"/>
  <c r="AZ36" i="91"/>
  <c r="AY36" i="91"/>
  <c r="AX36" i="91"/>
  <c r="AW36" i="91"/>
  <c r="AV36" i="91"/>
  <c r="AU36" i="91"/>
  <c r="AT36" i="91"/>
  <c r="AS36" i="91"/>
  <c r="AR36" i="91"/>
  <c r="AQ36" i="91"/>
  <c r="AP36" i="91"/>
  <c r="AO36" i="91"/>
  <c r="AM36" i="91"/>
  <c r="BA35" i="91"/>
  <c r="AZ35" i="91"/>
  <c r="AY35" i="91"/>
  <c r="AX35" i="91"/>
  <c r="AW35" i="91"/>
  <c r="AV35" i="91"/>
  <c r="AU35" i="91"/>
  <c r="AT35" i="91"/>
  <c r="AS35" i="91"/>
  <c r="AR35" i="91"/>
  <c r="AQ35" i="91"/>
  <c r="AP35" i="91"/>
  <c r="AO35" i="91"/>
  <c r="AM35" i="91"/>
  <c r="BA34" i="91"/>
  <c r="AZ34" i="91"/>
  <c r="AY34" i="91"/>
  <c r="AX34" i="91"/>
  <c r="AW34" i="91"/>
  <c r="AV34" i="91"/>
  <c r="AU34" i="91"/>
  <c r="AT34" i="91"/>
  <c r="AS34" i="91"/>
  <c r="AR34" i="91"/>
  <c r="AQ34" i="91"/>
  <c r="AP34" i="91"/>
  <c r="AO34" i="91"/>
  <c r="AM34" i="91"/>
  <c r="BA33" i="91"/>
  <c r="AZ33" i="91"/>
  <c r="AY33" i="91"/>
  <c r="AX33" i="91"/>
  <c r="AW33" i="91"/>
  <c r="AV33" i="91"/>
  <c r="AU33" i="91"/>
  <c r="AT33" i="91"/>
  <c r="AS33" i="91"/>
  <c r="AR33" i="91"/>
  <c r="AQ33" i="91"/>
  <c r="AP33" i="91"/>
  <c r="AO33" i="91"/>
  <c r="AM33" i="91"/>
  <c r="BA32" i="91"/>
  <c r="AZ32" i="91"/>
  <c r="AY32" i="91"/>
  <c r="AX32" i="91"/>
  <c r="AW32" i="91"/>
  <c r="AV32" i="91"/>
  <c r="AU32" i="91"/>
  <c r="AT32" i="91"/>
  <c r="AS32" i="91"/>
  <c r="AR32" i="91"/>
  <c r="AQ32" i="91"/>
  <c r="AP32" i="91"/>
  <c r="AO32" i="91"/>
  <c r="AM32" i="91"/>
  <c r="BA31" i="91"/>
  <c r="AZ31" i="91"/>
  <c r="AY31" i="91"/>
  <c r="AX31" i="91"/>
  <c r="AW31" i="91"/>
  <c r="AV31" i="91"/>
  <c r="AU31" i="91"/>
  <c r="AT31" i="91"/>
  <c r="AS31" i="91"/>
  <c r="AR31" i="91"/>
  <c r="AQ31" i="91"/>
  <c r="AP31" i="91"/>
  <c r="AO31" i="91"/>
  <c r="AM31" i="91"/>
  <c r="BA30" i="91"/>
  <c r="AZ30" i="91"/>
  <c r="AY30" i="91"/>
  <c r="AX30" i="91"/>
  <c r="AW30" i="91"/>
  <c r="AV30" i="91"/>
  <c r="AU30" i="91"/>
  <c r="AT30" i="91"/>
  <c r="AS30" i="91"/>
  <c r="AR30" i="91"/>
  <c r="AQ30" i="91"/>
  <c r="AP30" i="91"/>
  <c r="AO30" i="91"/>
  <c r="AM30" i="91"/>
  <c r="AO29" i="91"/>
  <c r="AM29" i="91"/>
  <c r="BF26" i="91"/>
  <c r="AL23" i="91"/>
  <c r="AK23" i="91"/>
  <c r="BD23" i="91" s="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L22" i="91"/>
  <c r="AK22" i="91"/>
  <c r="BD22" i="91" s="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L21" i="91"/>
  <c r="AK21" i="91"/>
  <c r="BD21" i="91" s="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L20" i="91"/>
  <c r="AK20" i="91"/>
  <c r="BD20" i="91" s="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F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BF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M17" i="91"/>
  <c r="BF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M16" i="91"/>
  <c r="BF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M15" i="91"/>
  <c r="BF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M14" i="91"/>
  <c r="BF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M13" i="91"/>
  <c r="BF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M12" i="91"/>
  <c r="BF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M11" i="91"/>
  <c r="BF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M10" i="91"/>
  <c r="BF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M9" i="91"/>
  <c r="BA8" i="91"/>
  <c r="AZ8" i="91"/>
  <c r="AY8" i="91"/>
  <c r="AX8" i="91"/>
  <c r="AW8" i="91"/>
  <c r="AV8" i="91"/>
  <c r="AU8" i="91"/>
  <c r="AT8" i="91"/>
  <c r="AS8" i="91"/>
  <c r="AR8" i="91"/>
  <c r="AQ8" i="91"/>
  <c r="AP8" i="91"/>
  <c r="AO8" i="91"/>
  <c r="AM8" i="91"/>
  <c r="BA7" i="91"/>
  <c r="AZ7" i="91"/>
  <c r="AY7" i="91"/>
  <c r="AX7" i="91"/>
  <c r="AW7" i="91"/>
  <c r="AV7" i="91"/>
  <c r="AU7" i="91"/>
  <c r="AT7" i="91"/>
  <c r="AS7" i="91"/>
  <c r="AR7" i="91"/>
  <c r="AQ7" i="91"/>
  <c r="AP7" i="91"/>
  <c r="AO7" i="91"/>
  <c r="AM7" i="91"/>
  <c r="BE20" i="92" l="1"/>
  <c r="AM19" i="92"/>
  <c r="BF64" i="91"/>
  <c r="AP66" i="92"/>
  <c r="AT66" i="92"/>
  <c r="AX66" i="92"/>
  <c r="BD21" i="92"/>
  <c r="BD23" i="92"/>
  <c r="BD20" i="92"/>
  <c r="BD22" i="92"/>
  <c r="BF40" i="92"/>
  <c r="AR44" i="92"/>
  <c r="AV44" i="92"/>
  <c r="BE67" i="92"/>
  <c r="AQ42" i="92"/>
  <c r="AU42" i="92"/>
  <c r="AY42" i="92"/>
  <c r="AO67" i="92"/>
  <c r="AS43" i="92"/>
  <c r="AW43" i="92"/>
  <c r="BA43" i="92"/>
  <c r="AZ44" i="92"/>
  <c r="AR67" i="92"/>
  <c r="AV67" i="92"/>
  <c r="AZ67" i="92"/>
  <c r="AP43" i="92"/>
  <c r="AT43" i="92"/>
  <c r="AS67" i="92"/>
  <c r="AX43" i="92"/>
  <c r="S44" i="92"/>
  <c r="BE45" i="92"/>
  <c r="AS23" i="92"/>
  <c r="AW23" i="92"/>
  <c r="BA23" i="92"/>
  <c r="AR21" i="92"/>
  <c r="AV21" i="92"/>
  <c r="AZ21" i="92"/>
  <c r="AP22" i="92"/>
  <c r="AT22" i="92"/>
  <c r="AX22" i="92"/>
  <c r="AS64" i="91"/>
  <c r="AW64" i="91"/>
  <c r="S67" i="92"/>
  <c r="S45" i="92"/>
  <c r="AM23" i="92"/>
  <c r="S23" i="92"/>
  <c r="BE66" i="92"/>
  <c r="BF39" i="92"/>
  <c r="BF38" i="92"/>
  <c r="AM43" i="91"/>
  <c r="BF35" i="92"/>
  <c r="AM44" i="92"/>
  <c r="BF37" i="92"/>
  <c r="S66" i="92"/>
  <c r="S22" i="92"/>
  <c r="AM43" i="92"/>
  <c r="BF36" i="92"/>
  <c r="AM21" i="92"/>
  <c r="E58" i="93"/>
  <c r="E53" i="93"/>
  <c r="E47" i="93"/>
  <c r="E56" i="93"/>
  <c r="S65" i="92"/>
  <c r="BF34" i="92"/>
  <c r="S43" i="92"/>
  <c r="S21" i="92"/>
  <c r="E59" i="93"/>
  <c r="AM65" i="91"/>
  <c r="BE65" i="91"/>
  <c r="BF65" i="91" s="1"/>
  <c r="BE66" i="91"/>
  <c r="BF66" i="91" s="1"/>
  <c r="BE67" i="91"/>
  <c r="BF67" i="91" s="1"/>
  <c r="AM21" i="91"/>
  <c r="BE21" i="91"/>
  <c r="BF21" i="91" s="1"/>
  <c r="BE22" i="91"/>
  <c r="BF22" i="91" s="1"/>
  <c r="BE23" i="91"/>
  <c r="BF23" i="91" s="1"/>
  <c r="S20" i="91"/>
  <c r="BE20" i="91"/>
  <c r="BF20" i="91" s="1"/>
  <c r="E54" i="93"/>
  <c r="BF32" i="92"/>
  <c r="BF33" i="92"/>
  <c r="AQ67" i="91"/>
  <c r="AU67" i="91"/>
  <c r="AS67" i="91"/>
  <c r="AQ42" i="91"/>
  <c r="AU42" i="91"/>
  <c r="AQ44" i="91"/>
  <c r="AU44" i="91"/>
  <c r="AY44" i="91"/>
  <c r="AU23" i="91"/>
  <c r="AQ20" i="91"/>
  <c r="AU20" i="91"/>
  <c r="AY20" i="91"/>
  <c r="AO21" i="91"/>
  <c r="AS21" i="91"/>
  <c r="AW21" i="91"/>
  <c r="BA21" i="91"/>
  <c r="AQ22" i="91"/>
  <c r="AU22" i="91"/>
  <c r="AY22" i="91"/>
  <c r="AO23" i="91"/>
  <c r="AS23" i="91"/>
  <c r="AW23" i="91"/>
  <c r="BA23" i="91"/>
  <c r="AR44" i="91"/>
  <c r="AV44" i="91"/>
  <c r="AZ44" i="91"/>
  <c r="AP45" i="91"/>
  <c r="AT45" i="91"/>
  <c r="AX45" i="91"/>
  <c r="AO66" i="91"/>
  <c r="AS66" i="91"/>
  <c r="AW66" i="91"/>
  <c r="BA66" i="91"/>
  <c r="AR67" i="91"/>
  <c r="AV67" i="91"/>
  <c r="AO43" i="91"/>
  <c r="AS43" i="91"/>
  <c r="AW43" i="91"/>
  <c r="AQ65" i="91"/>
  <c r="AU65" i="91"/>
  <c r="AY65" i="91"/>
  <c r="AP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S42" i="92"/>
  <c r="S20" i="92"/>
  <c r="L55" i="93"/>
  <c r="L58" i="93"/>
  <c r="L56" i="93"/>
  <c r="O40" i="93"/>
  <c r="K28" i="93"/>
  <c r="K38" i="93"/>
  <c r="L38" i="93"/>
  <c r="S64" i="92"/>
  <c r="AM42" i="92"/>
  <c r="AM20" i="92"/>
  <c r="AM64" i="91"/>
  <c r="L49" i="93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3" i="91"/>
  <c r="BA64" i="91"/>
  <c r="AY67" i="91"/>
  <c r="AZ63" i="91"/>
  <c r="BA43" i="91"/>
  <c r="AY42" i="91"/>
  <c r="BA41" i="91"/>
  <c r="K55" i="93"/>
  <c r="L50" i="93"/>
  <c r="Q50" i="93"/>
  <c r="K52" i="93"/>
  <c r="K47" i="93"/>
  <c r="K50" i="93"/>
  <c r="AR45" i="91"/>
  <c r="AZ45" i="91"/>
  <c r="AR41" i="91"/>
  <c r="AQ45" i="91"/>
  <c r="AY45" i="91"/>
  <c r="BA19" i="91"/>
  <c r="AS19" i="91"/>
  <c r="AU63" i="91"/>
  <c r="AT43" i="91"/>
  <c r="AO44" i="91"/>
  <c r="AW44" i="91"/>
  <c r="AP64" i="91"/>
  <c r="AT64" i="91"/>
  <c r="AX64" i="91"/>
  <c r="AR65" i="91"/>
  <c r="AV65" i="91"/>
  <c r="AZ65" i="91"/>
  <c r="AT66" i="91"/>
  <c r="AX66" i="91"/>
  <c r="AZ67" i="91"/>
  <c r="AX67" i="91"/>
  <c r="AO41" i="91"/>
  <c r="AQ63" i="91"/>
  <c r="AP20" i="91"/>
  <c r="AT20" i="91"/>
  <c r="AX20" i="91"/>
  <c r="AR21" i="91"/>
  <c r="AV21" i="91"/>
  <c r="AZ21" i="91"/>
  <c r="AP22" i="91"/>
  <c r="AT22" i="91"/>
  <c r="AX22" i="91"/>
  <c r="AR23" i="91"/>
  <c r="AV23" i="91"/>
  <c r="AZ23" i="91"/>
  <c r="AP42" i="91"/>
  <c r="AT42" i="91"/>
  <c r="AX42" i="91"/>
  <c r="AR43" i="91"/>
  <c r="AV43" i="91"/>
  <c r="AZ43" i="91"/>
  <c r="AT44" i="91"/>
  <c r="AO45" i="91"/>
  <c r="AS45" i="91"/>
  <c r="AW45" i="91"/>
  <c r="BA45" i="91"/>
  <c r="BF52" i="91"/>
  <c r="AV41" i="91"/>
  <c r="AR20" i="91"/>
  <c r="AV20" i="91"/>
  <c r="AZ20" i="91"/>
  <c r="AP21" i="91"/>
  <c r="AT21" i="91"/>
  <c r="AX21" i="91"/>
  <c r="AR22" i="91"/>
  <c r="AV22" i="91"/>
  <c r="AZ22" i="91"/>
  <c r="AP23" i="91"/>
  <c r="AT23" i="91"/>
  <c r="AX23" i="91"/>
  <c r="BF30" i="91"/>
  <c r="AR42" i="91"/>
  <c r="AV42" i="91"/>
  <c r="AZ42" i="91"/>
  <c r="AP43" i="91"/>
  <c r="AX43" i="91"/>
  <c r="AU45" i="91"/>
  <c r="AQ64" i="91"/>
  <c r="AU64" i="91"/>
  <c r="AY64" i="91"/>
  <c r="AO65" i="91"/>
  <c r="AS65" i="91"/>
  <c r="AW65" i="91"/>
  <c r="BA65" i="91"/>
  <c r="AQ66" i="91"/>
  <c r="AU66" i="91"/>
  <c r="AY66" i="91"/>
  <c r="AO67" i="91"/>
  <c r="AW67" i="91"/>
  <c r="BA67" i="91"/>
  <c r="AV19" i="91"/>
  <c r="AQ41" i="91"/>
  <c r="AX63" i="91"/>
  <c r="AP44" i="91"/>
  <c r="AX44" i="91"/>
  <c r="AZ41" i="91"/>
  <c r="BF7" i="91"/>
  <c r="BF8" i="91"/>
  <c r="AO20" i="91"/>
  <c r="AS20" i="91"/>
  <c r="AW20" i="91"/>
  <c r="BA20" i="91"/>
  <c r="AQ21" i="91"/>
  <c r="AU21" i="91"/>
  <c r="AY21" i="91"/>
  <c r="AO22" i="91"/>
  <c r="AS22" i="91"/>
  <c r="AW22" i="91"/>
  <c r="BA22" i="91"/>
  <c r="AQ23" i="91"/>
  <c r="AY23" i="91"/>
  <c r="AO42" i="91"/>
  <c r="AS42" i="91"/>
  <c r="AW42" i="91"/>
  <c r="BA42" i="91"/>
  <c r="AQ43" i="91"/>
  <c r="AU43" i="91"/>
  <c r="AY43" i="91"/>
  <c r="AS44" i="91"/>
  <c r="BA44" i="91"/>
  <c r="AV45" i="91"/>
  <c r="AR64" i="91"/>
  <c r="AV64" i="91"/>
  <c r="AZ64" i="91"/>
  <c r="AP65" i="91"/>
  <c r="AT65" i="91"/>
  <c r="AX65" i="91"/>
  <c r="AR66" i="91"/>
  <c r="AV66" i="91"/>
  <c r="AZ66" i="91"/>
  <c r="AP67" i="91"/>
  <c r="AT67" i="91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T23" i="92"/>
  <c r="AX23" i="92"/>
  <c r="AR42" i="92"/>
  <c r="AV42" i="92"/>
  <c r="AO22" i="92"/>
  <c r="AR23" i="92"/>
  <c r="AV23" i="92"/>
  <c r="AZ23" i="92"/>
  <c r="AX20" i="92"/>
  <c r="AQ20" i="92"/>
  <c r="AU20" i="92"/>
  <c r="AY20" i="92"/>
  <c r="AO21" i="92"/>
  <c r="AS21" i="92"/>
  <c r="AW21" i="92"/>
  <c r="BA21" i="92"/>
  <c r="AQ22" i="92"/>
  <c r="AU22" i="92"/>
  <c r="AY22" i="92"/>
  <c r="AO23" i="92"/>
  <c r="AR45" i="92"/>
  <c r="AV45" i="92"/>
  <c r="AZ45" i="92"/>
  <c r="AP64" i="92"/>
  <c r="AT64" i="92"/>
  <c r="AX64" i="92"/>
  <c r="AO65" i="92"/>
  <c r="AS65" i="92"/>
  <c r="AW65" i="92"/>
  <c r="BA65" i="92"/>
  <c r="BA67" i="92"/>
  <c r="BF30" i="92"/>
  <c r="AR20" i="92"/>
  <c r="AV20" i="92"/>
  <c r="AZ20" i="92"/>
  <c r="AP23" i="92"/>
  <c r="BA44" i="92"/>
  <c r="AQ44" i="92"/>
  <c r="AU44" i="92"/>
  <c r="AY44" i="92"/>
  <c r="AO45" i="92"/>
  <c r="AS45" i="92"/>
  <c r="AW45" i="92"/>
  <c r="BA45" i="92"/>
  <c r="AQ64" i="92"/>
  <c r="AU64" i="92"/>
  <c r="AY64" i="92"/>
  <c r="AP65" i="92"/>
  <c r="AT65" i="92"/>
  <c r="AX65" i="92"/>
  <c r="AO20" i="92"/>
  <c r="AS20" i="92"/>
  <c r="AW20" i="92"/>
  <c r="BA20" i="92"/>
  <c r="AP21" i="92"/>
  <c r="AT21" i="92"/>
  <c r="AX21" i="92"/>
  <c r="AR22" i="92"/>
  <c r="AV22" i="92"/>
  <c r="AZ22" i="92"/>
  <c r="AZ42" i="92"/>
  <c r="AS42" i="92"/>
  <c r="AW42" i="92"/>
  <c r="BA42" i="92"/>
  <c r="AQ43" i="92"/>
  <c r="AU43" i="92"/>
  <c r="AY43" i="92"/>
  <c r="AS44" i="92"/>
  <c r="AW44" i="92"/>
  <c r="AP45" i="92"/>
  <c r="AT45" i="92"/>
  <c r="AX45" i="92"/>
  <c r="AR64" i="92"/>
  <c r="AV64" i="92"/>
  <c r="AZ64" i="92"/>
  <c r="AQ65" i="92"/>
  <c r="AU65" i="92"/>
  <c r="AY65" i="92"/>
  <c r="AR66" i="92"/>
  <c r="AV66" i="92"/>
  <c r="AZ66" i="92"/>
  <c r="AW67" i="92"/>
  <c r="AP67" i="92"/>
  <c r="AT67" i="92"/>
  <c r="AX67" i="92"/>
  <c r="BF8" i="92"/>
  <c r="AQ23" i="92"/>
  <c r="AU23" i="92"/>
  <c r="AY23" i="92"/>
  <c r="AP20" i="92"/>
  <c r="AT20" i="92"/>
  <c r="AQ21" i="92"/>
  <c r="AU21" i="92"/>
  <c r="AY21" i="92"/>
  <c r="AS22" i="92"/>
  <c r="AW22" i="92"/>
  <c r="BA22" i="92"/>
  <c r="BF29" i="92"/>
  <c r="AP42" i="92"/>
  <c r="AT42" i="92"/>
  <c r="AX42" i="92"/>
  <c r="BD42" i="92"/>
  <c r="AR43" i="92"/>
  <c r="AV43" i="92"/>
  <c r="AZ43" i="92"/>
  <c r="AP44" i="92"/>
  <c r="AT44" i="92"/>
  <c r="AX44" i="92"/>
  <c r="AQ45" i="92"/>
  <c r="AU45" i="92"/>
  <c r="AY45" i="92"/>
  <c r="AO64" i="92"/>
  <c r="AS64" i="92"/>
  <c r="AW64" i="92"/>
  <c r="BA64" i="92"/>
  <c r="AR65" i="92"/>
  <c r="AV65" i="92"/>
  <c r="AZ65" i="92"/>
  <c r="BE65" i="92"/>
  <c r="AO66" i="92"/>
  <c r="AS66" i="92"/>
  <c r="AW66" i="92"/>
  <c r="BA66" i="92"/>
  <c r="AQ67" i="92"/>
  <c r="AU67" i="92"/>
  <c r="AY67" i="92"/>
  <c r="P71" i="70"/>
  <c r="AM45" i="92"/>
  <c r="BF63" i="92"/>
  <c r="BE41" i="92"/>
  <c r="BF41" i="92" s="1"/>
  <c r="BD44" i="92"/>
  <c r="BD45" i="92"/>
  <c r="BD43" i="92"/>
  <c r="BF7" i="92"/>
  <c r="S19" i="92"/>
  <c r="BF29" i="91"/>
  <c r="BF41" i="91"/>
  <c r="AM67" i="91"/>
  <c r="AM66" i="91"/>
  <c r="BF51" i="91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W63" i="91"/>
  <c r="AW41" i="91"/>
  <c r="AW19" i="91"/>
  <c r="AQ19" i="91"/>
  <c r="AY19" i="91"/>
  <c r="AM26" i="92"/>
  <c r="BF26" i="92" s="1"/>
  <c r="BE43" i="92"/>
  <c r="BE44" i="92"/>
  <c r="A41" i="92"/>
  <c r="BF19" i="92"/>
  <c r="BF23" i="92"/>
  <c r="AM20" i="91"/>
  <c r="AM41" i="91"/>
  <c r="AM42" i="91"/>
  <c r="BF63" i="91"/>
  <c r="AM22" i="91"/>
  <c r="AM23" i="91"/>
  <c r="BF66" i="92" l="1"/>
  <c r="BF67" i="92"/>
  <c r="BF45" i="92"/>
  <c r="BF44" i="92"/>
  <c r="BF21" i="92"/>
  <c r="BF22" i="92"/>
  <c r="BF43" i="92"/>
  <c r="BF65" i="92"/>
  <c r="E60" i="93"/>
  <c r="K40" i="93"/>
  <c r="Q40" i="93"/>
  <c r="BF20" i="92"/>
  <c r="BF42" i="92"/>
  <c r="K60" i="93"/>
  <c r="Q60" i="93"/>
  <c r="L60" i="93"/>
  <c r="K20" i="93"/>
  <c r="BF19" i="91"/>
  <c r="F60" i="93"/>
  <c r="L40" i="93"/>
  <c r="L20" i="93"/>
  <c r="Q20" i="93"/>
  <c r="F20" i="93"/>
  <c r="BE64" i="92"/>
  <c r="BF64" i="92" s="1"/>
  <c r="R21" i="87" l="1"/>
  <c r="R32" i="87"/>
  <c r="D50" i="2"/>
  <c r="C50" i="2"/>
  <c r="Y32" i="87"/>
  <c r="X32" i="87"/>
  <c r="Y31" i="87"/>
  <c r="Y29" i="87"/>
  <c r="Y26" i="87"/>
  <c r="X26" i="87"/>
  <c r="Y23" i="87"/>
  <c r="X23" i="87"/>
  <c r="Y21" i="87"/>
  <c r="X21" i="87"/>
  <c r="Y20" i="87"/>
  <c r="Y18" i="87"/>
  <c r="Y15" i="87"/>
  <c r="X15" i="87"/>
  <c r="Y12" i="87"/>
  <c r="X12" i="87"/>
  <c r="Y10" i="87"/>
  <c r="X10" i="87"/>
  <c r="Y9" i="87"/>
  <c r="R33" i="87" l="1"/>
  <c r="S33" i="87"/>
  <c r="R22" i="87"/>
  <c r="S22" i="87"/>
  <c r="Y33" i="87"/>
  <c r="Y22" i="87"/>
  <c r="Y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B61" i="3"/>
  <c r="C61" i="3"/>
  <c r="H32" i="70"/>
  <c r="I32" i="70"/>
  <c r="B32" i="66"/>
  <c r="C32" i="66"/>
  <c r="F32" i="70" l="1"/>
  <c r="J62" i="3"/>
  <c r="F88" i="86"/>
  <c r="L88" i="86"/>
  <c r="N88" i="86"/>
  <c r="O88" i="86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56" i="68"/>
  <c r="O56" i="68"/>
  <c r="L56" i="68"/>
  <c r="F56" i="68"/>
  <c r="N51" i="66"/>
  <c r="O51" i="66"/>
  <c r="L51" i="66"/>
  <c r="F51" i="66"/>
  <c r="N57" i="86"/>
  <c r="O57" i="86"/>
  <c r="L57" i="86"/>
  <c r="F57" i="86"/>
  <c r="N56" i="3"/>
  <c r="O56" i="3"/>
  <c r="L56" i="3"/>
  <c r="F56" i="3"/>
  <c r="P91" i="68" l="1"/>
  <c r="P56" i="68"/>
  <c r="P92" i="68"/>
  <c r="P52" i="66"/>
  <c r="P88" i="86"/>
  <c r="P94" i="68"/>
  <c r="P93" i="68"/>
  <c r="P51" i="66"/>
  <c r="P57" i="86"/>
  <c r="P56" i="3"/>
  <c r="Q5" i="2"/>
  <c r="M5" i="2"/>
  <c r="W34" i="87"/>
  <c r="V34" i="87"/>
  <c r="F34" i="87"/>
  <c r="E34" i="87"/>
  <c r="D34" i="87"/>
  <c r="C34" i="87"/>
  <c r="B34" i="87"/>
  <c r="W32" i="87"/>
  <c r="V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W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W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W26" i="87"/>
  <c r="V26" i="87"/>
  <c r="U26" i="87"/>
  <c r="W23" i="87"/>
  <c r="V23" i="87"/>
  <c r="F23" i="87"/>
  <c r="E23" i="87"/>
  <c r="D23" i="87"/>
  <c r="C23" i="87"/>
  <c r="B23" i="87"/>
  <c r="W21" i="87"/>
  <c r="V21" i="87"/>
  <c r="P21" i="87"/>
  <c r="O21" i="87"/>
  <c r="N21" i="87"/>
  <c r="M21" i="87"/>
  <c r="L21" i="87"/>
  <c r="K21" i="87"/>
  <c r="J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L19" i="87"/>
  <c r="AL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L17" i="87"/>
  <c r="AL16" i="87"/>
  <c r="AL15" i="87"/>
  <c r="W15" i="87"/>
  <c r="V15" i="87"/>
  <c r="U15" i="87"/>
  <c r="AL14" i="87"/>
  <c r="V14" i="87"/>
  <c r="V25" i="87" s="1"/>
  <c r="AL13" i="87"/>
  <c r="AL12" i="87"/>
  <c r="W12" i="87"/>
  <c r="V12" i="87"/>
  <c r="F12" i="87"/>
  <c r="E12" i="87"/>
  <c r="D12" i="87"/>
  <c r="C12" i="87"/>
  <c r="B12" i="87"/>
  <c r="AL11" i="87"/>
  <c r="AL10" i="87"/>
  <c r="W10" i="87"/>
  <c r="V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L9" i="87"/>
  <c r="W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L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W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W22" i="87"/>
  <c r="W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O32" i="66" s="1"/>
  <c r="P32" i="66" s="1"/>
  <c r="H32" i="66"/>
  <c r="N32" i="66" s="1"/>
  <c r="N52" i="86"/>
  <c r="O52" i="86"/>
  <c r="N53" i="86"/>
  <c r="O53" i="86"/>
  <c r="L52" i="86"/>
  <c r="L53" i="86"/>
  <c r="F52" i="86"/>
  <c r="F53" i="86"/>
  <c r="B61" i="68"/>
  <c r="C61" i="68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N59" i="86"/>
  <c r="O59" i="86"/>
  <c r="L59" i="86"/>
  <c r="F59" i="86"/>
  <c r="P54" i="86" l="1"/>
  <c r="P50" i="66"/>
  <c r="P49" i="66"/>
  <c r="P56" i="86"/>
  <c r="P83" i="68"/>
  <c r="P82" i="68"/>
  <c r="P59" i="68"/>
  <c r="P48" i="66"/>
  <c r="P52" i="86"/>
  <c r="P58" i="68"/>
  <c r="P53" i="86"/>
  <c r="P79" i="68"/>
  <c r="P58" i="3"/>
  <c r="P80" i="68"/>
  <c r="P59" i="86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8" i="86"/>
  <c r="P77" i="68"/>
  <c r="P78" i="68"/>
  <c r="P87" i="86"/>
  <c r="P93" i="3"/>
  <c r="N70" i="66"/>
  <c r="O70" i="66"/>
  <c r="N71" i="66"/>
  <c r="O71" i="66"/>
  <c r="L70" i="66"/>
  <c r="L71" i="66"/>
  <c r="F70" i="6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L16" i="66"/>
  <c r="L17" i="66"/>
  <c r="L18" i="66"/>
  <c r="F16" i="66"/>
  <c r="N84" i="86"/>
  <c r="O84" i="86"/>
  <c r="N85" i="86"/>
  <c r="O85" i="86"/>
  <c r="L84" i="86"/>
  <c r="F52" i="3"/>
  <c r="N52" i="3"/>
  <c r="O52" i="3"/>
  <c r="L52" i="3"/>
  <c r="P70" i="66" l="1"/>
  <c r="P71" i="66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P65" i="66" l="1"/>
  <c r="P81" i="68"/>
  <c r="P67" i="66"/>
  <c r="P62" i="66"/>
  <c r="P15" i="66"/>
  <c r="P12" i="66"/>
  <c r="P13" i="66"/>
  <c r="P14" i="66"/>
  <c r="P10" i="66"/>
  <c r="P9" i="66"/>
  <c r="P11" i="66"/>
  <c r="P60" i="68"/>
  <c r="P57" i="68"/>
  <c r="J47" i="2" l="1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K86" i="86"/>
  <c r="J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P5" i="68"/>
  <c r="L5" i="68"/>
  <c r="Q25" i="2"/>
  <c r="M25" i="2"/>
  <c r="G25" i="2"/>
  <c r="F83" i="66" l="1"/>
  <c r="N55" i="66"/>
  <c r="P47" i="66"/>
  <c r="O55" i="66"/>
  <c r="P46" i="66"/>
  <c r="B95" i="3"/>
  <c r="C95" i="3"/>
  <c r="P55" i="66" l="1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66" i="70" s="1"/>
  <c r="F37" i="70"/>
  <c r="F66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T18" i="71"/>
  <c r="E18" i="71"/>
  <c r="T17" i="71"/>
  <c r="E17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L19" i="71" l="1"/>
  <c r="E57" i="71"/>
  <c r="L57" i="71" s="1"/>
  <c r="L18" i="71"/>
  <c r="E56" i="71"/>
  <c r="L56" i="71" s="1"/>
  <c r="L17" i="71"/>
  <c r="E55" i="71"/>
  <c r="L55" i="71" s="1"/>
  <c r="S17" i="7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O61" i="70" s="1"/>
  <c r="H61" i="70"/>
  <c r="N61" i="70" s="1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K17" i="70"/>
  <c r="E17" i="70"/>
  <c r="D17" i="70"/>
  <c r="K16" i="70"/>
  <c r="E16" i="70"/>
  <c r="D16" i="70"/>
  <c r="K15" i="70"/>
  <c r="E15" i="70"/>
  <c r="D15" i="70"/>
  <c r="K14" i="70"/>
  <c r="E14" i="70"/>
  <c r="D14" i="70"/>
  <c r="K13" i="70"/>
  <c r="E13" i="70"/>
  <c r="D13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P61" i="70" l="1"/>
  <c r="L61" i="70"/>
  <c r="D96" i="68"/>
  <c r="L83" i="66"/>
  <c r="O83" i="66"/>
  <c r="P83" i="66" s="1"/>
  <c r="E33" i="68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N8" i="69"/>
  <c r="R7" i="69"/>
  <c r="P95" i="70"/>
  <c r="P39" i="70"/>
  <c r="P41" i="70"/>
  <c r="P43" i="70"/>
  <c r="P45" i="70"/>
  <c r="P47" i="70"/>
  <c r="P7" i="70"/>
  <c r="P9" i="70"/>
  <c r="P11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95" i="68"/>
  <c r="E62" i="70"/>
  <c r="M8" i="69"/>
  <c r="R8" i="65"/>
  <c r="P32" i="70"/>
  <c r="E95" i="70"/>
  <c r="K62" i="70"/>
  <c r="R8" i="69"/>
  <c r="P32" i="68"/>
  <c r="K33" i="68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D20" i="2" s="1"/>
  <c r="C13" i="2"/>
  <c r="C20" i="2" s="1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J40" i="2" l="1"/>
  <c r="H32" i="36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  <c r="AO19" i="91"/>
</calcChain>
</file>

<file path=xl/sharedStrings.xml><?xml version="1.0" encoding="utf-8"?>
<sst xmlns="http://schemas.openxmlformats.org/spreadsheetml/2006/main" count="2852" uniqueCount="262">
  <si>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</si>
  <si>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</si>
  <si>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</si>
  <si>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</si>
  <si>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</si>
  <si>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</si>
  <si>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</si>
  <si>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</si>
  <si>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</si>
  <si>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</si>
  <si>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</si>
  <si>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</si>
  <si>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</si>
  <si>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</si>
  <si>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</si>
  <si>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</si>
  <si>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</si>
  <si>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</si>
  <si>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</si>
  <si>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</si>
  <si>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</si>
  <si>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</si>
  <si>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</si>
  <si>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</si>
  <si>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</si>
  <si>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</si>
  <si>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</si>
  <si>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</si>
  <si>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</si>
  <si>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</si>
  <si>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</si>
  <si>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</si>
  <si>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</si>
  <si>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</si>
  <si>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</si>
  <si>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</si>
  <si>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</si>
  <si>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</si>
  <si>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</si>
  <si>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</si>
  <si>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</si>
  <si>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</si>
  <si>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</si>
  <si>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</si>
  <si>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</si>
  <si>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</si>
  <si>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</si>
  <si>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</si>
  <si>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</si>
  <si>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</si>
  <si>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</si>
  <si>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</si>
  <si>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</si>
  <si>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</si>
  <si>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</si>
  <si>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</si>
  <si>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</si>
  <si>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</si>
  <si>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</si>
  <si>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</si>
  <si>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</si>
  <si>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</si>
  <si>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</si>
  <si>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</si>
  <si>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</si>
  <si>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</si>
  <si>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</si>
  <si>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</si>
  <si>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</si>
  <si>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</si>
  <si>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</si>
  <si>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</si>
  <si>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</si>
  <si>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</si>
  <si>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</si>
  <si>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</si>
  <si>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</si>
  <si>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</si>
  <si>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</si>
  <si>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</si>
  <si>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</si>
  <si>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</si>
  <si>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</si>
  <si>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</si>
  <si>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</si>
  <si>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</si>
  <si>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</si>
  <si>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</si>
  <si>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</si>
  <si>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</si>
  <si>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</si>
  <si>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</si>
  <si>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Vinhos Espumantes e Espumosos por Mercado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</si>
  <si>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</si>
  <si>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</si>
  <si>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</si>
  <si>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</si>
  <si>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</si>
  <si>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</si>
  <si>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</si>
  <si>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</si>
  <si>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</si>
  <si>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</si>
  <si>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</si>
  <si>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</si>
  <si>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2019 - Dados Definitivos</t>
  </si>
  <si>
    <t>2018 - Dados Definitivos</t>
  </si>
  <si>
    <t>Vinho Certificado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</si>
  <si>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</si>
  <si>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</si>
  <si>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</si>
  <si>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</si>
  <si>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</si>
  <si>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Vinho Licoroso com DO / IG</t>
  </si>
  <si>
    <t>Vinho Licoroso sem DO / IG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</si>
  <si>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</si>
  <si>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</si>
  <si>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</si>
  <si>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</si>
  <si>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</si>
  <si>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</si>
  <si>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</si>
  <si>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</si>
  <si>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</si>
  <si>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2015 - Dados Definitivos Revistos</t>
  </si>
  <si>
    <t>2024 - Dados Definitivos (08-08-2025)</t>
  </si>
  <si>
    <t>Vinho Tinto</t>
  </si>
  <si>
    <t>Vinho Branco</t>
  </si>
  <si>
    <t>Peso (%)</t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</si>
  <si>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</si>
  <si>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</si>
  <si>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</si>
  <si>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</si>
  <si>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</si>
  <si>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</si>
  <si>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</si>
  <si>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</si>
  <si>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</si>
  <si>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</si>
  <si>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</si>
  <si>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</si>
  <si>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</si>
  <si>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</si>
  <si>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</si>
  <si>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</si>
  <si>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</si>
  <si>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</si>
  <si>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</si>
  <si>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</si>
  <si>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</si>
  <si>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D       2026/2025</t>
  </si>
  <si>
    <t>2026 /2025</t>
  </si>
  <si>
    <t>2026 / 2025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</si>
  <si>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2026-2025 (%)</t>
    </r>
  </si>
  <si>
    <t>Preço Médio (€/l)</t>
  </si>
  <si>
    <t>2026/2025</t>
  </si>
  <si>
    <t>10 - Evolução das Exportações de Vinho Tranquilo (Vinho DO + Vinho IG + Vinho (ex-mesa)) por Mercado / Acondicionamento</t>
  </si>
  <si>
    <t>16 - Evolução das Exportações de Vinho com IG por Mercado / Acondicionamento</t>
  </si>
  <si>
    <t>17 - Evolução das Exportações de Vinho com IG com Destino a uma Seleção de Mercados</t>
  </si>
  <si>
    <t>18 - Evolução das Exportações de Vinho ( ex-vinho mesa) por Mercado / Acondicionamento</t>
  </si>
  <si>
    <t>19 - Evolução das Exportações de Vinho (ex-vinho mesa) com Destino a uma Seleção de Mercados</t>
  </si>
  <si>
    <t>20- Evolução das Exportações de Vinhos Espumantes e Espumosos por Mercado</t>
  </si>
  <si>
    <t>21 - Evolução das Exportações de Vinhos Espumantes e Espumosos com Destino a uma Seleção de Mercados</t>
  </si>
  <si>
    <t>22 - Evolução das Exportações de Vinho Licoroso com DO Porto por Mercado</t>
  </si>
  <si>
    <t>23 - Evolução das Exportações de Vinho Licoroso com DO Porto com Destino a uma Seleção de Mercados</t>
  </si>
  <si>
    <t>24 - Evolução das Exportações de Vinho Licoroso com DO Madeira por Mercado</t>
  </si>
  <si>
    <t>25 - Evolução das Exportações de Vinho Licoroso com DO Madeira com Destino a uma Seleção de Mercados</t>
  </si>
  <si>
    <t>2007/2025</t>
  </si>
  <si>
    <t>E.U.AMERICA</t>
  </si>
  <si>
    <t>BRASIL</t>
  </si>
  <si>
    <t>REINO UNIDO</t>
  </si>
  <si>
    <t>ANGOLA</t>
  </si>
  <si>
    <t>CANADA</t>
  </si>
  <si>
    <t>SUICA</t>
  </si>
  <si>
    <t>FEDERAÇÃO RUSSA</t>
  </si>
  <si>
    <t>NORUEGA</t>
  </si>
  <si>
    <t>PAISES PT N/ DETERM.</t>
  </si>
  <si>
    <t>JAPAO</t>
  </si>
  <si>
    <t>S.TOME PRINCIPE</t>
  </si>
  <si>
    <t>CABO VERDE</t>
  </si>
  <si>
    <t>CHINA</t>
  </si>
  <si>
    <t>UCRANIA</t>
  </si>
  <si>
    <t>COREIA DO SUL</t>
  </si>
  <si>
    <t>ISRAEL</t>
  </si>
  <si>
    <t>COLOMBIA</t>
  </si>
  <si>
    <t>MACAU</t>
  </si>
  <si>
    <t>MOCAMBIQUE</t>
  </si>
  <si>
    <t>URUGUAI</t>
  </si>
  <si>
    <t>AUSTRALIA</t>
  </si>
  <si>
    <t>MEXICO</t>
  </si>
  <si>
    <t>BIELORRUSSIA</t>
  </si>
  <si>
    <t>PARAGUAI</t>
  </si>
  <si>
    <t>RUANDA</t>
  </si>
  <si>
    <t>AFRICA DO SUL</t>
  </si>
  <si>
    <t>SERVIA</t>
  </si>
  <si>
    <t>2025 - Dados Preliminares (09-06-2026)</t>
  </si>
  <si>
    <t>Maio 2026 versus Maio 2025</t>
  </si>
  <si>
    <t>7 - Evolução das Exportações de Vinho (NC 2204) por Mercado / Acondicionamento - maio 2026 vs maio 2025</t>
  </si>
  <si>
    <t>5 - Exportações por Tipo de Produto - maio 2026 vs maio 2025</t>
  </si>
  <si>
    <t>9 - Evolução das Exportações com Destino a uma Seleção de Mercados (NC 2204) - maio 2026 vs maio 2025</t>
  </si>
  <si>
    <t>jan-maio</t>
  </si>
  <si>
    <t>jun 2024 a maio 2025</t>
  </si>
  <si>
    <t>jun 2025 a maio 2026</t>
  </si>
  <si>
    <t>Exportações por Tipo de Produto - maio  2026 vs maio 2025</t>
  </si>
  <si>
    <t>Evolução das Exportações de Vinho (NC 2204) por Mercado / Acondicionamento - maio 2026 vs maio 2025</t>
  </si>
  <si>
    <t>Evolução das Exportações com Destino a uma Seleção de Mercados (NC 2204) - maio 2026 vs maio 2025</t>
  </si>
  <si>
    <t>jan-maio 2025</t>
  </si>
  <si>
    <t>jan-maio 2026</t>
  </si>
  <si>
    <t>jan-maio 26</t>
  </si>
  <si>
    <t>jan - maio</t>
  </si>
  <si>
    <t>FRANCA</t>
  </si>
  <si>
    <t>PAISES BAIXOS</t>
  </si>
  <si>
    <t>ALEMANHA</t>
  </si>
  <si>
    <t>POLONIA</t>
  </si>
  <si>
    <t>BELGICA</t>
  </si>
  <si>
    <t>SUECIA</t>
  </si>
  <si>
    <t>ESPANHA</t>
  </si>
  <si>
    <t>DINAMARCA</t>
  </si>
  <si>
    <t>LUXEMBURGO</t>
  </si>
  <si>
    <t>FINLANDIA</t>
  </si>
  <si>
    <t>ITALIA</t>
  </si>
  <si>
    <t>GUINE BISSAU</t>
  </si>
  <si>
    <t>IRLANDA</t>
  </si>
  <si>
    <t>LETONIA</t>
  </si>
  <si>
    <t>ROMENIA</t>
  </si>
  <si>
    <t>AUSTRIA</t>
  </si>
  <si>
    <t>REP. CHECA</t>
  </si>
  <si>
    <t>LITUANIA</t>
  </si>
  <si>
    <t>ESTONIA</t>
  </si>
  <si>
    <t>CHIPRE</t>
  </si>
  <si>
    <t>BULGARIA</t>
  </si>
  <si>
    <t>HUNGRIA</t>
  </si>
  <si>
    <t>REP. ESLOVACA</t>
  </si>
  <si>
    <t>NIGERIA</t>
  </si>
  <si>
    <t>SUAZILANDIA</t>
  </si>
  <si>
    <t>HONG-KONG</t>
  </si>
  <si>
    <t>ESLOVENIA</t>
  </si>
  <si>
    <t>GRECIA</t>
  </si>
  <si>
    <t>MALTA</t>
  </si>
  <si>
    <t>GANA</t>
  </si>
  <si>
    <t>TAIWAN</t>
  </si>
  <si>
    <t>ANDORRA</t>
  </si>
  <si>
    <t>TIMOR LESTE</t>
  </si>
  <si>
    <t>CAMAROES</t>
  </si>
  <si>
    <t>GUINE EQUATORIAL</t>
  </si>
  <si>
    <t>NAMIBIA</t>
  </si>
  <si>
    <t>MARROCOS</t>
  </si>
  <si>
    <t>Evolução das Exportações de Vinhos Espumantes  com Destino a uma Seleção de Mercados</t>
  </si>
  <si>
    <t>PROV/ABAST.BORDO PT</t>
  </si>
  <si>
    <t>VENEZUELA</t>
  </si>
  <si>
    <t>BURUNDI</t>
  </si>
  <si>
    <t>ZAMBIA</t>
  </si>
  <si>
    <t>ARABIA SAUDITA</t>
  </si>
  <si>
    <t>INDONESIA</t>
  </si>
  <si>
    <t>SINGAPURA</t>
  </si>
  <si>
    <t>NOVA ZELANDIA</t>
  </si>
  <si>
    <t>TURQUIA</t>
  </si>
  <si>
    <t>COSTA DO MARFIM</t>
  </si>
  <si>
    <t>TAILANDIA</t>
  </si>
  <si>
    <t>GEORGIA</t>
  </si>
  <si>
    <t>BERMUDAS</t>
  </si>
  <si>
    <t>SÃO BARTOLOMEU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</si>
</sst>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7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49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3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7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9" xfId="0" applyNumberFormat="1" applyBorder="1"/>
    <xf numFmtId="3" fontId="8" fillId="0" borderId="120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2" xfId="0" applyFont="1" applyFill="1" applyBorder="1" applyAlignment="1">
      <alignment horizontal="center"/>
    </xf>
    <xf numFmtId="0" fontId="9" fillId="2" borderId="123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17" fontId="0" fillId="0" borderId="0" xfId="0" applyNumberFormat="1"/>
    <xf numFmtId="0" fontId="8" fillId="0" borderId="31" xfId="0" applyFont="1" applyBorder="1"/>
    <xf numFmtId="3" fontId="0" fillId="0" borderId="126" xfId="0" applyNumberFormat="1" applyBorder="1"/>
    <xf numFmtId="0" fontId="8" fillId="0" borderId="30" xfId="0" applyFont="1" applyBorder="1" applyAlignment="1">
      <alignment horizontal="center"/>
    </xf>
    <xf numFmtId="4" fontId="9" fillId="2" borderId="38" xfId="0" applyNumberFormat="1" applyFont="1" applyFill="1" applyBorder="1" applyAlignment="1">
      <alignment horizontal="center"/>
    </xf>
    <xf numFmtId="4" fontId="9" fillId="2" borderId="83" xfId="0" applyNumberFormat="1" applyFont="1" applyFill="1" applyBorder="1" applyAlignment="1">
      <alignment horizontal="center"/>
    </xf>
    <xf numFmtId="4" fontId="9" fillId="2" borderId="39" xfId="0" applyNumberFormat="1" applyFont="1" applyFill="1" applyBorder="1" applyAlignment="1">
      <alignment horizontal="center"/>
    </xf>
    <xf numFmtId="4" fontId="9" fillId="2" borderId="113" xfId="0" applyNumberFormat="1" applyFont="1" applyFill="1" applyBorder="1" applyAlignment="1">
      <alignment horizontal="center"/>
    </xf>
    <xf numFmtId="4" fontId="9" fillId="2" borderId="50" xfId="0" applyNumberFormat="1" applyFont="1" applyFill="1" applyBorder="1" applyAlignment="1">
      <alignment horizontal="center"/>
    </xf>
    <xf numFmtId="4" fontId="9" fillId="2" borderId="97" xfId="0" applyNumberFormat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9" xfId="0" applyFont="1" applyFill="1" applyBorder="1"/>
    <xf numFmtId="3" fontId="0" fillId="0" borderId="12" xfId="0" applyNumberFormat="1" applyFill="1" applyBorder="1"/>
    <xf numFmtId="3" fontId="0" fillId="0" borderId="25" xfId="0" applyNumberFormat="1" applyFill="1" applyBorder="1"/>
    <xf numFmtId="164" fontId="5" fillId="0" borderId="23" xfId="0" applyNumberFormat="1" applyFont="1" applyFill="1" applyBorder="1"/>
    <xf numFmtId="0" fontId="0" fillId="0" borderId="0" xfId="0" applyFill="1"/>
    <xf numFmtId="3" fontId="10" fillId="0" borderId="12" xfId="0" applyNumberFormat="1" applyFont="1" applyFill="1" applyBorder="1"/>
    <xf numFmtId="3" fontId="10" fillId="0" borderId="25" xfId="0" applyNumberFormat="1" applyFont="1" applyFill="1" applyBorder="1"/>
    <xf numFmtId="2" fontId="0" fillId="0" borderId="12" xfId="0" applyNumberFormat="1" applyFill="1" applyBorder="1"/>
    <xf numFmtId="2" fontId="0" fillId="0" borderId="25" xfId="0" applyNumberFormat="1" applyFill="1" applyBorder="1" applyAlignment="1">
      <alignment horizontal="center"/>
    </xf>
    <xf numFmtId="164" fontId="0" fillId="0" borderId="0" xfId="0" applyNumberFormat="1" applyFill="1"/>
    <xf numFmtId="3" fontId="0" fillId="0" borderId="3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8" fillId="0" borderId="120" xfId="0" applyFont="1" applyBorder="1"/>
    <xf numFmtId="0" fontId="8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6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107" xfId="0" applyFont="1" applyFill="1" applyBorder="1" applyAlignment="1">
      <alignment horizontal="center"/>
    </xf>
    <xf numFmtId="0" fontId="9" fillId="2" borderId="1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4" fontId="9" fillId="2" borderId="53" xfId="0" applyNumberFormat="1" applyFont="1" applyFill="1" applyBorder="1" applyAlignment="1">
      <alignment horizontal="center" vertical="center"/>
    </xf>
    <xf numFmtId="4" fontId="9" fillId="2" borderId="55" xfId="0" applyNumberFormat="1" applyFont="1" applyFill="1" applyBorder="1" applyAlignment="1">
      <alignment horizontal="center" vertical="center"/>
    </xf>
    <xf numFmtId="4" fontId="9" fillId="2" borderId="96" xfId="0" applyNumberFormat="1" applyFont="1" applyFill="1" applyBorder="1" applyAlignment="1">
      <alignment horizontal="center" vertical="center"/>
    </xf>
    <xf numFmtId="1" fontId="9" fillId="2" borderId="107" xfId="0" applyNumberFormat="1" applyFont="1" applyFill="1" applyBorder="1" applyAlignment="1">
      <alignment horizontal="center"/>
    </xf>
    <xf numFmtId="1" fontId="9" fillId="2" borderId="110" xfId="0" applyNumberFormat="1" applyFont="1" applyFill="1" applyBorder="1" applyAlignment="1">
      <alignment horizontal="center"/>
    </xf>
    <xf numFmtId="1" fontId="9" fillId="2" borderId="108" xfId="0" applyNumberFormat="1" applyFont="1" applyFill="1" applyBorder="1" applyAlignment="1">
      <alignment horizontal="center"/>
    </xf>
    <xf numFmtId="1" fontId="9" fillId="2" borderId="111" xfId="0" applyNumberFormat="1" applyFont="1" applyFill="1" applyBorder="1" applyAlignment="1">
      <alignment horizontal="center"/>
    </xf>
    <xf numFmtId="1" fontId="9" fillId="2" borderId="112" xfId="0" applyNumberFormat="1" applyFont="1" applyFill="1" applyBorder="1" applyAlignment="1">
      <alignment horizontal="center"/>
    </xf>
    <xf numFmtId="1" fontId="9" fillId="2" borderId="115" xfId="0" applyNumberFormat="1" applyFont="1" applyFill="1" applyBorder="1" applyAlignment="1">
      <alignment horizontal="center"/>
    </xf>
    <xf numFmtId="0" fontId="20" fillId="2" borderId="63" xfId="0" applyFont="1" applyFill="1" applyBorder="1" applyAlignment="1">
      <alignment horizontal="center" vertical="center"/>
    </xf>
    <xf numFmtId="0" fontId="9" fillId="2" borderId="118" xfId="0" applyFont="1" applyFill="1" applyBorder="1" applyAlignment="1">
      <alignment horizontal="center" vertical="center" wrapText="1"/>
    </xf>
    <xf numFmtId="17" fontId="9" fillId="2" borderId="116" xfId="0" applyNumberFormat="1" applyFont="1" applyFill="1" applyBorder="1" applyAlignment="1" applyProtection="1">
      <alignment horizontal="center"/>
      <protection locked="0"/>
    </xf>
    <xf numFmtId="0" fontId="9" fillId="2" borderId="110" xfId="0" applyFont="1" applyFill="1" applyBorder="1" applyAlignment="1" applyProtection="1">
      <alignment horizontal="center"/>
      <protection locked="0"/>
    </xf>
    <xf numFmtId="17" fontId="9" fillId="2" borderId="110" xfId="0" applyNumberFormat="1" applyFont="1" applyFill="1" applyBorder="1" applyAlignment="1" applyProtection="1">
      <alignment horizontal="center"/>
      <protection locked="0"/>
    </xf>
    <xf numFmtId="0" fontId="9" fillId="2" borderId="108" xfId="0" applyFont="1" applyFill="1" applyBorder="1" applyAlignment="1" applyProtection="1">
      <alignment horizontal="center"/>
      <protection locked="0"/>
    </xf>
    <xf numFmtId="17" fontId="9" fillId="2" borderId="107" xfId="0" applyNumberFormat="1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 vertical="center"/>
    </xf>
    <xf numFmtId="0" fontId="20" fillId="2" borderId="68" xfId="0" applyFont="1" applyFill="1" applyBorder="1" applyAlignment="1">
      <alignment horizontal="center" vertical="center"/>
    </xf>
    <xf numFmtId="0" fontId="20" fillId="2" borderId="124" xfId="0" applyFont="1" applyFill="1" applyBorder="1" applyAlignment="1">
      <alignment horizontal="center" vertical="center"/>
    </xf>
    <xf numFmtId="17" fontId="9" fillId="2" borderId="116" xfId="0" applyNumberFormat="1" applyFont="1" applyFill="1" applyBorder="1" applyAlignment="1">
      <alignment horizontal="center"/>
    </xf>
    <xf numFmtId="17" fontId="9" fillId="2" borderId="111" xfId="0" applyNumberFormat="1" applyFont="1" applyFill="1" applyBorder="1" applyAlignment="1">
      <alignment horizontal="center"/>
    </xf>
    <xf numFmtId="0" fontId="9" fillId="2" borderId="119" xfId="0" applyFont="1" applyFill="1" applyBorder="1" applyAlignment="1">
      <alignment horizontal="center"/>
    </xf>
    <xf numFmtId="17" fontId="9" fillId="2" borderId="121" xfId="0" applyNumberFormat="1" applyFont="1" applyFill="1" applyBorder="1" applyAlignment="1">
      <alignment horizontal="center"/>
    </xf>
    <xf numFmtId="17" fontId="9" fillId="2" borderId="110" xfId="0" applyNumberFormat="1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17" fontId="6" fillId="2" borderId="116" xfId="0" applyNumberFormat="1" applyFont="1" applyFill="1" applyBorder="1" applyAlignment="1" applyProtection="1">
      <alignment horizontal="center"/>
      <protection locked="0"/>
    </xf>
    <xf numFmtId="0" fontId="6" fillId="2" borderId="110" xfId="0" applyFont="1" applyFill="1" applyBorder="1" applyAlignment="1" applyProtection="1">
      <alignment horizontal="center"/>
      <protection locked="0"/>
    </xf>
    <xf numFmtId="17" fontId="6" fillId="2" borderId="110" xfId="0" applyNumberFormat="1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0" fontId="9" fillId="2" borderId="116" xfId="0" applyFont="1" applyFill="1" applyBorder="1" applyAlignment="1" applyProtection="1">
      <alignment horizontal="center"/>
      <protection locked="0"/>
    </xf>
    <xf numFmtId="0" fontId="9" fillId="2" borderId="125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28575</xdr:rowOff>
    </xdr:from>
    <xdr:to>
      <xdr:col>20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8"/>
  <sheetViews>
    <sheetView showGridLines="0" showRowColHeaders="0" tabSelected="1" zoomScaleNormal="100" workbookViewId="0">
      <selection activeCell="O8" sqref="O8"/>
    </sheetView>
  </sheetViews>
  <sheetFormatPr defaultRowHeight="15"/>
  <cols>
    <col min="1" max="1" width="3.140625" customWidth="1"/>
  </cols>
  <sheetData>
    <row r="2" spans="2:11" ht="15.75">
      <c r="E2" s="440" t="s">
        <v>25</v>
      </c>
      <c r="F2" s="440"/>
      <c r="G2" s="440"/>
      <c r="H2" s="440"/>
      <c r="I2" s="440"/>
      <c r="J2" s="440"/>
      <c r="K2" s="440"/>
    </row>
    <row r="3" spans="2:11" ht="15.75">
      <c r="E3" s="440" t="s">
        <v>196</v>
      </c>
      <c r="F3" s="440"/>
      <c r="G3" s="440"/>
      <c r="H3" s="440"/>
      <c r="I3" s="440"/>
      <c r="J3" s="440"/>
      <c r="K3" s="440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99</v>
      </c>
      <c r="G10" t="s">
        <v>90</v>
      </c>
    </row>
    <row r="11" spans="2:11" ht="15.95" customHeight="1"/>
    <row r="12" spans="2:11" ht="15.95" customHeight="1">
      <c r="B12" s="5" t="s">
        <v>95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94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98</v>
      </c>
    </row>
    <row r="17" spans="2:8" ht="15.95" customHeight="1">
      <c r="B17" s="5"/>
    </row>
    <row r="18" spans="2:8" ht="15.95" customHeight="1">
      <c r="B18" s="5" t="s">
        <v>198</v>
      </c>
    </row>
    <row r="19" spans="2:8" ht="15.95" customHeight="1">
      <c r="B19" s="5"/>
    </row>
    <row r="20" spans="2:8" ht="15.95" customHeight="1">
      <c r="B20" s="264" t="s">
        <v>103</v>
      </c>
    </row>
    <row r="21" spans="2:8" ht="15.95" customHeight="1">
      <c r="B21" s="5"/>
    </row>
    <row r="22" spans="2:8" ht="15.95" customHeight="1">
      <c r="B22" s="5" t="s">
        <v>197</v>
      </c>
    </row>
    <row r="23" spans="2:8" ht="15.95" customHeight="1"/>
    <row r="24" spans="2:8" ht="15.95" customHeight="1">
      <c r="B24" s="264" t="s">
        <v>104</v>
      </c>
    </row>
    <row r="25" spans="2:8" ht="15.95" customHeight="1"/>
    <row r="26" spans="2:8" ht="15.95" customHeight="1">
      <c r="B26" s="264" t="s">
        <v>199</v>
      </c>
    </row>
    <row r="27" spans="2:8" ht="15.95" customHeight="1">
      <c r="B27" s="5"/>
      <c r="C27" s="5"/>
      <c r="D27" s="5"/>
      <c r="E27" s="5"/>
      <c r="F27" s="5"/>
      <c r="G27" s="5"/>
      <c r="H27" s="5"/>
    </row>
    <row r="28" spans="2:8" ht="15.95" customHeight="1">
      <c r="B28" s="264" t="s">
        <v>156</v>
      </c>
    </row>
    <row r="29" spans="2:8" ht="15.95" customHeight="1">
      <c r="B29" s="5"/>
    </row>
    <row r="30" spans="2:8">
      <c r="B30" s="264" t="s">
        <v>108</v>
      </c>
    </row>
    <row r="31" spans="2:8">
      <c r="B31" s="5"/>
    </row>
    <row r="32" spans="2:8">
      <c r="B32" s="264" t="s">
        <v>109</v>
      </c>
    </row>
    <row r="33" spans="2:2">
      <c r="B33" s="5"/>
    </row>
    <row r="34" spans="2:2">
      <c r="B34" s="264" t="s">
        <v>110</v>
      </c>
    </row>
    <row r="36" spans="2:2">
      <c r="B36" s="264" t="s">
        <v>111</v>
      </c>
    </row>
    <row r="38" spans="2:2">
      <c r="B38" s="264" t="s">
        <v>112</v>
      </c>
    </row>
    <row r="39" spans="2:2">
      <c r="B39" s="264"/>
    </row>
    <row r="40" spans="2:2">
      <c r="B40" s="264" t="s">
        <v>157</v>
      </c>
    </row>
    <row r="42" spans="2:2">
      <c r="B42" s="264" t="s">
        <v>158</v>
      </c>
    </row>
    <row r="44" spans="2:2">
      <c r="B44" s="264" t="s">
        <v>159</v>
      </c>
    </row>
    <row r="46" spans="2:2">
      <c r="B46" s="264" t="s">
        <v>160</v>
      </c>
    </row>
    <row r="48" spans="2:2">
      <c r="B48" s="264" t="s">
        <v>161</v>
      </c>
    </row>
    <row r="50" spans="2:2">
      <c r="B50" s="264" t="s">
        <v>162</v>
      </c>
    </row>
    <row r="52" spans="2:2">
      <c r="B52" s="264" t="s">
        <v>163</v>
      </c>
    </row>
    <row r="54" spans="2:2">
      <c r="B54" s="264" t="s">
        <v>164</v>
      </c>
    </row>
    <row r="56" spans="2:2">
      <c r="B56" s="264" t="s">
        <v>165</v>
      </c>
    </row>
    <row r="58" spans="2:2">
      <c r="B58" s="264" t="s">
        <v>166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20" location="'6'!A1" display="6 - Evolução das Exportações de Vinho (NC 2204) por Mercado / Acondicionamento" xr:uid="{56FF14C1-E2A3-483B-A1FF-E6EC5C395427}"/>
    <hyperlink ref="B24" location="'8'!A1" display="8 - Evolução das Exportações com Destino a uma Selecção de Mercados" xr:uid="{54F53325-7E45-40D8-91BE-AF0ABBD7EF28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7'!A1" display="17 - Evolução das Exportações de Vinho com IGP por Mercado / Acondicionamento" xr:uid="{6263D861-1850-4E3A-A173-3B67C751DE14}"/>
    <hyperlink ref="B42" location="'18'!A1" display="18 - Evolução das Exportações de Vinho com IGP com Destino a uma Seleção de Mercados" xr:uid="{B3868B5E-2771-43CF-9802-52F64E2AC8A7}"/>
    <hyperlink ref="B44" location="'19'!A1" display="19 - Evolução das Exportações de Vinho ( ex-vinho mesa) por Mercado / Acondicionamento" xr:uid="{C8408116-018E-402A-A3E2-D8BC1C13F70F}"/>
    <hyperlink ref="B46" location="'20'!A1" display="20 - Evolução das Exportações de Vinho (ex-vinho mesa) com Destino a uma Seleção de Mercados" xr:uid="{4337DBAB-C2E7-4083-94FD-41927BB38508}"/>
    <hyperlink ref="B48" location="'21'!A1" display="21- Evolução das Exportações de Vinhos Espumantes e Espumosos por Mercado" xr:uid="{6EEDDA6B-FB25-4CF5-92F3-CE3292B3DE11}"/>
    <hyperlink ref="B50" location="'22'!A1" display="22 - Evolução das Exportações de Vinhos Espumantes e Espumosos com Destino a uma Seleção de Mercados" xr:uid="{D095C1A3-19E8-4710-918E-BEBC62AB51AE}"/>
    <hyperlink ref="B52" location="'23'!A1" display="23 - Evolução das Exportações de Vinho Licoroso com DOP Porto por Mercado" xr:uid="{4AEE1043-9B41-4FF2-96C3-4BA21CBC6FE3}"/>
    <hyperlink ref="B54" location="'24'!A1" display="24 - Evolução das Exportações de Vinho Licoroso com DOP Porto com Destino a uma Seleção de Mercados" xr:uid="{5BC242E6-E20D-4973-899C-56568A7C9AAA}"/>
    <hyperlink ref="B56" location="'25'!A1" display="25 - Evolução das Exportações de Vinho Licoroso com DOP Madeira por Mercado" xr:uid="{3E4F9072-9FC1-4755-B488-50267D2385D1}"/>
    <hyperlink ref="B58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zoomScaleNormal="100" workbookViewId="0">
      <selection activeCell="H96" sqref="H96:I96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94" t="s">
        <v>3</v>
      </c>
      <c r="B4" s="482" t="s">
        <v>1</v>
      </c>
      <c r="C4" s="480"/>
      <c r="D4" s="482" t="s">
        <v>101</v>
      </c>
      <c r="E4" s="480"/>
      <c r="F4" s="130" t="s">
        <v>0</v>
      </c>
      <c r="H4" s="492" t="s">
        <v>19</v>
      </c>
      <c r="I4" s="493"/>
      <c r="J4" s="482" t="s">
        <v>13</v>
      </c>
      <c r="K4" s="483"/>
      <c r="L4" s="130" t="s">
        <v>0</v>
      </c>
      <c r="N4" s="490" t="s">
        <v>22</v>
      </c>
      <c r="O4" s="480"/>
      <c r="P4" s="130" t="s">
        <v>0</v>
      </c>
    </row>
    <row r="5" spans="1:18">
      <c r="A5" s="495"/>
      <c r="B5" s="485" t="s">
        <v>200</v>
      </c>
      <c r="C5" s="487"/>
      <c r="D5" s="485" t="str">
        <f>B5</f>
        <v>jan-maio</v>
      </c>
      <c r="E5" s="487"/>
      <c r="F5" s="131" t="s">
        <v>152</v>
      </c>
      <c r="H5" s="488" t="str">
        <f>B5</f>
        <v>jan-maio</v>
      </c>
      <c r="I5" s="487"/>
      <c r="J5" s="485" t="str">
        <f>B5</f>
        <v>jan-maio</v>
      </c>
      <c r="K5" s="486"/>
      <c r="L5" s="131" t="str">
        <f>F5</f>
        <v>2026 / 2025</v>
      </c>
      <c r="N5" s="488" t="str">
        <f>B5</f>
        <v>jan-maio</v>
      </c>
      <c r="O5" s="486"/>
      <c r="P5" s="131" t="str">
        <f>L5</f>
        <v>2026 / 2025</v>
      </c>
    </row>
    <row r="6" spans="1:18" ht="19.5" customHeight="1" thickBot="1">
      <c r="A6" s="496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1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0">
        <v>1000</v>
      </c>
      <c r="N6" s="25">
        <f>B6</f>
        <v>2025</v>
      </c>
      <c r="O6" s="134">
        <f>C6</f>
        <v>2026</v>
      </c>
      <c r="P6" s="132"/>
    </row>
    <row r="7" spans="1:18" ht="20.100000000000001" customHeight="1">
      <c r="A7" s="8" t="s">
        <v>210</v>
      </c>
      <c r="B7" s="19">
        <v>139137.5799999999</v>
      </c>
      <c r="C7" s="147">
        <v>119693.36000000009</v>
      </c>
      <c r="D7" s="214">
        <f>B7/$B$33</f>
        <v>9.7682280154970241E-2</v>
      </c>
      <c r="E7" s="246">
        <f>C7/$C$33</f>
        <v>9.4930618087728819E-2</v>
      </c>
      <c r="F7" s="52">
        <f>(C7-B7)/B7</f>
        <v>-0.13974815430884902</v>
      </c>
      <c r="H7" s="19">
        <v>42844.866999999998</v>
      </c>
      <c r="I7" s="147">
        <v>38660.662999999979</v>
      </c>
      <c r="J7" s="214">
        <f t="shared" ref="J7:J32" si="0">H7/$H$33</f>
        <v>0.11357558630891136</v>
      </c>
      <c r="K7" s="246">
        <f>I7/$I$33</f>
        <v>0.1107364414203099</v>
      </c>
      <c r="L7" s="52">
        <f>(I7-H7)/H7</f>
        <v>-9.7659399899643048E-2</v>
      </c>
      <c r="N7" s="40">
        <f t="shared" ref="N7:N33" si="1">(H7/B7)*10</f>
        <v>3.0793166734680906</v>
      </c>
      <c r="O7" s="149">
        <f t="shared" ref="O7:O33" si="2">(I7/C7)*10</f>
        <v>3.229975580934477</v>
      </c>
      <c r="P7" s="52">
        <f>(O7-N7)/N7</f>
        <v>4.8926084401935299E-2</v>
      </c>
      <c r="Q7" s="2"/>
      <c r="R7" s="2"/>
    </row>
    <row r="8" spans="1:18" ht="20.100000000000001" customHeight="1">
      <c r="A8" s="8" t="s">
        <v>168</v>
      </c>
      <c r="B8" s="19">
        <v>98097.369999999952</v>
      </c>
      <c r="C8" s="140">
        <v>89669.189999999944</v>
      </c>
      <c r="D8" s="214">
        <f t="shared" ref="D8:D32" si="3">B8/$B$33</f>
        <v>6.8869781828933455E-2</v>
      </c>
      <c r="E8" s="215">
        <f t="shared" ref="E8:E32" si="4">C8/$C$33</f>
        <v>7.1117993764449258E-2</v>
      </c>
      <c r="F8" s="52">
        <f t="shared" ref="F8:F33" si="5">(C8-B8)/B8</f>
        <v>-8.5916472582292597E-2</v>
      </c>
      <c r="H8" s="19">
        <v>38715.075000000012</v>
      </c>
      <c r="I8" s="140">
        <v>33270.118000000002</v>
      </c>
      <c r="J8" s="214">
        <f t="shared" si="0"/>
        <v>0.10262810110061675</v>
      </c>
      <c r="K8" s="215">
        <f t="shared" ref="K8:K32" si="6">I8/$I$33</f>
        <v>9.5296205162177391E-2</v>
      </c>
      <c r="L8" s="52">
        <f t="shared" ref="L8:L33" si="7">(I8-H8)/H8</f>
        <v>-0.14064177842868722</v>
      </c>
      <c r="N8" s="40">
        <f t="shared" si="1"/>
        <v>3.9465966314897161</v>
      </c>
      <c r="O8" s="143">
        <f t="shared" si="2"/>
        <v>3.7103176687555695</v>
      </c>
      <c r="P8" s="52">
        <f t="shared" ref="P8:P33" si="8">(O8-N8)/N8</f>
        <v>-5.9869042822589834E-2</v>
      </c>
      <c r="Q8" s="2"/>
    </row>
    <row r="9" spans="1:18" ht="20.100000000000001" customHeight="1">
      <c r="A9" s="8" t="s">
        <v>169</v>
      </c>
      <c r="B9" s="19">
        <v>104096.92000000009</v>
      </c>
      <c r="C9" s="140">
        <v>104042.66000000003</v>
      </c>
      <c r="D9" s="214">
        <f t="shared" si="3"/>
        <v>7.308179790614111E-2</v>
      </c>
      <c r="E9" s="215">
        <f t="shared" si="4"/>
        <v>8.2517810689677493E-2</v>
      </c>
      <c r="F9" s="52">
        <f t="shared" si="5"/>
        <v>-5.2124500897867993E-4</v>
      </c>
      <c r="H9" s="19">
        <v>32557.616999999977</v>
      </c>
      <c r="I9" s="140">
        <v>32040.148999999979</v>
      </c>
      <c r="J9" s="214">
        <f t="shared" si="0"/>
        <v>8.6305564668831325E-2</v>
      </c>
      <c r="K9" s="215">
        <f t="shared" si="6"/>
        <v>9.1773182545692528E-2</v>
      </c>
      <c r="L9" s="52">
        <f t="shared" si="7"/>
        <v>-1.5893915085984256E-2</v>
      </c>
      <c r="N9" s="40">
        <f t="shared" si="1"/>
        <v>3.1276253898770445</v>
      </c>
      <c r="O9" s="143">
        <f t="shared" si="2"/>
        <v>3.079520362128378</v>
      </c>
      <c r="P9" s="52">
        <f t="shared" si="8"/>
        <v>-1.5380687183434612E-2</v>
      </c>
      <c r="Q9" s="2"/>
    </row>
    <row r="10" spans="1:18" ht="20.100000000000001" customHeight="1">
      <c r="A10" s="8" t="s">
        <v>170</v>
      </c>
      <c r="B10" s="19">
        <v>76352.89</v>
      </c>
      <c r="C10" s="140">
        <v>78038.09000000004</v>
      </c>
      <c r="D10" s="214">
        <f t="shared" si="3"/>
        <v>5.3603953666734976E-2</v>
      </c>
      <c r="E10" s="215">
        <f t="shared" si="4"/>
        <v>6.1893192054144092E-2</v>
      </c>
      <c r="F10" s="52">
        <f t="shared" si="5"/>
        <v>2.207120123416469E-2</v>
      </c>
      <c r="H10" s="19">
        <v>25902.013000000003</v>
      </c>
      <c r="I10" s="140">
        <v>25395.727999999988</v>
      </c>
      <c r="J10" s="214">
        <f t="shared" si="0"/>
        <v>6.8662514766495708E-2</v>
      </c>
      <c r="K10" s="215">
        <f t="shared" si="6"/>
        <v>7.2741446415394484E-2</v>
      </c>
      <c r="L10" s="52">
        <f t="shared" si="7"/>
        <v>-1.954616423055669E-2</v>
      </c>
      <c r="N10" s="40">
        <f t="shared" si="1"/>
        <v>3.3924076744180871</v>
      </c>
      <c r="O10" s="143">
        <f t="shared" si="2"/>
        <v>3.2542733939285258</v>
      </c>
      <c r="P10" s="52">
        <f t="shared" si="8"/>
        <v>-4.071865581817375E-2</v>
      </c>
      <c r="Q10" s="2"/>
    </row>
    <row r="11" spans="1:18" ht="20.100000000000001" customHeight="1">
      <c r="A11" s="8" t="s">
        <v>171</v>
      </c>
      <c r="B11" s="19">
        <v>150212.78999999995</v>
      </c>
      <c r="C11" s="140">
        <v>165753.29000000004</v>
      </c>
      <c r="D11" s="214">
        <f t="shared" si="3"/>
        <v>0.1054576904071475</v>
      </c>
      <c r="E11" s="215">
        <f t="shared" si="4"/>
        <v>0.1314614467316696</v>
      </c>
      <c r="F11" s="52">
        <f t="shared" si="5"/>
        <v>0.10345656984335416</v>
      </c>
      <c r="H11" s="19">
        <v>19583.086999999996</v>
      </c>
      <c r="I11" s="140">
        <v>21045.298000000003</v>
      </c>
      <c r="J11" s="214">
        <f t="shared" si="0"/>
        <v>5.191194986702654E-2</v>
      </c>
      <c r="K11" s="215">
        <f t="shared" si="6"/>
        <v>6.0280430502445519E-2</v>
      </c>
      <c r="L11" s="52">
        <f t="shared" si="7"/>
        <v>7.4667032832975058E-2</v>
      </c>
      <c r="N11" s="40">
        <f t="shared" si="1"/>
        <v>1.3036897190978214</v>
      </c>
      <c r="O11" s="143">
        <f t="shared" si="2"/>
        <v>1.2696760347863982</v>
      </c>
      <c r="P11" s="52">
        <f t="shared" si="8"/>
        <v>-2.6090321809825488E-2</v>
      </c>
      <c r="Q11" s="2"/>
    </row>
    <row r="12" spans="1:18" ht="20.100000000000001" customHeight="1">
      <c r="A12" s="8" t="s">
        <v>211</v>
      </c>
      <c r="B12" s="19">
        <v>57759.38</v>
      </c>
      <c r="C12" s="140">
        <v>59215.109999999979</v>
      </c>
      <c r="D12" s="214">
        <f t="shared" si="3"/>
        <v>4.0550280799316683E-2</v>
      </c>
      <c r="E12" s="215">
        <f t="shared" si="4"/>
        <v>4.6964401303738537E-2</v>
      </c>
      <c r="F12" s="52">
        <f t="shared" si="5"/>
        <v>2.5203352252049477E-2</v>
      </c>
      <c r="H12" s="19">
        <v>19845.572999999989</v>
      </c>
      <c r="I12" s="140">
        <v>19234.172999999995</v>
      </c>
      <c r="J12" s="214">
        <f t="shared" si="0"/>
        <v>5.2607762538072526E-2</v>
      </c>
      <c r="K12" s="215">
        <f t="shared" si="6"/>
        <v>5.5092792166616673E-2</v>
      </c>
      <c r="L12" s="52">
        <f t="shared" si="7"/>
        <v>-3.0807878411976037E-2</v>
      </c>
      <c r="N12" s="40">
        <f t="shared" si="1"/>
        <v>3.4359047829114493</v>
      </c>
      <c r="O12" s="143">
        <f t="shared" si="2"/>
        <v>3.2481866537105142</v>
      </c>
      <c r="P12" s="52">
        <f t="shared" si="8"/>
        <v>-5.4634264061843477E-2</v>
      </c>
      <c r="Q12" s="2"/>
    </row>
    <row r="13" spans="1:18" ht="20.100000000000001" customHeight="1">
      <c r="A13" s="8" t="s">
        <v>172</v>
      </c>
      <c r="B13" s="19">
        <v>51246.39</v>
      </c>
      <c r="C13" s="140">
        <v>48134.59</v>
      </c>
      <c r="D13" s="214">
        <f t="shared" si="3"/>
        <v>3.59778014315821E-2</v>
      </c>
      <c r="E13" s="215">
        <f t="shared" si="4"/>
        <v>3.8176272936939919E-2</v>
      </c>
      <c r="F13" s="52">
        <f t="shared" si="5"/>
        <v>-6.0722326001890141E-2</v>
      </c>
      <c r="H13" s="19">
        <v>19631.43199999999</v>
      </c>
      <c r="I13" s="140">
        <v>17880.362000000008</v>
      </c>
      <c r="J13" s="214">
        <f t="shared" si="0"/>
        <v>5.2040105515639097E-2</v>
      </c>
      <c r="K13" s="215">
        <f t="shared" si="6"/>
        <v>5.1215046653155877E-2</v>
      </c>
      <c r="L13" s="52">
        <f t="shared" si="7"/>
        <v>-8.9197262838491984E-2</v>
      </c>
      <c r="N13" s="40">
        <f t="shared" si="1"/>
        <v>3.8307931544056064</v>
      </c>
      <c r="O13" s="143">
        <f t="shared" si="2"/>
        <v>3.7146596657414159</v>
      </c>
      <c r="P13" s="52">
        <f t="shared" si="8"/>
        <v>-3.0315781610560488E-2</v>
      </c>
      <c r="Q13" s="2"/>
    </row>
    <row r="14" spans="1:18" ht="20.100000000000001" customHeight="1">
      <c r="A14" s="8" t="s">
        <v>212</v>
      </c>
      <c r="B14" s="19">
        <v>87095.800000000017</v>
      </c>
      <c r="C14" s="140">
        <v>70780.070000000007</v>
      </c>
      <c r="D14" s="214">
        <f t="shared" si="3"/>
        <v>6.1146070931528816E-2</v>
      </c>
      <c r="E14" s="215">
        <f t="shared" si="4"/>
        <v>5.6136746377515916E-2</v>
      </c>
      <c r="F14" s="52">
        <f t="shared" si="5"/>
        <v>-0.18733084718206858</v>
      </c>
      <c r="H14" s="19">
        <v>19308.801999999992</v>
      </c>
      <c r="I14" s="140">
        <v>17267.962999999992</v>
      </c>
      <c r="J14" s="214">
        <f t="shared" si="0"/>
        <v>5.1184859742304245E-2</v>
      </c>
      <c r="K14" s="215">
        <f t="shared" si="6"/>
        <v>4.9460941039670712E-2</v>
      </c>
      <c r="L14" s="52">
        <f t="shared" si="7"/>
        <v>-0.10569474999018587</v>
      </c>
      <c r="N14" s="40">
        <f t="shared" si="1"/>
        <v>2.2169613230488712</v>
      </c>
      <c r="O14" s="143">
        <f t="shared" si="2"/>
        <v>2.4396645835473167</v>
      </c>
      <c r="P14" s="52">
        <f t="shared" si="8"/>
        <v>0.10045428315915472</v>
      </c>
      <c r="Q14" s="2"/>
    </row>
    <row r="15" spans="1:18" ht="20.100000000000001" customHeight="1">
      <c r="A15" s="8" t="s">
        <v>213</v>
      </c>
      <c r="B15" s="19">
        <v>75208.11</v>
      </c>
      <c r="C15" s="140">
        <v>70548.210000000036</v>
      </c>
      <c r="D15" s="214">
        <f t="shared" si="3"/>
        <v>5.2800254761839499E-2</v>
      </c>
      <c r="E15" s="215">
        <f t="shared" si="4"/>
        <v>5.5952854697059969E-2</v>
      </c>
      <c r="F15" s="52">
        <f t="shared" si="5"/>
        <v>-6.196007318891493E-2</v>
      </c>
      <c r="H15" s="19">
        <v>17646.518000000004</v>
      </c>
      <c r="I15" s="140">
        <v>16321.795</v>
      </c>
      <c r="J15" s="214">
        <f t="shared" si="0"/>
        <v>4.6778383701383847E-2</v>
      </c>
      <c r="K15" s="215">
        <f t="shared" si="6"/>
        <v>4.6750814798282379E-2</v>
      </c>
      <c r="L15" s="52">
        <f t="shared" si="7"/>
        <v>-7.5069937310012283E-2</v>
      </c>
      <c r="N15" s="40">
        <f t="shared" si="1"/>
        <v>2.3463583914022044</v>
      </c>
      <c r="O15" s="143">
        <f t="shared" si="2"/>
        <v>2.313566141508054</v>
      </c>
      <c r="P15" s="52">
        <f t="shared" si="8"/>
        <v>-1.3975806089262213E-2</v>
      </c>
      <c r="Q15" s="2"/>
    </row>
    <row r="16" spans="1:18" ht="20.100000000000001" customHeight="1">
      <c r="A16" s="8" t="s">
        <v>214</v>
      </c>
      <c r="B16" s="19">
        <v>44935.489999999991</v>
      </c>
      <c r="C16" s="140">
        <v>40493.12000000001</v>
      </c>
      <c r="D16" s="214">
        <f t="shared" si="3"/>
        <v>3.1547200426231832E-2</v>
      </c>
      <c r="E16" s="215">
        <f t="shared" si="4"/>
        <v>3.2115707253105537E-2</v>
      </c>
      <c r="F16" s="52">
        <f t="shared" si="5"/>
        <v>-9.8861056149604276E-2</v>
      </c>
      <c r="H16" s="19">
        <v>15653.082000000006</v>
      </c>
      <c r="I16" s="140">
        <v>14338.304999999991</v>
      </c>
      <c r="J16" s="214">
        <f t="shared" si="0"/>
        <v>4.1494071289600865E-2</v>
      </c>
      <c r="K16" s="215">
        <f t="shared" si="6"/>
        <v>4.1069468252498326E-2</v>
      </c>
      <c r="L16" s="52">
        <f t="shared" si="7"/>
        <v>-8.3994768570177694E-2</v>
      </c>
      <c r="N16" s="40">
        <f t="shared" si="1"/>
        <v>3.4834563949341617</v>
      </c>
      <c r="O16" s="143">
        <f t="shared" si="2"/>
        <v>3.5409237421072981</v>
      </c>
      <c r="P16" s="52">
        <f t="shared" si="8"/>
        <v>1.6497220191046068E-2</v>
      </c>
      <c r="Q16" s="2"/>
    </row>
    <row r="17" spans="1:17" ht="20.100000000000001" customHeight="1">
      <c r="A17" s="8" t="s">
        <v>173</v>
      </c>
      <c r="B17" s="19">
        <v>36082.28</v>
      </c>
      <c r="C17" s="140">
        <v>32810.15</v>
      </c>
      <c r="D17" s="214">
        <f t="shared" si="3"/>
        <v>2.5331757125501838E-2</v>
      </c>
      <c r="E17" s="215">
        <f t="shared" si="4"/>
        <v>2.6022227290228076E-2</v>
      </c>
      <c r="F17" s="52">
        <f t="shared" si="5"/>
        <v>-9.0685233859944481E-2</v>
      </c>
      <c r="H17" s="19">
        <v>13360.546000000004</v>
      </c>
      <c r="I17" s="140">
        <v>11562.835000000005</v>
      </c>
      <c r="J17" s="214">
        <f t="shared" si="0"/>
        <v>3.5416887753606074E-2</v>
      </c>
      <c r="K17" s="215">
        <f t="shared" si="6"/>
        <v>3.3119638962999944E-2</v>
      </c>
      <c r="L17" s="52">
        <f t="shared" si="7"/>
        <v>-0.13455370761045235</v>
      </c>
      <c r="N17" s="40">
        <f t="shared" si="1"/>
        <v>3.7027998230710493</v>
      </c>
      <c r="O17" s="143">
        <f t="shared" si="2"/>
        <v>3.5241640163181218</v>
      </c>
      <c r="P17" s="52">
        <f t="shared" si="8"/>
        <v>-4.8243441527651761E-2</v>
      </c>
      <c r="Q17" s="2"/>
    </row>
    <row r="18" spans="1:17" ht="20.100000000000001" customHeight="1">
      <c r="A18" s="8" t="s">
        <v>174</v>
      </c>
      <c r="B18" s="19">
        <v>48038.829999999973</v>
      </c>
      <c r="C18" s="140">
        <v>45763.990000000013</v>
      </c>
      <c r="D18" s="214">
        <f t="shared" si="3"/>
        <v>3.3725916825468646E-2</v>
      </c>
      <c r="E18" s="215">
        <f t="shared" si="4"/>
        <v>3.6296114144181754E-2</v>
      </c>
      <c r="F18" s="52">
        <f t="shared" si="5"/>
        <v>-4.7354192431413533E-2</v>
      </c>
      <c r="H18" s="19">
        <v>10595.664999999999</v>
      </c>
      <c r="I18" s="140">
        <v>10916.525000000005</v>
      </c>
      <c r="J18" s="214">
        <f t="shared" si="0"/>
        <v>2.8087585490878319E-2</v>
      </c>
      <c r="K18" s="215">
        <f t="shared" si="6"/>
        <v>3.1268401454363312E-2</v>
      </c>
      <c r="L18" s="52">
        <f t="shared" si="7"/>
        <v>3.0282195596029703E-2</v>
      </c>
      <c r="N18" s="40">
        <f t="shared" si="1"/>
        <v>2.2056459326757136</v>
      </c>
      <c r="O18" s="143">
        <f t="shared" si="2"/>
        <v>2.3853962471366681</v>
      </c>
      <c r="P18" s="52">
        <f t="shared" si="8"/>
        <v>8.1495543685425401E-2</v>
      </c>
      <c r="Q18" s="2"/>
    </row>
    <row r="19" spans="1:17" ht="20.100000000000001" customHeight="1">
      <c r="A19" s="8" t="s">
        <v>215</v>
      </c>
      <c r="B19" s="19">
        <v>41870.269999999997</v>
      </c>
      <c r="C19" s="140">
        <v>44232.260000000009</v>
      </c>
      <c r="D19" s="214">
        <f t="shared" si="3"/>
        <v>2.9395246376315073E-2</v>
      </c>
      <c r="E19" s="215">
        <f t="shared" si="4"/>
        <v>3.5081275863733143E-2</v>
      </c>
      <c r="F19" s="52">
        <f t="shared" si="5"/>
        <v>5.6412103385051322E-2</v>
      </c>
      <c r="H19" s="19">
        <v>10080.310999999994</v>
      </c>
      <c r="I19" s="140">
        <v>10521.394</v>
      </c>
      <c r="J19" s="214">
        <f t="shared" si="0"/>
        <v>2.6721456084836673E-2</v>
      </c>
      <c r="K19" s="215">
        <f t="shared" si="6"/>
        <v>3.0136620531856912E-2</v>
      </c>
      <c r="L19" s="52">
        <f t="shared" si="7"/>
        <v>4.3756884088199881E-2</v>
      </c>
      <c r="N19" s="40">
        <f t="shared" si="1"/>
        <v>2.407510388636136</v>
      </c>
      <c r="O19" s="143">
        <f t="shared" si="2"/>
        <v>2.3786697763125821</v>
      </c>
      <c r="P19" s="52">
        <f t="shared" si="8"/>
        <v>-1.197943421539799E-2</v>
      </c>
      <c r="Q19" s="2"/>
    </row>
    <row r="20" spans="1:17" ht="20.100000000000001" customHeight="1">
      <c r="A20" s="8" t="s">
        <v>216</v>
      </c>
      <c r="B20" s="19">
        <v>128332.26000000005</v>
      </c>
      <c r="C20" s="140">
        <v>31252.229999999996</v>
      </c>
      <c r="D20" s="214">
        <f t="shared" si="3"/>
        <v>9.009634761680127E-2</v>
      </c>
      <c r="E20" s="215">
        <f t="shared" si="4"/>
        <v>2.478661732380024E-2</v>
      </c>
      <c r="F20" s="52">
        <f t="shared" si="5"/>
        <v>-0.75647409310799962</v>
      </c>
      <c r="H20" s="19">
        <v>14426.886999999999</v>
      </c>
      <c r="I20" s="140">
        <v>8741.2099999999973</v>
      </c>
      <c r="J20" s="214">
        <f t="shared" si="0"/>
        <v>3.8243604528808817E-2</v>
      </c>
      <c r="K20" s="215">
        <f t="shared" si="6"/>
        <v>2.5037607066066805E-2</v>
      </c>
      <c r="L20" s="52">
        <f t="shared" si="7"/>
        <v>-0.39410283036111687</v>
      </c>
      <c r="N20" s="40">
        <f t="shared" si="1"/>
        <v>1.12418241523994</v>
      </c>
      <c r="O20" s="143">
        <f t="shared" si="2"/>
        <v>2.7969876069643669</v>
      </c>
      <c r="P20" s="52">
        <f t="shared" si="8"/>
        <v>1.4880193543744336</v>
      </c>
      <c r="Q20" s="2"/>
    </row>
    <row r="21" spans="1:17" ht="20.100000000000001" customHeight="1">
      <c r="A21" s="8" t="s">
        <v>217</v>
      </c>
      <c r="B21" s="19">
        <v>16553.369999999995</v>
      </c>
      <c r="C21" s="140">
        <v>14072.100000000002</v>
      </c>
      <c r="D21" s="214">
        <f t="shared" si="3"/>
        <v>1.1621381698954951E-2</v>
      </c>
      <c r="E21" s="215">
        <f t="shared" si="4"/>
        <v>1.1160795810162969E-2</v>
      </c>
      <c r="F21" s="52">
        <f t="shared" si="5"/>
        <v>-0.14989515730029557</v>
      </c>
      <c r="H21" s="19">
        <v>6159.2810000000027</v>
      </c>
      <c r="I21" s="140">
        <v>5665.416000000002</v>
      </c>
      <c r="J21" s="214">
        <f t="shared" si="0"/>
        <v>1.6327368942849987E-2</v>
      </c>
      <c r="K21" s="215">
        <f t="shared" si="6"/>
        <v>1.6227554271526255E-2</v>
      </c>
      <c r="L21" s="52">
        <f t="shared" si="7"/>
        <v>-8.0182248544919524E-2</v>
      </c>
      <c r="N21" s="40">
        <f t="shared" si="1"/>
        <v>3.7208622775906082</v>
      </c>
      <c r="O21" s="143">
        <f t="shared" si="2"/>
        <v>4.0259918562261507</v>
      </c>
      <c r="P21" s="52">
        <f t="shared" si="8"/>
        <v>8.200507190852678E-2</v>
      </c>
      <c r="Q21" s="2"/>
    </row>
    <row r="22" spans="1:17" ht="20.100000000000001" customHeight="1">
      <c r="A22" s="8" t="s">
        <v>175</v>
      </c>
      <c r="B22" s="19">
        <v>15932.630000000006</v>
      </c>
      <c r="C22" s="140">
        <v>15365.08</v>
      </c>
      <c r="D22" s="214">
        <f t="shared" si="3"/>
        <v>1.1185587871123569E-2</v>
      </c>
      <c r="E22" s="215">
        <f t="shared" si="4"/>
        <v>1.2186277846719312E-2</v>
      </c>
      <c r="F22" s="52">
        <f t="shared" si="5"/>
        <v>-3.5621865316649313E-2</v>
      </c>
      <c r="H22" s="19">
        <v>5455.697000000001</v>
      </c>
      <c r="I22" s="140">
        <v>5183.7790000000014</v>
      </c>
      <c r="J22" s="214">
        <f t="shared" si="0"/>
        <v>1.4462268852387123E-2</v>
      </c>
      <c r="K22" s="215">
        <f t="shared" si="6"/>
        <v>1.4847992637098156E-2</v>
      </c>
      <c r="L22" s="52">
        <f t="shared" si="7"/>
        <v>-4.984111104410667E-2</v>
      </c>
      <c r="N22" s="40">
        <f t="shared" si="1"/>
        <v>3.4242287682573429</v>
      </c>
      <c r="O22" s="143">
        <f t="shared" si="2"/>
        <v>3.3737403254652767</v>
      </c>
      <c r="P22" s="52">
        <f t="shared" si="8"/>
        <v>-1.4744471298207324E-2</v>
      </c>
      <c r="Q22" s="2"/>
    </row>
    <row r="23" spans="1:17" ht="20.100000000000001" customHeight="1">
      <c r="A23" s="8" t="s">
        <v>176</v>
      </c>
      <c r="B23" s="19">
        <v>2163.8899999999994</v>
      </c>
      <c r="C23" s="140">
        <v>1883.5699999999993</v>
      </c>
      <c r="D23" s="214">
        <f t="shared" si="3"/>
        <v>1.5191705160068089E-3</v>
      </c>
      <c r="E23" s="215">
        <f t="shared" si="4"/>
        <v>1.4938879175210988E-3</v>
      </c>
      <c r="F23" s="52">
        <f t="shared" si="5"/>
        <v>-0.1295444777692028</v>
      </c>
      <c r="H23" s="19">
        <v>5665.0639999999967</v>
      </c>
      <c r="I23" s="140">
        <v>4792.4929999999995</v>
      </c>
      <c r="J23" s="214">
        <f t="shared" si="0"/>
        <v>1.5017270686766429E-2</v>
      </c>
      <c r="K23" s="215">
        <f t="shared" si="6"/>
        <v>1.3727225018146882E-2</v>
      </c>
      <c r="L23" s="52">
        <f t="shared" si="7"/>
        <v>-0.15402668001632422</v>
      </c>
      <c r="N23" s="40">
        <f t="shared" si="1"/>
        <v>26.179999907573851</v>
      </c>
      <c r="O23" s="143">
        <f t="shared" si="2"/>
        <v>25.44366814081771</v>
      </c>
      <c r="P23" s="52">
        <f t="shared" si="8"/>
        <v>-2.8125736033448989E-2</v>
      </c>
      <c r="Q23" s="2"/>
    </row>
    <row r="24" spans="1:17" ht="20.100000000000001" customHeight="1">
      <c r="A24" s="8" t="s">
        <v>218</v>
      </c>
      <c r="B24" s="19">
        <v>20382.09</v>
      </c>
      <c r="C24" s="140">
        <v>14996.279999999999</v>
      </c>
      <c r="D24" s="214">
        <f t="shared" si="3"/>
        <v>1.4309354996139927E-2</v>
      </c>
      <c r="E24" s="215">
        <f t="shared" si="4"/>
        <v>1.1893776976572843E-2</v>
      </c>
      <c r="F24" s="52">
        <f t="shared" si="5"/>
        <v>-0.26424228329871968</v>
      </c>
      <c r="H24" s="19">
        <v>4815.3919999999998</v>
      </c>
      <c r="I24" s="140">
        <v>3975.6510000000026</v>
      </c>
      <c r="J24" s="214">
        <f t="shared" si="0"/>
        <v>1.2764912298764782E-2</v>
      </c>
      <c r="K24" s="215">
        <f t="shared" si="6"/>
        <v>1.138752959485193E-2</v>
      </c>
      <c r="L24" s="52">
        <f t="shared" si="7"/>
        <v>-0.17438684119589792</v>
      </c>
      <c r="N24" s="40">
        <f t="shared" si="1"/>
        <v>2.3625604636227195</v>
      </c>
      <c r="O24" s="143">
        <f t="shared" si="2"/>
        <v>2.6510914706847317</v>
      </c>
      <c r="P24" s="52">
        <f t="shared" si="8"/>
        <v>0.12212640120946681</v>
      </c>
      <c r="Q24" s="2"/>
    </row>
    <row r="25" spans="1:17" ht="20.100000000000001" customHeight="1">
      <c r="A25" s="8" t="s">
        <v>219</v>
      </c>
      <c r="B25" s="19">
        <v>23192.060000000005</v>
      </c>
      <c r="C25" s="140">
        <v>19296.620000000003</v>
      </c>
      <c r="D25" s="214">
        <f t="shared" si="3"/>
        <v>1.6282109422133699E-2</v>
      </c>
      <c r="E25" s="215">
        <f t="shared" si="4"/>
        <v>1.5304441813681466E-2</v>
      </c>
      <c r="F25" s="52">
        <f t="shared" si="5"/>
        <v>-0.16796438091312291</v>
      </c>
      <c r="H25" s="19">
        <v>5058.0450000000028</v>
      </c>
      <c r="I25" s="140">
        <v>3970.125</v>
      </c>
      <c r="J25" s="214">
        <f t="shared" si="0"/>
        <v>1.3408150536489189E-2</v>
      </c>
      <c r="K25" s="215">
        <f t="shared" si="6"/>
        <v>1.1371701372369328E-2</v>
      </c>
      <c r="L25" s="52">
        <f t="shared" si="7"/>
        <v>-0.21508705438563758</v>
      </c>
      <c r="N25" s="40">
        <f t="shared" si="1"/>
        <v>2.1809382176486269</v>
      </c>
      <c r="O25" s="143">
        <f t="shared" si="2"/>
        <v>2.0574199004799802</v>
      </c>
      <c r="P25" s="52">
        <f t="shared" si="8"/>
        <v>-5.6635404051847769E-2</v>
      </c>
      <c r="Q25" s="2"/>
    </row>
    <row r="26" spans="1:17" ht="20.100000000000001" customHeight="1">
      <c r="A26" s="8" t="s">
        <v>220</v>
      </c>
      <c r="B26" s="19">
        <v>11456.469999999996</v>
      </c>
      <c r="C26" s="140">
        <v>8980.6200000000026</v>
      </c>
      <c r="D26" s="214">
        <f t="shared" si="3"/>
        <v>8.0430758686978188E-3</v>
      </c>
      <c r="E26" s="215">
        <f t="shared" si="4"/>
        <v>7.1226658472200869E-3</v>
      </c>
      <c r="F26" s="52">
        <f t="shared" si="5"/>
        <v>-0.21610932512370687</v>
      </c>
      <c r="H26" s="19">
        <v>4118.1309999999985</v>
      </c>
      <c r="I26" s="140">
        <v>3577.7980000000016</v>
      </c>
      <c r="J26" s="214">
        <f t="shared" si="0"/>
        <v>1.0916573572790023E-2</v>
      </c>
      <c r="K26" s="215">
        <f t="shared" si="6"/>
        <v>1.0247951998151256E-2</v>
      </c>
      <c r="L26" s="52">
        <f t="shared" si="7"/>
        <v>-0.1312083078464471</v>
      </c>
      <c r="N26" s="40">
        <f t="shared" si="1"/>
        <v>3.5945897820183701</v>
      </c>
      <c r="O26" s="143">
        <f t="shared" si="2"/>
        <v>3.9839097968737129</v>
      </c>
      <c r="P26" s="52">
        <f t="shared" si="8"/>
        <v>0.10830721680757095</v>
      </c>
      <c r="Q26" s="2"/>
    </row>
    <row r="27" spans="1:17" ht="20.100000000000001" customHeight="1">
      <c r="A27" s="8" t="s">
        <v>177</v>
      </c>
      <c r="B27" s="19">
        <v>8474.06</v>
      </c>
      <c r="C27" s="140">
        <v>9804.4900000000016</v>
      </c>
      <c r="D27" s="214">
        <f t="shared" si="3"/>
        <v>5.9492590209634785E-3</v>
      </c>
      <c r="E27" s="215">
        <f t="shared" si="4"/>
        <v>7.7760896321646903E-3</v>
      </c>
      <c r="F27" s="52">
        <f t="shared" si="5"/>
        <v>0.15700030445854787</v>
      </c>
      <c r="H27" s="19">
        <v>3229.0590000000002</v>
      </c>
      <c r="I27" s="140">
        <v>3469.880000000001</v>
      </c>
      <c r="J27" s="214">
        <f t="shared" si="0"/>
        <v>8.5597714459252974E-3</v>
      </c>
      <c r="K27" s="215">
        <f t="shared" si="6"/>
        <v>9.9388405045072632E-3</v>
      </c>
      <c r="L27" s="52">
        <f t="shared" si="7"/>
        <v>7.4579312425075178E-2</v>
      </c>
      <c r="N27" s="40">
        <f t="shared" si="1"/>
        <v>3.8105217569854362</v>
      </c>
      <c r="O27" s="143">
        <f t="shared" si="2"/>
        <v>3.5390724045819826</v>
      </c>
      <c r="P27" s="52">
        <f t="shared" si="8"/>
        <v>-7.1236793729318959E-2</v>
      </c>
      <c r="Q27" s="2"/>
    </row>
    <row r="28" spans="1:17" ht="20.100000000000001" customHeight="1">
      <c r="A28" s="8" t="s">
        <v>221</v>
      </c>
      <c r="B28" s="19">
        <v>40283.549999999996</v>
      </c>
      <c r="C28" s="140">
        <v>34051.98000000001</v>
      </c>
      <c r="D28" s="214">
        <f t="shared" si="3"/>
        <v>2.8281281137251015E-2</v>
      </c>
      <c r="E28" s="215">
        <f t="shared" si="4"/>
        <v>2.7007141486469915E-2</v>
      </c>
      <c r="F28" s="52">
        <f t="shared" si="5"/>
        <v>-0.15469267231909764</v>
      </c>
      <c r="H28" s="19">
        <v>3099.2359999999999</v>
      </c>
      <c r="I28" s="140">
        <v>2931.364</v>
      </c>
      <c r="J28" s="214">
        <f t="shared" si="0"/>
        <v>8.2156293263714701E-3</v>
      </c>
      <c r="K28" s="215">
        <f t="shared" si="6"/>
        <v>8.3963593140553624E-3</v>
      </c>
      <c r="L28" s="52">
        <f t="shared" si="7"/>
        <v>-5.4165607265790616E-2</v>
      </c>
      <c r="N28" s="40">
        <f t="shared" si="1"/>
        <v>0.76935523309142329</v>
      </c>
      <c r="O28" s="143">
        <f t="shared" si="2"/>
        <v>0.86084979493116087</v>
      </c>
      <c r="P28" s="52">
        <f t="shared" si="8"/>
        <v>0.11892368817989855</v>
      </c>
      <c r="Q28" s="2"/>
    </row>
    <row r="29" spans="1:17" ht="20.100000000000001" customHeight="1">
      <c r="A29" s="8" t="s">
        <v>178</v>
      </c>
      <c r="B29" s="19">
        <v>17493.419999999995</v>
      </c>
      <c r="C29" s="140">
        <v>19533.02</v>
      </c>
      <c r="D29" s="214">
        <f t="shared" si="3"/>
        <v>1.2281348815385177E-2</v>
      </c>
      <c r="E29" s="215">
        <f t="shared" si="4"/>
        <v>1.5491934236953223E-2</v>
      </c>
      <c r="F29" s="52">
        <f t="shared" si="5"/>
        <v>0.11659241017479752</v>
      </c>
      <c r="H29" s="19">
        <v>1951.4699999999998</v>
      </c>
      <c r="I29" s="140">
        <v>2260.3759999999988</v>
      </c>
      <c r="J29" s="214">
        <f t="shared" si="0"/>
        <v>5.1730665756122259E-3</v>
      </c>
      <c r="K29" s="215">
        <f t="shared" si="6"/>
        <v>6.4744361603905872E-3</v>
      </c>
      <c r="L29" s="52">
        <f t="shared" si="7"/>
        <v>0.15829400400723509</v>
      </c>
      <c r="N29" s="40">
        <f t="shared" si="1"/>
        <v>1.1155451592655983</v>
      </c>
      <c r="O29" s="143">
        <f t="shared" si="2"/>
        <v>1.1572076412147219</v>
      </c>
      <c r="P29" s="52">
        <f t="shared" si="8"/>
        <v>3.734719442156105E-2</v>
      </c>
      <c r="Q29" s="2"/>
    </row>
    <row r="30" spans="1:17" ht="20.100000000000001" customHeight="1">
      <c r="A30" s="8" t="s">
        <v>181</v>
      </c>
      <c r="B30" s="19">
        <v>11387.62</v>
      </c>
      <c r="C30" s="140">
        <v>8926.6500000000015</v>
      </c>
      <c r="D30" s="214">
        <f t="shared" si="3"/>
        <v>7.9947393589736362E-3</v>
      </c>
      <c r="E30" s="215">
        <f t="shared" si="4"/>
        <v>7.0798614221609622E-3</v>
      </c>
      <c r="F30" s="52">
        <f t="shared" si="5"/>
        <v>-0.21610924846456056</v>
      </c>
      <c r="H30" s="19">
        <v>2613.9540000000011</v>
      </c>
      <c r="I30" s="140">
        <v>2032.4599999999998</v>
      </c>
      <c r="J30" s="214">
        <f t="shared" si="0"/>
        <v>6.9292164714742661E-3</v>
      </c>
      <c r="K30" s="215">
        <f t="shared" si="6"/>
        <v>5.8216122090074653E-3</v>
      </c>
      <c r="L30" s="52">
        <f t="shared" si="7"/>
        <v>-0.22245762549761819</v>
      </c>
      <c r="N30" s="40">
        <f t="shared" si="1"/>
        <v>2.2954348669871325</v>
      </c>
      <c r="O30" s="143">
        <f t="shared" si="2"/>
        <v>2.2768451770821074</v>
      </c>
      <c r="P30" s="52">
        <f t="shared" si="8"/>
        <v>-8.0985481977212132E-3</v>
      </c>
      <c r="Q30" s="2"/>
    </row>
    <row r="31" spans="1:17" ht="20.100000000000001" customHeight="1">
      <c r="A31" s="8" t="s">
        <v>222</v>
      </c>
      <c r="B31" s="19">
        <v>6820.7000000000007</v>
      </c>
      <c r="C31" s="140">
        <v>5716.96</v>
      </c>
      <c r="D31" s="214">
        <f t="shared" si="3"/>
        <v>4.7885088144626782E-3</v>
      </c>
      <c r="E31" s="215">
        <f t="shared" si="4"/>
        <v>4.5342076317585354E-3</v>
      </c>
      <c r="F31" s="52">
        <f t="shared" si="5"/>
        <v>-0.16182210037092976</v>
      </c>
      <c r="H31" s="19">
        <v>2196.5109999999995</v>
      </c>
      <c r="I31" s="140">
        <v>2008.0749999999994</v>
      </c>
      <c r="J31" s="214">
        <f t="shared" si="0"/>
        <v>5.8226350582200005E-3</v>
      </c>
      <c r="K31" s="215">
        <f t="shared" si="6"/>
        <v>5.7517658092177282E-3</v>
      </c>
      <c r="L31" s="52">
        <f t="shared" si="7"/>
        <v>-8.5788780479587948E-2</v>
      </c>
      <c r="N31" s="40">
        <f t="shared" si="1"/>
        <v>3.2203600803436587</v>
      </c>
      <c r="O31" s="143">
        <f t="shared" si="2"/>
        <v>3.5124874058940403</v>
      </c>
      <c r="P31" s="52">
        <f t="shared" si="8"/>
        <v>9.0712627862163595E-2</v>
      </c>
      <c r="Q31" s="2"/>
    </row>
    <row r="32" spans="1:17" ht="20.100000000000001" customHeight="1" thickBot="1">
      <c r="A32" s="8" t="s">
        <v>17</v>
      </c>
      <c r="B32" s="19">
        <f>B33-SUM(B7:B31)</f>
        <v>111782.92999999947</v>
      </c>
      <c r="C32" s="140">
        <f>C33-SUM(C7:C31)</f>
        <v>107797.26000000001</v>
      </c>
      <c r="D32" s="214">
        <f t="shared" si="3"/>
        <v>7.8477802221393986E-2</v>
      </c>
      <c r="E32" s="215">
        <f t="shared" si="4"/>
        <v>8.5495640860642569E-2</v>
      </c>
      <c r="F32" s="52">
        <f t="shared" si="5"/>
        <v>-3.5655443993098758E-2</v>
      </c>
      <c r="H32" s="19">
        <f>H33-SUM(H7:H31)</f>
        <v>32723.276000000129</v>
      </c>
      <c r="I32" s="140">
        <f>I33-SUM(I7:I31)</f>
        <v>32059.285000000033</v>
      </c>
      <c r="J32" s="214">
        <f t="shared" si="0"/>
        <v>8.6744702875337268E-2</v>
      </c>
      <c r="K32" s="215">
        <f t="shared" si="6"/>
        <v>9.1827994139146704E-2</v>
      </c>
      <c r="L32" s="52">
        <f t="shared" si="7"/>
        <v>-2.0291091882123715E-2</v>
      </c>
      <c r="N32" s="40">
        <f t="shared" si="1"/>
        <v>2.9273947283364539</v>
      </c>
      <c r="O32" s="143">
        <f t="shared" si="2"/>
        <v>2.9740352398567489</v>
      </c>
      <c r="P32" s="52">
        <f t="shared" si="8"/>
        <v>1.5932429975645736E-2</v>
      </c>
      <c r="Q32" s="2"/>
    </row>
    <row r="33" spans="1:17" ht="26.25" customHeight="1" thickBot="1">
      <c r="A33" s="35" t="s">
        <v>18</v>
      </c>
      <c r="B33" s="36">
        <v>1424389.1499999997</v>
      </c>
      <c r="C33" s="148">
        <v>1260850.9500000002</v>
      </c>
      <c r="D33" s="251">
        <f>SUM(D7:D32)</f>
        <v>0.99999999999999989</v>
      </c>
      <c r="E33" s="252">
        <f>SUM(E7:E32)</f>
        <v>1</v>
      </c>
      <c r="F33" s="57">
        <f t="shared" si="5"/>
        <v>-0.11481286557118153</v>
      </c>
      <c r="G33" s="56"/>
      <c r="H33" s="36">
        <v>377236.59100000001</v>
      </c>
      <c r="I33" s="148">
        <v>349123.22000000009</v>
      </c>
      <c r="J33" s="251">
        <f>SUM(J7:J32)</f>
        <v>1.0000000000000002</v>
      </c>
      <c r="K33" s="252">
        <f>SUM(K7:K32)</f>
        <v>0.99999999999999956</v>
      </c>
      <c r="L33" s="57">
        <f t="shared" si="7"/>
        <v>-7.4524507088443936E-2</v>
      </c>
      <c r="M33" s="56"/>
      <c r="N33" s="37">
        <f t="shared" si="1"/>
        <v>2.6484096077255299</v>
      </c>
      <c r="O33" s="150">
        <f t="shared" si="2"/>
        <v>2.768949176744484</v>
      </c>
      <c r="P33" s="57">
        <f t="shared" si="8"/>
        <v>4.5513944922769799E-2</v>
      </c>
      <c r="Q33" s="2"/>
    </row>
    <row r="35" spans="1:17" ht="15.75" thickBot="1">
      <c r="L35" s="10"/>
    </row>
    <row r="36" spans="1:17">
      <c r="A36" s="494" t="s">
        <v>2</v>
      </c>
      <c r="B36" s="482" t="s">
        <v>1</v>
      </c>
      <c r="C36" s="480"/>
      <c r="D36" s="482" t="s">
        <v>101</v>
      </c>
      <c r="E36" s="480"/>
      <c r="F36" s="130" t="s">
        <v>0</v>
      </c>
      <c r="H36" s="492" t="s">
        <v>19</v>
      </c>
      <c r="I36" s="493"/>
      <c r="J36" s="482" t="s">
        <v>101</v>
      </c>
      <c r="K36" s="480"/>
      <c r="L36" s="130" t="s">
        <v>0</v>
      </c>
      <c r="N36" s="490" t="s">
        <v>22</v>
      </c>
      <c r="O36" s="480"/>
      <c r="P36" s="130" t="s">
        <v>0</v>
      </c>
    </row>
    <row r="37" spans="1:17">
      <c r="A37" s="495"/>
      <c r="B37" s="485" t="str">
        <f>B5</f>
        <v>jan-maio</v>
      </c>
      <c r="C37" s="487"/>
      <c r="D37" s="485" t="str">
        <f>B37</f>
        <v>jan-maio</v>
      </c>
      <c r="E37" s="487"/>
      <c r="F37" s="131" t="str">
        <f>F5</f>
        <v>2026 / 2025</v>
      </c>
      <c r="H37" s="488" t="str">
        <f>B37</f>
        <v>jan-maio</v>
      </c>
      <c r="I37" s="487"/>
      <c r="J37" s="485" t="str">
        <f>H37</f>
        <v>jan-maio</v>
      </c>
      <c r="K37" s="487"/>
      <c r="L37" s="131" t="str">
        <f>F37</f>
        <v>2026 / 2025</v>
      </c>
      <c r="N37" s="488" t="str">
        <f>B37</f>
        <v>jan-maio</v>
      </c>
      <c r="O37" s="486"/>
      <c r="P37" s="131" t="str">
        <f>L37</f>
        <v>2026 / 2025</v>
      </c>
    </row>
    <row r="38" spans="1:17" ht="19.5" customHeight="1" thickBot="1">
      <c r="A38" s="496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1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0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210</v>
      </c>
      <c r="B39" s="19">
        <v>139137.5799999999</v>
      </c>
      <c r="C39" s="147">
        <v>119693.36000000009</v>
      </c>
      <c r="D39" s="247">
        <f>B39/$B$62</f>
        <v>0.2049875121775144</v>
      </c>
      <c r="E39" s="246">
        <f>C39/$C$62</f>
        <v>0.23077865315929316</v>
      </c>
      <c r="F39" s="52">
        <f>(C39-B39)/B39</f>
        <v>-0.13974815430884902</v>
      </c>
      <c r="H39" s="39">
        <v>42844.866999999998</v>
      </c>
      <c r="I39" s="147">
        <v>38660.662999999979</v>
      </c>
      <c r="J39" s="250">
        <f>H39/$H$62</f>
        <v>0.25180728784331174</v>
      </c>
      <c r="K39" s="246">
        <f>I39/$I$62</f>
        <v>0.25658689780524196</v>
      </c>
      <c r="L39" s="52">
        <f>(I39-H39)/H39</f>
        <v>-9.7659399899643048E-2</v>
      </c>
      <c r="N39" s="40">
        <f t="shared" ref="N39:N62" si="9">(H39/B39)*10</f>
        <v>3.0793166734680906</v>
      </c>
      <c r="O39" s="149">
        <f t="shared" ref="O39:O62" si="10">(I39/C39)*10</f>
        <v>3.229975580934477</v>
      </c>
      <c r="P39" s="52">
        <f>(O39-N39)/N39</f>
        <v>4.8926084401935299E-2</v>
      </c>
    </row>
    <row r="40" spans="1:17" ht="20.100000000000001" customHeight="1">
      <c r="A40" s="38" t="s">
        <v>211</v>
      </c>
      <c r="B40" s="19">
        <v>57759.38</v>
      </c>
      <c r="C40" s="140">
        <v>59215.109999999979</v>
      </c>
      <c r="D40" s="247">
        <f t="shared" ref="D40:D61" si="11">B40/$B$62</f>
        <v>8.5095282030316258E-2</v>
      </c>
      <c r="E40" s="215">
        <f t="shared" ref="E40:E61" si="12">C40/$C$62</f>
        <v>0.11417160761866303</v>
      </c>
      <c r="F40" s="52">
        <f t="shared" ref="F40:F62" si="13">(C40-B40)/B40</f>
        <v>2.5203352252049477E-2</v>
      </c>
      <c r="H40" s="19">
        <v>19845.572999999989</v>
      </c>
      <c r="I40" s="140">
        <v>19234.172999999995</v>
      </c>
      <c r="J40" s="247">
        <f t="shared" ref="J40:J62" si="14">H40/$H$62</f>
        <v>0.11663614016648606</v>
      </c>
      <c r="K40" s="215">
        <f t="shared" ref="K40:K62" si="15">I40/$I$62</f>
        <v>0.12765525469439948</v>
      </c>
      <c r="L40" s="52">
        <f t="shared" ref="L40:L62" si="16">(I40-H40)/H40</f>
        <v>-3.0807878411976037E-2</v>
      </c>
      <c r="N40" s="40">
        <f t="shared" si="9"/>
        <v>3.4359047829114493</v>
      </c>
      <c r="O40" s="143">
        <f t="shared" si="10"/>
        <v>3.2481866537105142</v>
      </c>
      <c r="P40" s="52">
        <f t="shared" ref="P40:P62" si="17">(O40-N40)/N40</f>
        <v>-5.4634264061843477E-2</v>
      </c>
    </row>
    <row r="41" spans="1:17" ht="20.100000000000001" customHeight="1">
      <c r="A41" s="38" t="s">
        <v>212</v>
      </c>
      <c r="B41" s="19">
        <v>87095.800000000017</v>
      </c>
      <c r="C41" s="140">
        <v>70780.070000000007</v>
      </c>
      <c r="D41" s="247">
        <f t="shared" si="11"/>
        <v>0.12831581060350752</v>
      </c>
      <c r="E41" s="215">
        <f t="shared" si="12"/>
        <v>0.13646980271186707</v>
      </c>
      <c r="F41" s="52">
        <f t="shared" si="13"/>
        <v>-0.18733084718206858</v>
      </c>
      <c r="H41" s="19">
        <v>19308.801999999992</v>
      </c>
      <c r="I41" s="140">
        <v>17267.962999999992</v>
      </c>
      <c r="J41" s="247">
        <f t="shared" si="14"/>
        <v>0.1134814367173438</v>
      </c>
      <c r="K41" s="215">
        <f t="shared" si="15"/>
        <v>0.11460571841682332</v>
      </c>
      <c r="L41" s="52">
        <f t="shared" si="16"/>
        <v>-0.10569474999018587</v>
      </c>
      <c r="N41" s="40">
        <f t="shared" si="9"/>
        <v>2.2169613230488712</v>
      </c>
      <c r="O41" s="143">
        <f t="shared" si="10"/>
        <v>2.4396645835473167</v>
      </c>
      <c r="P41" s="52">
        <f t="shared" si="17"/>
        <v>0.10045428315915472</v>
      </c>
    </row>
    <row r="42" spans="1:17" ht="20.100000000000001" customHeight="1">
      <c r="A42" s="38" t="s">
        <v>213</v>
      </c>
      <c r="B42" s="19">
        <v>75208.11</v>
      </c>
      <c r="C42" s="140">
        <v>70548.210000000036</v>
      </c>
      <c r="D42" s="247">
        <f t="shared" si="11"/>
        <v>0.11080200880648387</v>
      </c>
      <c r="E42" s="215">
        <f t="shared" si="12"/>
        <v>0.13602275754142898</v>
      </c>
      <c r="F42" s="52">
        <f t="shared" si="13"/>
        <v>-6.196007318891493E-2</v>
      </c>
      <c r="H42" s="19">
        <v>17646.518000000004</v>
      </c>
      <c r="I42" s="140">
        <v>16321.795</v>
      </c>
      <c r="J42" s="247">
        <f t="shared" si="14"/>
        <v>0.10371188309344462</v>
      </c>
      <c r="K42" s="215">
        <f t="shared" si="15"/>
        <v>0.10832609739939307</v>
      </c>
      <c r="L42" s="52">
        <f t="shared" si="16"/>
        <v>-7.5069937310012283E-2</v>
      </c>
      <c r="N42" s="40">
        <f t="shared" si="9"/>
        <v>2.3463583914022044</v>
      </c>
      <c r="O42" s="143">
        <f t="shared" si="10"/>
        <v>2.313566141508054</v>
      </c>
      <c r="P42" s="52">
        <f t="shared" si="17"/>
        <v>-1.3975806089262213E-2</v>
      </c>
    </row>
    <row r="43" spans="1:17" ht="20.100000000000001" customHeight="1">
      <c r="A43" s="38" t="s">
        <v>214</v>
      </c>
      <c r="B43" s="19">
        <v>44935.489999999991</v>
      </c>
      <c r="C43" s="140">
        <v>40493.12000000001</v>
      </c>
      <c r="D43" s="247">
        <f t="shared" si="11"/>
        <v>6.6202202910080665E-2</v>
      </c>
      <c r="E43" s="215">
        <f t="shared" si="12"/>
        <v>7.8074069403830187E-2</v>
      </c>
      <c r="F43" s="52">
        <f t="shared" si="13"/>
        <v>-9.8861056149604276E-2</v>
      </c>
      <c r="H43" s="19">
        <v>15653.082000000006</v>
      </c>
      <c r="I43" s="140">
        <v>14338.304999999991</v>
      </c>
      <c r="J43" s="247">
        <f t="shared" si="14"/>
        <v>9.1996087298134535E-2</v>
      </c>
      <c r="K43" s="215">
        <f t="shared" si="15"/>
        <v>9.5161875515052341E-2</v>
      </c>
      <c r="L43" s="52">
        <f t="shared" si="16"/>
        <v>-8.3994768570177694E-2</v>
      </c>
      <c r="N43" s="40">
        <f t="shared" si="9"/>
        <v>3.4834563949341617</v>
      </c>
      <c r="O43" s="143">
        <f t="shared" si="10"/>
        <v>3.5409237421072981</v>
      </c>
      <c r="P43" s="52">
        <f t="shared" si="17"/>
        <v>1.6497220191046068E-2</v>
      </c>
    </row>
    <row r="44" spans="1:17" ht="20.100000000000001" customHeight="1">
      <c r="A44" s="38" t="s">
        <v>215</v>
      </c>
      <c r="B44" s="19">
        <v>41870.269999999997</v>
      </c>
      <c r="C44" s="140">
        <v>44232.260000000009</v>
      </c>
      <c r="D44" s="247">
        <f t="shared" si="11"/>
        <v>6.1686299858750036E-2</v>
      </c>
      <c r="E44" s="215">
        <f t="shared" si="12"/>
        <v>8.5283439189873786E-2</v>
      </c>
      <c r="F44" s="52">
        <f t="shared" si="13"/>
        <v>5.6412103385051322E-2</v>
      </c>
      <c r="H44" s="19">
        <v>10080.310999999994</v>
      </c>
      <c r="I44" s="140">
        <v>10521.394</v>
      </c>
      <c r="J44" s="247">
        <f t="shared" si="14"/>
        <v>5.9243870999228454E-2</v>
      </c>
      <c r="K44" s="215">
        <f t="shared" si="15"/>
        <v>6.9829424473312515E-2</v>
      </c>
      <c r="L44" s="52">
        <f t="shared" si="16"/>
        <v>4.3756884088199881E-2</v>
      </c>
      <c r="N44" s="40">
        <f t="shared" si="9"/>
        <v>2.407510388636136</v>
      </c>
      <c r="O44" s="143">
        <f t="shared" si="10"/>
        <v>2.3786697763125821</v>
      </c>
      <c r="P44" s="52">
        <f t="shared" si="17"/>
        <v>-1.197943421539799E-2</v>
      </c>
    </row>
    <row r="45" spans="1:17" ht="20.100000000000001" customHeight="1">
      <c r="A45" s="38" t="s">
        <v>216</v>
      </c>
      <c r="B45" s="19">
        <v>128332.26000000005</v>
      </c>
      <c r="C45" s="140">
        <v>31252.229999999996</v>
      </c>
      <c r="D45" s="247">
        <f t="shared" si="11"/>
        <v>0.18906833588393571</v>
      </c>
      <c r="E45" s="215">
        <f t="shared" si="12"/>
        <v>6.0256872625385816E-2</v>
      </c>
      <c r="F45" s="52">
        <f t="shared" si="13"/>
        <v>-0.75647409310799962</v>
      </c>
      <c r="H45" s="19">
        <v>14426.886999999999</v>
      </c>
      <c r="I45" s="140">
        <v>8741.2099999999973</v>
      </c>
      <c r="J45" s="247">
        <f t="shared" si="14"/>
        <v>8.4789510199481583E-2</v>
      </c>
      <c r="K45" s="215">
        <f t="shared" si="15"/>
        <v>5.8014523883466763E-2</v>
      </c>
      <c r="L45" s="52">
        <f t="shared" si="16"/>
        <v>-0.39410283036111687</v>
      </c>
      <c r="N45" s="40">
        <f t="shared" si="9"/>
        <v>1.12418241523994</v>
      </c>
      <c r="O45" s="143">
        <f t="shared" si="10"/>
        <v>2.7969876069643669</v>
      </c>
      <c r="P45" s="52">
        <f t="shared" si="17"/>
        <v>1.4880193543744336</v>
      </c>
    </row>
    <row r="46" spans="1:17" ht="20.100000000000001" customHeight="1">
      <c r="A46" s="38" t="s">
        <v>217</v>
      </c>
      <c r="B46" s="19">
        <v>16553.369999999995</v>
      </c>
      <c r="C46" s="140">
        <v>14072.100000000002</v>
      </c>
      <c r="D46" s="247">
        <f t="shared" si="11"/>
        <v>2.4387617884786432E-2</v>
      </c>
      <c r="E46" s="215">
        <f t="shared" si="12"/>
        <v>2.7132167441225537E-2</v>
      </c>
      <c r="F46" s="52">
        <f t="shared" si="13"/>
        <v>-0.14989515730029557</v>
      </c>
      <c r="H46" s="19">
        <v>6159.2810000000027</v>
      </c>
      <c r="I46" s="140">
        <v>5665.416000000002</v>
      </c>
      <c r="J46" s="247">
        <f t="shared" si="14"/>
        <v>3.6199245143527736E-2</v>
      </c>
      <c r="K46" s="215">
        <f t="shared" si="15"/>
        <v>3.7600791176710655E-2</v>
      </c>
      <c r="L46" s="52">
        <f t="shared" si="16"/>
        <v>-8.0182248544919524E-2</v>
      </c>
      <c r="N46" s="40">
        <f t="shared" si="9"/>
        <v>3.7208622775906082</v>
      </c>
      <c r="O46" s="143">
        <f t="shared" si="10"/>
        <v>4.0259918562261507</v>
      </c>
      <c r="P46" s="52">
        <f t="shared" si="17"/>
        <v>8.200507190852678E-2</v>
      </c>
    </row>
    <row r="47" spans="1:17" ht="20.100000000000001" customHeight="1">
      <c r="A47" s="38" t="s">
        <v>218</v>
      </c>
      <c r="B47" s="19">
        <v>20382.09</v>
      </c>
      <c r="C47" s="140">
        <v>14996.279999999999</v>
      </c>
      <c r="D47" s="247">
        <f t="shared" si="11"/>
        <v>3.0028364170759599E-2</v>
      </c>
      <c r="E47" s="215">
        <f t="shared" si="12"/>
        <v>2.8914062574562548E-2</v>
      </c>
      <c r="F47" s="52">
        <f t="shared" si="13"/>
        <v>-0.26424228329871968</v>
      </c>
      <c r="H47" s="19">
        <v>4815.3919999999998</v>
      </c>
      <c r="I47" s="140">
        <v>3975.6510000000026</v>
      </c>
      <c r="J47" s="247">
        <f t="shared" si="14"/>
        <v>2.8300958418715143E-2</v>
      </c>
      <c r="K47" s="215">
        <f t="shared" si="15"/>
        <v>2.6385992315918361E-2</v>
      </c>
      <c r="L47" s="52">
        <f t="shared" si="16"/>
        <v>-0.17438684119589792</v>
      </c>
      <c r="N47" s="40">
        <f t="shared" si="9"/>
        <v>2.3625604636227195</v>
      </c>
      <c r="O47" s="143">
        <f t="shared" si="10"/>
        <v>2.6510914706847317</v>
      </c>
      <c r="P47" s="52">
        <f t="shared" si="17"/>
        <v>0.12212640120946681</v>
      </c>
    </row>
    <row r="48" spans="1:17" ht="20.100000000000001" customHeight="1">
      <c r="A48" s="38" t="s">
        <v>219</v>
      </c>
      <c r="B48" s="19">
        <v>23192.060000000005</v>
      </c>
      <c r="C48" s="140">
        <v>19296.620000000003</v>
      </c>
      <c r="D48" s="247">
        <f t="shared" si="11"/>
        <v>3.4168214523147875E-2</v>
      </c>
      <c r="E48" s="215">
        <f t="shared" si="12"/>
        <v>3.7205472167601249E-2</v>
      </c>
      <c r="F48" s="52">
        <f t="shared" si="13"/>
        <v>-0.16796438091312291</v>
      </c>
      <c r="H48" s="19">
        <v>5058.0450000000028</v>
      </c>
      <c r="I48" s="140">
        <v>3970.125</v>
      </c>
      <c r="J48" s="247">
        <f t="shared" si="14"/>
        <v>2.9727075433316773E-2</v>
      </c>
      <c r="K48" s="215">
        <f t="shared" si="15"/>
        <v>2.6349316814588433E-2</v>
      </c>
      <c r="L48" s="52">
        <f t="shared" si="16"/>
        <v>-0.21508705438563758</v>
      </c>
      <c r="N48" s="40">
        <f t="shared" si="9"/>
        <v>2.1809382176486269</v>
      </c>
      <c r="O48" s="143">
        <f t="shared" si="10"/>
        <v>2.0574199004799802</v>
      </c>
      <c r="P48" s="52">
        <f t="shared" si="17"/>
        <v>-5.6635404051847769E-2</v>
      </c>
    </row>
    <row r="49" spans="1:16" ht="20.100000000000001" customHeight="1">
      <c r="A49" s="38" t="s">
        <v>220</v>
      </c>
      <c r="B49" s="19">
        <v>11456.469999999996</v>
      </c>
      <c r="C49" s="140">
        <v>8980.6200000000026</v>
      </c>
      <c r="D49" s="247">
        <f t="shared" si="11"/>
        <v>1.6878497409803513E-2</v>
      </c>
      <c r="E49" s="215">
        <f t="shared" si="12"/>
        <v>1.7315374788838832E-2</v>
      </c>
      <c r="F49" s="52">
        <f t="shared" si="13"/>
        <v>-0.21610932512370687</v>
      </c>
      <c r="H49" s="19">
        <v>4118.1309999999985</v>
      </c>
      <c r="I49" s="140">
        <v>3577.7980000000016</v>
      </c>
      <c r="J49" s="247">
        <f t="shared" si="14"/>
        <v>2.4203025256058441E-2</v>
      </c>
      <c r="K49" s="215">
        <f t="shared" si="15"/>
        <v>2.3745482321236966E-2</v>
      </c>
      <c r="L49" s="52">
        <f t="shared" si="16"/>
        <v>-0.1312083078464471</v>
      </c>
      <c r="N49" s="40">
        <f t="shared" si="9"/>
        <v>3.5945897820183701</v>
      </c>
      <c r="O49" s="143">
        <f t="shared" si="10"/>
        <v>3.9839097968737129</v>
      </c>
      <c r="P49" s="52">
        <f t="shared" si="17"/>
        <v>0.10830721680757095</v>
      </c>
    </row>
    <row r="50" spans="1:16" ht="20.100000000000001" customHeight="1">
      <c r="A50" s="38" t="s">
        <v>222</v>
      </c>
      <c r="B50" s="19">
        <v>6820.7000000000007</v>
      </c>
      <c r="C50" s="140">
        <v>5716.96</v>
      </c>
      <c r="D50" s="247">
        <f t="shared" si="11"/>
        <v>1.0048746890014715E-2</v>
      </c>
      <c r="E50" s="215">
        <f t="shared" si="12"/>
        <v>1.1022769591943543E-2</v>
      </c>
      <c r="F50" s="52">
        <f t="shared" si="13"/>
        <v>-0.16182210037092976</v>
      </c>
      <c r="H50" s="19">
        <v>2196.5109999999995</v>
      </c>
      <c r="I50" s="140">
        <v>2008.0749999999994</v>
      </c>
      <c r="J50" s="247">
        <f t="shared" si="14"/>
        <v>1.2909305509759206E-2</v>
      </c>
      <c r="K50" s="215">
        <f t="shared" si="15"/>
        <v>1.3327390034937098E-2</v>
      </c>
      <c r="L50" s="52">
        <f t="shared" si="16"/>
        <v>-8.5788780479587948E-2</v>
      </c>
      <c r="N50" s="40">
        <f t="shared" si="9"/>
        <v>3.2203600803436587</v>
      </c>
      <c r="O50" s="143">
        <f t="shared" si="10"/>
        <v>3.5124874058940403</v>
      </c>
      <c r="P50" s="52">
        <f t="shared" si="17"/>
        <v>9.0712627862163595E-2</v>
      </c>
    </row>
    <row r="51" spans="1:16" ht="20.100000000000001" customHeight="1">
      <c r="A51" s="38" t="s">
        <v>223</v>
      </c>
      <c r="B51" s="19">
        <v>7740.84</v>
      </c>
      <c r="C51" s="140">
        <v>4749.4800000000023</v>
      </c>
      <c r="D51" s="247">
        <f t="shared" si="11"/>
        <v>1.1404363463589001E-2</v>
      </c>
      <c r="E51" s="215">
        <f t="shared" si="12"/>
        <v>9.1573884934552704E-3</v>
      </c>
      <c r="F51" s="52">
        <f t="shared" si="13"/>
        <v>-0.38643868107337159</v>
      </c>
      <c r="H51" s="19">
        <v>2011.1100000000006</v>
      </c>
      <c r="I51" s="140">
        <v>1195.059</v>
      </c>
      <c r="J51" s="247">
        <f t="shared" si="14"/>
        <v>1.1819669195251858E-2</v>
      </c>
      <c r="K51" s="215">
        <f t="shared" si="15"/>
        <v>7.93148533185359E-3</v>
      </c>
      <c r="L51" s="52">
        <f t="shared" si="16"/>
        <v>-0.40577143965272927</v>
      </c>
      <c r="N51" s="40">
        <f t="shared" si="9"/>
        <v>2.5980513742694598</v>
      </c>
      <c r="O51" s="143">
        <f t="shared" si="10"/>
        <v>2.5161891407059285</v>
      </c>
      <c r="P51" s="52">
        <f t="shared" si="17"/>
        <v>-3.1509089610112097E-2</v>
      </c>
    </row>
    <row r="52" spans="1:16" ht="20.100000000000001" customHeight="1">
      <c r="A52" s="38" t="s">
        <v>224</v>
      </c>
      <c r="B52" s="19">
        <v>5475.4199999999983</v>
      </c>
      <c r="C52" s="140">
        <v>3389.2899999999991</v>
      </c>
      <c r="D52" s="247">
        <f t="shared" si="11"/>
        <v>8.0667834234791659E-3</v>
      </c>
      <c r="E52" s="215">
        <f t="shared" si="12"/>
        <v>6.5348301807741042E-3</v>
      </c>
      <c r="F52" s="52">
        <f t="shared" si="13"/>
        <v>-0.38099908317535458</v>
      </c>
      <c r="H52" s="19">
        <v>1775.2940000000001</v>
      </c>
      <c r="I52" s="140">
        <v>1103.3579999999997</v>
      </c>
      <c r="J52" s="247">
        <f t="shared" si="14"/>
        <v>1.0433734506971496E-2</v>
      </c>
      <c r="K52" s="215">
        <f t="shared" si="15"/>
        <v>7.3228750988723664E-3</v>
      </c>
      <c r="L52" s="52">
        <f t="shared" si="16"/>
        <v>-0.37849280175565309</v>
      </c>
      <c r="N52" s="40">
        <f t="shared" ref="N52" si="18">(H52/B52)*10</f>
        <v>3.242297394537772</v>
      </c>
      <c r="O52" s="143">
        <f t="shared" ref="O52" si="19">(I52/C52)*10</f>
        <v>3.2554251775445597</v>
      </c>
      <c r="P52" s="52">
        <f t="shared" ref="P52" si="20">(O52-N52)/N52</f>
        <v>4.0489139055855366E-3</v>
      </c>
    </row>
    <row r="53" spans="1:16" ht="20.100000000000001" customHeight="1">
      <c r="A53" s="38" t="s">
        <v>225</v>
      </c>
      <c r="B53" s="19">
        <v>2228.5500000000006</v>
      </c>
      <c r="C53" s="140">
        <v>2479.4700000000003</v>
      </c>
      <c r="D53" s="247">
        <f t="shared" si="11"/>
        <v>3.2832604984447782E-3</v>
      </c>
      <c r="E53" s="215">
        <f t="shared" si="12"/>
        <v>4.7806223097828669E-3</v>
      </c>
      <c r="F53" s="52">
        <f t="shared" si="13"/>
        <v>0.11259339032106058</v>
      </c>
      <c r="H53" s="19">
        <v>1025.8889999999999</v>
      </c>
      <c r="I53" s="140">
        <v>1097.3750000000002</v>
      </c>
      <c r="J53" s="247">
        <f t="shared" si="14"/>
        <v>6.0293413145216957E-3</v>
      </c>
      <c r="K53" s="215">
        <f t="shared" si="15"/>
        <v>7.2831665349098549E-3</v>
      </c>
      <c r="L53" s="52">
        <f t="shared" si="16"/>
        <v>6.9682002633813536E-2</v>
      </c>
      <c r="N53" s="40">
        <f t="shared" si="9"/>
        <v>4.6033923403109629</v>
      </c>
      <c r="O53" s="143">
        <f t="shared" si="10"/>
        <v>4.4258450394640798</v>
      </c>
      <c r="P53" s="52">
        <f t="shared" si="17"/>
        <v>-3.856879616628324E-2</v>
      </c>
    </row>
    <row r="54" spans="1:16" ht="20.100000000000001" customHeight="1">
      <c r="A54" s="38" t="s">
        <v>226</v>
      </c>
      <c r="B54" s="19">
        <v>1385.62</v>
      </c>
      <c r="C54" s="140">
        <v>1769.4599999999996</v>
      </c>
      <c r="D54" s="247">
        <f t="shared" si="11"/>
        <v>2.0413952623253022E-3</v>
      </c>
      <c r="E54" s="215">
        <f t="shared" si="12"/>
        <v>3.4116645703591449E-3</v>
      </c>
      <c r="F54" s="52">
        <f t="shared" si="13"/>
        <v>0.27701678670919855</v>
      </c>
      <c r="H54" s="19">
        <v>627.32499999999982</v>
      </c>
      <c r="I54" s="140">
        <v>776.85599999999965</v>
      </c>
      <c r="J54" s="247">
        <f t="shared" si="14"/>
        <v>3.6869062248764944E-3</v>
      </c>
      <c r="K54" s="215">
        <f t="shared" si="15"/>
        <v>5.1559144518910369E-3</v>
      </c>
      <c r="L54" s="52">
        <f t="shared" si="16"/>
        <v>0.23836289004901745</v>
      </c>
      <c r="N54" s="40">
        <f t="shared" ref="N54" si="21">(H54/B54)*10</f>
        <v>4.5273956784688432</v>
      </c>
      <c r="O54" s="143">
        <f t="shared" ref="O54" si="22">(I54/C54)*10</f>
        <v>4.3903563799125154</v>
      </c>
      <c r="P54" s="52">
        <f t="shared" ref="P54" si="23">(O54-N54)/N54</f>
        <v>-3.0268902541046343E-2</v>
      </c>
    </row>
    <row r="55" spans="1:16" ht="20.100000000000001" customHeight="1">
      <c r="A55" s="38" t="s">
        <v>227</v>
      </c>
      <c r="B55" s="19">
        <v>1485.9699999999996</v>
      </c>
      <c r="C55" s="140">
        <v>1998.95</v>
      </c>
      <c r="D55" s="247">
        <f t="shared" si="11"/>
        <v>2.18923811575867E-3</v>
      </c>
      <c r="E55" s="215">
        <f t="shared" si="12"/>
        <v>3.8541401856608311E-3</v>
      </c>
      <c r="F55" s="52">
        <f t="shared" si="13"/>
        <v>0.34521558308714217</v>
      </c>
      <c r="H55" s="19">
        <v>464.03999999999985</v>
      </c>
      <c r="I55" s="140">
        <v>604.24199999999985</v>
      </c>
      <c r="J55" s="247">
        <f t="shared" si="14"/>
        <v>2.727249774186727E-3</v>
      </c>
      <c r="K55" s="215">
        <f t="shared" si="15"/>
        <v>4.0102928473739587E-3</v>
      </c>
      <c r="L55" s="52">
        <f t="shared" si="16"/>
        <v>0.30213343677269211</v>
      </c>
      <c r="N55" s="40">
        <f t="shared" ref="N55" si="24">(H55/B55)*10</f>
        <v>3.1228086704307625</v>
      </c>
      <c r="O55" s="143">
        <f t="shared" ref="O55" si="25">(I55/C55)*10</f>
        <v>3.0227969684084139</v>
      </c>
      <c r="P55" s="52">
        <f t="shared" ref="P55" si="26">(O55-N55)/N55</f>
        <v>-3.2026202235615309E-2</v>
      </c>
    </row>
    <row r="56" spans="1:16" ht="20.100000000000001" customHeight="1">
      <c r="A56" s="38" t="s">
        <v>228</v>
      </c>
      <c r="B56" s="19">
        <v>2088.4099999999994</v>
      </c>
      <c r="C56" s="140">
        <v>1691.8999999999996</v>
      </c>
      <c r="D56" s="247">
        <f t="shared" si="11"/>
        <v>3.0767961488667767E-3</v>
      </c>
      <c r="E56" s="215">
        <f t="shared" si="12"/>
        <v>3.2621225043745761E-3</v>
      </c>
      <c r="F56" s="52">
        <f t="shared" si="13"/>
        <v>-0.18986214392767697</v>
      </c>
      <c r="H56" s="19">
        <v>573.84599999999978</v>
      </c>
      <c r="I56" s="140">
        <v>478.84400000000016</v>
      </c>
      <c r="J56" s="247">
        <f t="shared" si="14"/>
        <v>3.3726001506722619E-3</v>
      </c>
      <c r="K56" s="215">
        <f t="shared" si="15"/>
        <v>3.1780390443033372E-3</v>
      </c>
      <c r="L56" s="52">
        <f t="shared" si="16"/>
        <v>-0.16555312749413545</v>
      </c>
      <c r="N56" s="40">
        <f t="shared" ref="N56" si="27">(H56/B56)*10</f>
        <v>2.7477650461355769</v>
      </c>
      <c r="O56" s="143">
        <f t="shared" ref="O56" si="28">(I56/C56)*10</f>
        <v>2.8302145516874533</v>
      </c>
      <c r="P56" s="52">
        <f t="shared" ref="P56" si="29">(O56-N56)/N56</f>
        <v>3.0006024593635591E-2</v>
      </c>
    </row>
    <row r="57" spans="1:16" ht="20.100000000000001" customHeight="1">
      <c r="A57" s="38" t="s">
        <v>229</v>
      </c>
      <c r="B57" s="19">
        <v>3397.04</v>
      </c>
      <c r="C57" s="140">
        <v>1097.93</v>
      </c>
      <c r="D57" s="247">
        <f t="shared" si="11"/>
        <v>5.0047641935953178E-3</v>
      </c>
      <c r="E57" s="215">
        <f t="shared" si="12"/>
        <v>2.1168994392268925E-3</v>
      </c>
      <c r="F57" s="52">
        <f t="shared" si="13"/>
        <v>-0.6767980359371687</v>
      </c>
      <c r="H57" s="19">
        <v>640.94499999999982</v>
      </c>
      <c r="I57" s="140">
        <v>263.87299999999999</v>
      </c>
      <c r="J57" s="247">
        <f t="shared" si="14"/>
        <v>3.7669535094304622E-3</v>
      </c>
      <c r="K57" s="215">
        <f t="shared" si="15"/>
        <v>1.7512983283437908E-3</v>
      </c>
      <c r="L57" s="52">
        <f t="shared" ref="L57:L58" si="30">(I57-H57)/H57</f>
        <v>-0.58830632893618007</v>
      </c>
      <c r="N57" s="40">
        <f t="shared" ref="N57:N58" si="31">(H57/B57)*10</f>
        <v>1.8867749570214063</v>
      </c>
      <c r="O57" s="143">
        <f t="shared" ref="O57:O58" si="32">(I57/C57)*10</f>
        <v>2.4033681564398455</v>
      </c>
      <c r="P57" s="52">
        <f t="shared" ref="P57:P58" si="33">(O57-N57)/N57</f>
        <v>0.27379693455014315</v>
      </c>
    </row>
    <row r="58" spans="1:16" ht="20.100000000000001" customHeight="1">
      <c r="A58" s="38" t="s">
        <v>230</v>
      </c>
      <c r="B58" s="19">
        <v>598.9699999999998</v>
      </c>
      <c r="C58" s="140">
        <v>730.47000000000014</v>
      </c>
      <c r="D58" s="247">
        <f t="shared" si="11"/>
        <v>8.8244577898340516E-4</v>
      </c>
      <c r="E58" s="215">
        <f t="shared" si="12"/>
        <v>1.4084063040194442E-3</v>
      </c>
      <c r="F58" s="52">
        <f t="shared" si="13"/>
        <v>0.2195435497604227</v>
      </c>
      <c r="H58" s="19">
        <v>191.93900000000002</v>
      </c>
      <c r="I58" s="140">
        <v>201.86999999999998</v>
      </c>
      <c r="J58" s="247">
        <f t="shared" si="14"/>
        <v>1.1280613619679906E-3</v>
      </c>
      <c r="K58" s="215">
        <f t="shared" si="15"/>
        <v>1.339790708192051E-3</v>
      </c>
      <c r="L58" s="52">
        <f t="shared" si="30"/>
        <v>5.1740396688531011E-2</v>
      </c>
      <c r="N58" s="40">
        <f t="shared" si="31"/>
        <v>3.2044843648262864</v>
      </c>
      <c r="O58" s="143">
        <f t="shared" si="32"/>
        <v>2.76356318534642</v>
      </c>
      <c r="P58" s="52">
        <f t="shared" si="33"/>
        <v>-0.13759504783970714</v>
      </c>
    </row>
    <row r="59" spans="1:16" ht="20.100000000000001" customHeight="1">
      <c r="A59" s="38" t="s">
        <v>231</v>
      </c>
      <c r="B59" s="19">
        <v>561.57999999999993</v>
      </c>
      <c r="C59" s="140">
        <v>399.39999999999992</v>
      </c>
      <c r="D59" s="247">
        <f t="shared" si="11"/>
        <v>8.2736013583568587E-4</v>
      </c>
      <c r="E59" s="215">
        <f t="shared" si="12"/>
        <v>7.7007608502110394E-4</v>
      </c>
      <c r="F59" s="52">
        <f t="shared" si="13"/>
        <v>-0.28879233590939851</v>
      </c>
      <c r="H59" s="19">
        <v>204.21600000000007</v>
      </c>
      <c r="I59" s="140">
        <v>191.374</v>
      </c>
      <c r="J59" s="247">
        <f t="shared" si="14"/>
        <v>1.2002155846162334E-3</v>
      </c>
      <c r="K59" s="215">
        <f t="shared" si="15"/>
        <v>1.2701298211202534E-3</v>
      </c>
      <c r="L59" s="52">
        <f t="shared" si="16"/>
        <v>-6.2884396913072751E-2</v>
      </c>
      <c r="N59" s="40">
        <f t="shared" si="9"/>
        <v>3.6364542896826824</v>
      </c>
      <c r="O59" s="143">
        <f t="shared" si="10"/>
        <v>4.7915373059589399</v>
      </c>
      <c r="P59" s="52">
        <f t="shared" si="17"/>
        <v>0.31763991082012205</v>
      </c>
    </row>
    <row r="60" spans="1:16" ht="20.100000000000001" customHeight="1">
      <c r="A60" s="38" t="s">
        <v>232</v>
      </c>
      <c r="B60" s="19">
        <v>316.4199999999999</v>
      </c>
      <c r="C60" s="140">
        <v>420.9</v>
      </c>
      <c r="D60" s="247">
        <f t="shared" si="11"/>
        <v>4.661727522011604E-4</v>
      </c>
      <c r="E60" s="215">
        <f t="shared" si="12"/>
        <v>8.1152985524632619E-4</v>
      </c>
      <c r="F60" s="52">
        <f t="shared" si="13"/>
        <v>0.33019404588837653</v>
      </c>
      <c r="H60" s="19">
        <v>140.02100000000004</v>
      </c>
      <c r="I60" s="140">
        <v>161.80200000000005</v>
      </c>
      <c r="J60" s="247">
        <f t="shared" si="14"/>
        <v>8.229295763972932E-4</v>
      </c>
      <c r="K60" s="215">
        <f t="shared" si="15"/>
        <v>1.0738634575067634E-3</v>
      </c>
      <c r="L60" s="52">
        <f t="shared" si="16"/>
        <v>0.15555523814284999</v>
      </c>
      <c r="N60" s="40">
        <f t="shared" si="9"/>
        <v>4.4251627583591455</v>
      </c>
      <c r="O60" s="143">
        <f t="shared" si="10"/>
        <v>3.8441910192444775</v>
      </c>
      <c r="P60" s="52">
        <f t="shared" si="17"/>
        <v>-0.13128821940327748</v>
      </c>
    </row>
    <row r="61" spans="1:16" ht="20.100000000000001" customHeight="1" thickBot="1">
      <c r="A61" s="8" t="s">
        <v>17</v>
      </c>
      <c r="B61" s="196">
        <f>B62-SUM(B39:B60)</f>
        <v>738.85000000009313</v>
      </c>
      <c r="C61" s="142">
        <f>C62-SUM(C39:C60)</f>
        <v>645.86000000004424</v>
      </c>
      <c r="D61" s="247">
        <f t="shared" si="11"/>
        <v>1.0885270778202101E-3</v>
      </c>
      <c r="E61" s="215">
        <f t="shared" si="12"/>
        <v>1.2452712575657596E-3</v>
      </c>
      <c r="F61" s="52">
        <f t="shared" si="13"/>
        <v>-0.12585775191180507</v>
      </c>
      <c r="H61" s="19">
        <f>H62-SUM(H39:H60)</f>
        <v>341.40699999997742</v>
      </c>
      <c r="I61" s="140">
        <f>I62-SUM(I39:I60)</f>
        <v>315.56599999996251</v>
      </c>
      <c r="J61" s="247">
        <f t="shared" si="14"/>
        <v>2.0065127222991695E-3</v>
      </c>
      <c r="K61" s="215">
        <f t="shared" si="15"/>
        <v>2.0943795245518529E-3</v>
      </c>
      <c r="L61" s="52">
        <f t="shared" si="16"/>
        <v>-7.5689719308674422E-2</v>
      </c>
      <c r="N61" s="40">
        <f t="shared" si="9"/>
        <v>4.6207890640851916</v>
      </c>
      <c r="O61" s="143">
        <f t="shared" si="10"/>
        <v>4.8859814820540191</v>
      </c>
      <c r="P61" s="52">
        <f t="shared" si="17"/>
        <v>5.7391154257617975E-2</v>
      </c>
    </row>
    <row r="62" spans="1:16" s="1" customFormat="1" ht="26.25" customHeight="1" thickBot="1">
      <c r="A62" s="12" t="s">
        <v>18</v>
      </c>
      <c r="B62" s="17">
        <v>678761.25</v>
      </c>
      <c r="C62" s="413">
        <v>518650.05000000016</v>
      </c>
      <c r="D62" s="253">
        <f>SUM(D39:D61)</f>
        <v>1</v>
      </c>
      <c r="E62" s="254">
        <f>SUM(E39:E61)</f>
        <v>1</v>
      </c>
      <c r="F62" s="57">
        <f t="shared" si="13"/>
        <v>-0.23588736098296689</v>
      </c>
      <c r="H62" s="17">
        <v>170149.432</v>
      </c>
      <c r="I62" s="145">
        <v>150672.78699999995</v>
      </c>
      <c r="J62" s="253">
        <f t="shared" si="14"/>
        <v>1</v>
      </c>
      <c r="K62" s="254">
        <f t="shared" si="15"/>
        <v>1</v>
      </c>
      <c r="L62" s="57">
        <f t="shared" si="16"/>
        <v>-0.11446788138558139</v>
      </c>
      <c r="N62" s="37">
        <f t="shared" si="9"/>
        <v>2.5067640794167318</v>
      </c>
      <c r="O62" s="150">
        <f t="shared" si="10"/>
        <v>2.905095391391554</v>
      </c>
      <c r="P62" s="57">
        <f t="shared" si="17"/>
        <v>0.1589025928868045</v>
      </c>
    </row>
    <row r="64" spans="1:16" ht="15.75" thickBot="1"/>
    <row r="65" spans="1:16">
      <c r="A65" s="494" t="s">
        <v>15</v>
      </c>
      <c r="B65" s="482" t="s">
        <v>1</v>
      </c>
      <c r="C65" s="480"/>
      <c r="D65" s="482" t="s">
        <v>101</v>
      </c>
      <c r="E65" s="480"/>
      <c r="F65" s="130" t="s">
        <v>0</v>
      </c>
      <c r="H65" s="492" t="s">
        <v>19</v>
      </c>
      <c r="I65" s="493"/>
      <c r="J65" s="482" t="s">
        <v>101</v>
      </c>
      <c r="K65" s="483"/>
      <c r="L65" s="130" t="s">
        <v>0</v>
      </c>
      <c r="N65" s="490" t="s">
        <v>22</v>
      </c>
      <c r="O65" s="480"/>
      <c r="P65" s="130" t="s">
        <v>0</v>
      </c>
    </row>
    <row r="66" spans="1:16">
      <c r="A66" s="495"/>
      <c r="B66" s="485" t="str">
        <f>B37</f>
        <v>jan-maio</v>
      </c>
      <c r="C66" s="487"/>
      <c r="D66" s="485" t="str">
        <f>B66</f>
        <v>jan-maio</v>
      </c>
      <c r="E66" s="487"/>
      <c r="F66" s="131" t="str">
        <f>F37</f>
        <v>2026 / 2025</v>
      </c>
      <c r="H66" s="488" t="str">
        <f>B66</f>
        <v>jan-maio</v>
      </c>
      <c r="I66" s="487"/>
      <c r="J66" s="485" t="str">
        <f>B66</f>
        <v>jan-maio</v>
      </c>
      <c r="K66" s="486"/>
      <c r="L66" s="131" t="str">
        <f>F66</f>
        <v>2026 / 2025</v>
      </c>
      <c r="N66" s="488" t="str">
        <f>B66</f>
        <v>jan-maio</v>
      </c>
      <c r="O66" s="486"/>
      <c r="P66" s="131" t="str">
        <f>L66</f>
        <v>2026 / 2025</v>
      </c>
    </row>
    <row r="67" spans="1:16" ht="19.5" customHeight="1" thickBot="1">
      <c r="A67" s="496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1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"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168</v>
      </c>
      <c r="B68" s="39">
        <v>98097.369999999952</v>
      </c>
      <c r="C68" s="147">
        <v>89669.189999999944</v>
      </c>
      <c r="D68" s="247">
        <f>B68/$B$96</f>
        <v>0.13156343800976322</v>
      </c>
      <c r="E68" s="246">
        <f>C68/$C$96</f>
        <v>0.12081525365975689</v>
      </c>
      <c r="F68" s="61">
        <f>(C68-B68)/B68</f>
        <v>-8.5916472582292597E-2</v>
      </c>
      <c r="H68" s="19">
        <v>38715.075000000012</v>
      </c>
      <c r="I68" s="147">
        <v>33270.118000000002</v>
      </c>
      <c r="J68" s="245">
        <f>H68/$H$96</f>
        <v>0.18695063077281385</v>
      </c>
      <c r="K68" s="246">
        <f>I68/$I$96</f>
        <v>0.1676495107470993</v>
      </c>
      <c r="L68" s="58">
        <f>(I68-H68)/H68</f>
        <v>-0.14064177842868722</v>
      </c>
      <c r="N68" s="41">
        <f t="shared" ref="N68:N96" si="34">(H68/B68)*10</f>
        <v>3.9465966314897161</v>
      </c>
      <c r="O68" s="149">
        <f t="shared" ref="O68:O96" si="35">(I68/C68)*10</f>
        <v>3.7103176687555695</v>
      </c>
      <c r="P68" s="61">
        <f>(O68-N68)/N68</f>
        <v>-5.9869042822589834E-2</v>
      </c>
    </row>
    <row r="69" spans="1:16" ht="20.100000000000001" customHeight="1">
      <c r="A69" s="38" t="s">
        <v>169</v>
      </c>
      <c r="B69" s="19">
        <v>104096.92000000009</v>
      </c>
      <c r="C69" s="140">
        <v>104042.66000000003</v>
      </c>
      <c r="D69" s="247">
        <f t="shared" ref="D69:D95" si="36">B69/$B$96</f>
        <v>0.13960974368046053</v>
      </c>
      <c r="E69" s="215">
        <f t="shared" ref="E69:E95" si="37">C69/$C$96</f>
        <v>0.14018126359049138</v>
      </c>
      <c r="F69" s="52">
        <f t="shared" ref="F69:F96" si="38">(C69-B69)/B69</f>
        <v>-5.2124500897867993E-4</v>
      </c>
      <c r="H69" s="19">
        <v>32557.616999999977</v>
      </c>
      <c r="I69" s="140">
        <v>32040.148999999979</v>
      </c>
      <c r="J69" s="214">
        <f t="shared" ref="J69:J96" si="39">H69/$H$96</f>
        <v>0.15721697645192942</v>
      </c>
      <c r="K69" s="215">
        <f t="shared" ref="K69:K96" si="40">I69/$I$96</f>
        <v>0.16145164571145071</v>
      </c>
      <c r="L69" s="59">
        <f t="shared" ref="L69:L96" si="41">(I69-H69)/H69</f>
        <v>-1.5893915085984256E-2</v>
      </c>
      <c r="N69" s="40">
        <f t="shared" si="34"/>
        <v>3.1276253898770445</v>
      </c>
      <c r="O69" s="143">
        <f t="shared" si="35"/>
        <v>3.079520362128378</v>
      </c>
      <c r="P69" s="52">
        <f t="shared" ref="P69:P96" si="42">(O69-N69)/N69</f>
        <v>-1.5380687183434612E-2</v>
      </c>
    </row>
    <row r="70" spans="1:16" ht="20.100000000000001" customHeight="1">
      <c r="A70" s="38" t="s">
        <v>170</v>
      </c>
      <c r="B70" s="19">
        <v>76352.89</v>
      </c>
      <c r="C70" s="140">
        <v>78038.09000000004</v>
      </c>
      <c r="D70" s="247">
        <f t="shared" si="36"/>
        <v>0.1024007953565042</v>
      </c>
      <c r="E70" s="215">
        <f t="shared" si="37"/>
        <v>0.10514415975512825</v>
      </c>
      <c r="F70" s="52">
        <f t="shared" si="38"/>
        <v>2.207120123416469E-2</v>
      </c>
      <c r="H70" s="19">
        <v>25902.013000000003</v>
      </c>
      <c r="I70" s="140">
        <v>25395.727999999988</v>
      </c>
      <c r="J70" s="214">
        <f t="shared" si="39"/>
        <v>0.12507783256614183</v>
      </c>
      <c r="K70" s="215">
        <f t="shared" si="40"/>
        <v>0.12797013146350752</v>
      </c>
      <c r="L70" s="59">
        <f t="shared" si="41"/>
        <v>-1.954616423055669E-2</v>
      </c>
      <c r="N70" s="40">
        <f t="shared" si="34"/>
        <v>3.3924076744180871</v>
      </c>
      <c r="O70" s="143">
        <f t="shared" si="35"/>
        <v>3.2542733939285258</v>
      </c>
      <c r="P70" s="52">
        <f t="shared" si="42"/>
        <v>-4.071865581817375E-2</v>
      </c>
    </row>
    <row r="71" spans="1:16" ht="20.100000000000001" customHeight="1">
      <c r="A71" s="38" t="s">
        <v>171</v>
      </c>
      <c r="B71" s="19">
        <v>150212.78999999995</v>
      </c>
      <c r="C71" s="140">
        <v>165753.29000000004</v>
      </c>
      <c r="D71" s="247">
        <f t="shared" si="36"/>
        <v>0.2014581133565414</v>
      </c>
      <c r="E71" s="215">
        <f t="shared" si="37"/>
        <v>0.22332671652648209</v>
      </c>
      <c r="F71" s="52">
        <f t="shared" si="38"/>
        <v>0.10345656984335416</v>
      </c>
      <c r="H71" s="19">
        <v>19583.086999999996</v>
      </c>
      <c r="I71" s="140">
        <v>21045.298000000003</v>
      </c>
      <c r="J71" s="214">
        <f t="shared" si="39"/>
        <v>9.4564467901169985E-2</v>
      </c>
      <c r="K71" s="215">
        <f t="shared" si="40"/>
        <v>0.10604813343995076</v>
      </c>
      <c r="L71" s="59">
        <f t="shared" si="41"/>
        <v>7.4667032832975058E-2</v>
      </c>
      <c r="N71" s="40">
        <f t="shared" si="34"/>
        <v>1.3036897190978214</v>
      </c>
      <c r="O71" s="143">
        <f t="shared" si="35"/>
        <v>1.2696760347863982</v>
      </c>
      <c r="P71" s="52">
        <f t="shared" si="42"/>
        <v>-2.6090321809825488E-2</v>
      </c>
    </row>
    <row r="72" spans="1:16" ht="20.100000000000001" customHeight="1">
      <c r="A72" s="38" t="s">
        <v>172</v>
      </c>
      <c r="B72" s="19">
        <v>51246.39</v>
      </c>
      <c r="C72" s="140">
        <v>48134.59</v>
      </c>
      <c r="D72" s="247">
        <f t="shared" si="36"/>
        <v>6.8729174431375203E-2</v>
      </c>
      <c r="E72" s="215">
        <f t="shared" si="37"/>
        <v>6.4853855607019548E-2</v>
      </c>
      <c r="F72" s="52">
        <f t="shared" si="38"/>
        <v>-6.0722326001890141E-2</v>
      </c>
      <c r="H72" s="19">
        <v>19631.43199999999</v>
      </c>
      <c r="I72" s="140">
        <v>17880.362000000008</v>
      </c>
      <c r="J72" s="214">
        <f t="shared" si="39"/>
        <v>9.4797920328802132E-2</v>
      </c>
      <c r="K72" s="215">
        <f t="shared" si="40"/>
        <v>9.0099889074064216E-2</v>
      </c>
      <c r="L72" s="59">
        <f t="shared" si="41"/>
        <v>-8.9197262838491984E-2</v>
      </c>
      <c r="N72" s="40">
        <f t="shared" si="34"/>
        <v>3.8307931544056064</v>
      </c>
      <c r="O72" s="143">
        <f t="shared" si="35"/>
        <v>3.7146596657414159</v>
      </c>
      <c r="P72" s="52">
        <f t="shared" si="42"/>
        <v>-3.0315781610560488E-2</v>
      </c>
    </row>
    <row r="73" spans="1:16" ht="20.100000000000001" customHeight="1">
      <c r="A73" s="38" t="s">
        <v>173</v>
      </c>
      <c r="B73" s="19">
        <v>36082.28</v>
      </c>
      <c r="C73" s="140">
        <v>32810.15</v>
      </c>
      <c r="D73" s="247">
        <f t="shared" si="36"/>
        <v>4.8391805081328086E-2</v>
      </c>
      <c r="E73" s="215">
        <f t="shared" si="37"/>
        <v>4.4206561862158843E-2</v>
      </c>
      <c r="F73" s="52">
        <f t="shared" si="38"/>
        <v>-9.0685233859944481E-2</v>
      </c>
      <c r="H73" s="19">
        <v>13360.546000000004</v>
      </c>
      <c r="I73" s="140">
        <v>11562.835000000005</v>
      </c>
      <c r="J73" s="214">
        <f t="shared" si="39"/>
        <v>6.4516535281649204E-2</v>
      </c>
      <c r="K73" s="215">
        <f t="shared" si="40"/>
        <v>5.8265607311625299E-2</v>
      </c>
      <c r="L73" s="59">
        <f t="shared" si="41"/>
        <v>-0.13455370761045235</v>
      </c>
      <c r="N73" s="40">
        <f t="shared" si="34"/>
        <v>3.7027998230710493</v>
      </c>
      <c r="O73" s="143">
        <f t="shared" si="35"/>
        <v>3.5241640163181218</v>
      </c>
      <c r="P73" s="52">
        <f t="shared" si="42"/>
        <v>-4.8243441527651761E-2</v>
      </c>
    </row>
    <row r="74" spans="1:16" ht="20.100000000000001" customHeight="1">
      <c r="A74" s="38" t="s">
        <v>174</v>
      </c>
      <c r="B74" s="19">
        <v>48038.829999999973</v>
      </c>
      <c r="C74" s="140">
        <v>45763.990000000013</v>
      </c>
      <c r="D74" s="247">
        <f t="shared" si="36"/>
        <v>6.4427350425057817E-2</v>
      </c>
      <c r="E74" s="215">
        <f t="shared" si="37"/>
        <v>6.1659841695152845E-2</v>
      </c>
      <c r="F74" s="52">
        <f t="shared" si="38"/>
        <v>-4.7354192431413533E-2</v>
      </c>
      <c r="H74" s="19">
        <v>10595.664999999999</v>
      </c>
      <c r="I74" s="140">
        <v>10916.525000000005</v>
      </c>
      <c r="J74" s="214">
        <f t="shared" si="39"/>
        <v>5.1165243905828051E-2</v>
      </c>
      <c r="K74" s="215">
        <f t="shared" si="40"/>
        <v>5.50088242941753E-2</v>
      </c>
      <c r="L74" s="59">
        <f t="shared" si="41"/>
        <v>3.0282195596029703E-2</v>
      </c>
      <c r="N74" s="40">
        <f t="shared" si="34"/>
        <v>2.2056459326757136</v>
      </c>
      <c r="O74" s="143">
        <f t="shared" si="35"/>
        <v>2.3853962471366681</v>
      </c>
      <c r="P74" s="52">
        <f t="shared" si="42"/>
        <v>8.1495543685425401E-2</v>
      </c>
    </row>
    <row r="75" spans="1:16" ht="20.100000000000001" customHeight="1">
      <c r="A75" s="38" t="s">
        <v>175</v>
      </c>
      <c r="B75" s="19">
        <v>15932.630000000006</v>
      </c>
      <c r="C75" s="140">
        <v>15365.08</v>
      </c>
      <c r="D75" s="247">
        <f t="shared" si="36"/>
        <v>2.1368071125020944E-2</v>
      </c>
      <c r="E75" s="215">
        <f t="shared" si="37"/>
        <v>2.0702049808885955E-2</v>
      </c>
      <c r="F75" s="52">
        <f t="shared" si="38"/>
        <v>-3.5621865316649313E-2</v>
      </c>
      <c r="H75" s="19">
        <v>5455.697000000001</v>
      </c>
      <c r="I75" s="140">
        <v>5183.7790000000014</v>
      </c>
      <c r="J75" s="214">
        <f t="shared" si="39"/>
        <v>2.6344931411222839E-2</v>
      </c>
      <c r="K75" s="215">
        <f t="shared" si="40"/>
        <v>2.6121278354681154E-2</v>
      </c>
      <c r="L75" s="59">
        <f t="shared" si="41"/>
        <v>-4.984111104410667E-2</v>
      </c>
      <c r="N75" s="40">
        <f t="shared" si="34"/>
        <v>3.4242287682573429</v>
      </c>
      <c r="O75" s="143">
        <f t="shared" si="35"/>
        <v>3.3737403254652767</v>
      </c>
      <c r="P75" s="52">
        <f t="shared" si="42"/>
        <v>-1.4744471298207324E-2</v>
      </c>
    </row>
    <row r="76" spans="1:16" ht="20.100000000000001" customHeight="1">
      <c r="A76" s="38" t="s">
        <v>176</v>
      </c>
      <c r="B76" s="19">
        <v>2163.8899999999994</v>
      </c>
      <c r="C76" s="140">
        <v>1883.5699999999993</v>
      </c>
      <c r="D76" s="247">
        <f t="shared" si="36"/>
        <v>2.9021043874565304E-3</v>
      </c>
      <c r="E76" s="215">
        <f t="shared" si="37"/>
        <v>2.5378169172255078E-3</v>
      </c>
      <c r="F76" s="52">
        <f t="shared" si="38"/>
        <v>-0.1295444777692028</v>
      </c>
      <c r="H76" s="19">
        <v>5665.0639999999967</v>
      </c>
      <c r="I76" s="140">
        <v>4792.4929999999995</v>
      </c>
      <c r="J76" s="214">
        <f t="shared" si="39"/>
        <v>2.7355940500395748E-2</v>
      </c>
      <c r="K76" s="215">
        <f t="shared" si="40"/>
        <v>2.4149571898389361E-2</v>
      </c>
      <c r="L76" s="59">
        <f t="shared" si="41"/>
        <v>-0.15402668001632422</v>
      </c>
      <c r="N76" s="40">
        <f t="shared" si="34"/>
        <v>26.179999907573851</v>
      </c>
      <c r="O76" s="143">
        <f t="shared" si="35"/>
        <v>25.44366814081771</v>
      </c>
      <c r="P76" s="52">
        <f t="shared" si="42"/>
        <v>-2.8125736033448989E-2</v>
      </c>
    </row>
    <row r="77" spans="1:16" ht="20.100000000000001" customHeight="1">
      <c r="A77" s="38" t="s">
        <v>177</v>
      </c>
      <c r="B77" s="19">
        <v>8474.06</v>
      </c>
      <c r="C77" s="140">
        <v>9804.4900000000016</v>
      </c>
      <c r="D77" s="247">
        <f t="shared" si="36"/>
        <v>1.1364998546862314E-2</v>
      </c>
      <c r="E77" s="215">
        <f t="shared" si="37"/>
        <v>1.3210021707060706E-2</v>
      </c>
      <c r="F77" s="52">
        <f t="shared" si="38"/>
        <v>0.15700030445854787</v>
      </c>
      <c r="H77" s="19">
        <v>3229.0590000000002</v>
      </c>
      <c r="I77" s="140">
        <v>3469.880000000001</v>
      </c>
      <c r="J77" s="214">
        <f t="shared" si="39"/>
        <v>1.5592753387475844E-2</v>
      </c>
      <c r="K77" s="215">
        <f t="shared" si="40"/>
        <v>1.7484869886880024E-2</v>
      </c>
      <c r="L77" s="59">
        <f t="shared" si="41"/>
        <v>7.4579312425075178E-2</v>
      </c>
      <c r="N77" s="40">
        <f t="shared" si="34"/>
        <v>3.8105217569854362</v>
      </c>
      <c r="O77" s="143">
        <f t="shared" si="35"/>
        <v>3.5390724045819826</v>
      </c>
      <c r="P77" s="52">
        <f t="shared" si="42"/>
        <v>-7.1236793729318959E-2</v>
      </c>
    </row>
    <row r="78" spans="1:16" ht="20.100000000000001" customHeight="1">
      <c r="A78" s="38" t="s">
        <v>221</v>
      </c>
      <c r="B78" s="19">
        <v>40283.549999999996</v>
      </c>
      <c r="C78" s="140">
        <v>34051.98000000001</v>
      </c>
      <c r="D78" s="247">
        <f t="shared" si="36"/>
        <v>5.4026344775993482E-2</v>
      </c>
      <c r="E78" s="215">
        <f t="shared" si="37"/>
        <v>4.5879734179788759E-2</v>
      </c>
      <c r="F78" s="52">
        <f t="shared" si="38"/>
        <v>-0.15469267231909764</v>
      </c>
      <c r="H78" s="19">
        <v>3099.2359999999999</v>
      </c>
      <c r="I78" s="140">
        <v>2931.364</v>
      </c>
      <c r="J78" s="214">
        <f t="shared" si="39"/>
        <v>1.4965853097632183E-2</v>
      </c>
      <c r="K78" s="215">
        <f t="shared" si="40"/>
        <v>1.4771265326490875E-2</v>
      </c>
      <c r="L78" s="59">
        <f t="shared" si="41"/>
        <v>-5.4165607265790616E-2</v>
      </c>
      <c r="N78" s="40">
        <f t="shared" si="34"/>
        <v>0.76935523309142329</v>
      </c>
      <c r="O78" s="143">
        <f t="shared" si="35"/>
        <v>0.86084979493116087</v>
      </c>
      <c r="P78" s="52">
        <f t="shared" si="42"/>
        <v>0.11892368817989855</v>
      </c>
    </row>
    <row r="79" spans="1:16" ht="20.100000000000001" customHeight="1">
      <c r="A79" s="38" t="s">
        <v>178</v>
      </c>
      <c r="B79" s="19">
        <v>17493.419999999995</v>
      </c>
      <c r="C79" s="140">
        <v>19533.02</v>
      </c>
      <c r="D79" s="247">
        <f t="shared" si="36"/>
        <v>2.3461327023841235E-2</v>
      </c>
      <c r="E79" s="215">
        <f t="shared" si="37"/>
        <v>2.6317699156656885E-2</v>
      </c>
      <c r="F79" s="52">
        <f t="shared" si="38"/>
        <v>0.11659241017479752</v>
      </c>
      <c r="H79" s="19">
        <v>1951.4699999999998</v>
      </c>
      <c r="I79" s="140">
        <v>2260.3759999999988</v>
      </c>
      <c r="J79" s="214">
        <f t="shared" si="39"/>
        <v>9.4234234967702606E-3</v>
      </c>
      <c r="K79" s="215">
        <f t="shared" si="40"/>
        <v>1.139012883887232E-2</v>
      </c>
      <c r="L79" s="59">
        <f t="shared" si="41"/>
        <v>0.15829400400723509</v>
      </c>
      <c r="N79" s="40">
        <f t="shared" si="34"/>
        <v>1.1155451592655983</v>
      </c>
      <c r="O79" s="143">
        <f t="shared" si="35"/>
        <v>1.1572076412147219</v>
      </c>
      <c r="P79" s="52">
        <f t="shared" si="42"/>
        <v>3.734719442156105E-2</v>
      </c>
    </row>
    <row r="80" spans="1:16" ht="20.100000000000001" customHeight="1">
      <c r="A80" s="38" t="s">
        <v>181</v>
      </c>
      <c r="B80" s="19">
        <v>11387.62</v>
      </c>
      <c r="C80" s="140">
        <v>8926.6500000000015</v>
      </c>
      <c r="D80" s="247">
        <f t="shared" si="36"/>
        <v>1.5272524002924245E-2</v>
      </c>
      <c r="E80" s="215">
        <f t="shared" si="37"/>
        <v>1.2027269166609731E-2</v>
      </c>
      <c r="F80" s="52">
        <f t="shared" si="38"/>
        <v>-0.21610924846456056</v>
      </c>
      <c r="H80" s="19">
        <v>2613.9540000000011</v>
      </c>
      <c r="I80" s="140">
        <v>2032.4599999999998</v>
      </c>
      <c r="J80" s="214">
        <f t="shared" si="39"/>
        <v>1.2622482304660907E-2</v>
      </c>
      <c r="K80" s="215">
        <f t="shared" si="40"/>
        <v>1.0241650619124626E-2</v>
      </c>
      <c r="L80" s="59">
        <f t="shared" si="41"/>
        <v>-0.22245762549761819</v>
      </c>
      <c r="N80" s="40">
        <f t="shared" si="34"/>
        <v>2.2954348669871325</v>
      </c>
      <c r="O80" s="143">
        <f t="shared" si="35"/>
        <v>2.2768451770821074</v>
      </c>
      <c r="P80" s="52">
        <f t="shared" si="42"/>
        <v>-8.0985481977212132E-3</v>
      </c>
    </row>
    <row r="81" spans="1:16" ht="20.100000000000001" customHeight="1">
      <c r="A81" s="38" t="s">
        <v>179</v>
      </c>
      <c r="B81" s="19">
        <v>18070.400000000001</v>
      </c>
      <c r="C81" s="140">
        <v>19129.200000000004</v>
      </c>
      <c r="D81" s="247">
        <f t="shared" si="36"/>
        <v>2.4235144634475184E-2</v>
      </c>
      <c r="E81" s="215">
        <f t="shared" si="37"/>
        <v>2.5773614664169751E-2</v>
      </c>
      <c r="F81" s="52">
        <f t="shared" ref="F81:F86" si="43">(C81-B81)/B81</f>
        <v>5.8593058261023706E-2</v>
      </c>
      <c r="H81" s="19">
        <v>1394.9349999999997</v>
      </c>
      <c r="I81" s="140">
        <v>1997.2619999999997</v>
      </c>
      <c r="J81" s="214">
        <f t="shared" si="39"/>
        <v>6.7359801869704486E-3</v>
      </c>
      <c r="K81" s="215">
        <f t="shared" si="40"/>
        <v>1.0064286430657474E-2</v>
      </c>
      <c r="L81" s="59">
        <f>(I81-H81)/H81</f>
        <v>0.43179574675522525</v>
      </c>
      <c r="N81" s="40">
        <f t="shared" si="34"/>
        <v>0.77194472728882568</v>
      </c>
      <c r="O81" s="143">
        <f t="shared" si="35"/>
        <v>1.0440907094912486</v>
      </c>
      <c r="P81" s="52">
        <f>(O81-N81)/N81</f>
        <v>0.35254594348773705</v>
      </c>
    </row>
    <row r="82" spans="1:16" ht="20.100000000000001" customHeight="1">
      <c r="A82" s="38" t="s">
        <v>180</v>
      </c>
      <c r="B82" s="19">
        <v>5615.3499999999995</v>
      </c>
      <c r="C82" s="140">
        <v>4987.79</v>
      </c>
      <c r="D82" s="247">
        <f t="shared" si="36"/>
        <v>7.5310352523021177E-3</v>
      </c>
      <c r="E82" s="215">
        <f t="shared" si="37"/>
        <v>6.7202694041464985E-3</v>
      </c>
      <c r="F82" s="52">
        <f>(C82-B82)/B82</f>
        <v>-0.11175794919283741</v>
      </c>
      <c r="H82" s="19">
        <v>2530.9569999999999</v>
      </c>
      <c r="I82" s="140">
        <v>1990.8370000000002</v>
      </c>
      <c r="J82" s="214">
        <f t="shared" si="39"/>
        <v>1.2221699366690325E-2</v>
      </c>
      <c r="K82" s="215">
        <f t="shared" si="40"/>
        <v>1.0031910587970351E-2</v>
      </c>
      <c r="L82" s="59">
        <f>(I82-H82)/H82</f>
        <v>-0.21340544307943585</v>
      </c>
      <c r="N82" s="40">
        <f t="shared" si="34"/>
        <v>4.5072114828105105</v>
      </c>
      <c r="O82" s="143">
        <f t="shared" si="35"/>
        <v>3.9914210502045999</v>
      </c>
      <c r="P82" s="52">
        <f>(O82-N82)/N82</f>
        <v>-0.11443670539379373</v>
      </c>
    </row>
    <row r="83" spans="1:16" ht="20.100000000000001" customHeight="1">
      <c r="A83" s="38" t="s">
        <v>182</v>
      </c>
      <c r="B83" s="19">
        <v>2725.2900000000004</v>
      </c>
      <c r="C83" s="140">
        <v>3411.65</v>
      </c>
      <c r="D83" s="247">
        <f t="shared" si="36"/>
        <v>3.6550268572299936E-3</v>
      </c>
      <c r="E83" s="215">
        <f t="shared" si="37"/>
        <v>4.5966664820805215E-3</v>
      </c>
      <c r="F83" s="52">
        <f>(C83-B83)/B83</f>
        <v>0.25184842713986383</v>
      </c>
      <c r="H83" s="19">
        <v>1626.7990000000007</v>
      </c>
      <c r="I83" s="140">
        <v>1822.5089999999993</v>
      </c>
      <c r="J83" s="214">
        <f t="shared" si="39"/>
        <v>7.8556246937551543E-3</v>
      </c>
      <c r="K83" s="215">
        <f t="shared" si="40"/>
        <v>9.1836987828592936E-3</v>
      </c>
      <c r="L83" s="59">
        <f>(I83-H83)/H83</f>
        <v>0.12030373758528165</v>
      </c>
      <c r="N83" s="40">
        <f t="shared" si="34"/>
        <v>5.9692693254662821</v>
      </c>
      <c r="O83" s="143">
        <f t="shared" si="35"/>
        <v>5.3420163264109721</v>
      </c>
      <c r="P83" s="52">
        <f>(O83-N83)/N83</f>
        <v>-0.10508036492495049</v>
      </c>
    </row>
    <row r="84" spans="1:16" ht="20.100000000000001" customHeight="1">
      <c r="A84" s="38" t="s">
        <v>183</v>
      </c>
      <c r="B84" s="19">
        <v>5152.05</v>
      </c>
      <c r="C84" s="140">
        <v>4820.67</v>
      </c>
      <c r="D84" s="247">
        <f t="shared" si="36"/>
        <v>6.9096797477669484E-3</v>
      </c>
      <c r="E84" s="215">
        <f t="shared" si="37"/>
        <v>6.4951012589717898E-3</v>
      </c>
      <c r="F84" s="52">
        <f t="shared" si="43"/>
        <v>-6.4320027950039327E-2</v>
      </c>
      <c r="H84" s="19">
        <v>1594.7420000000006</v>
      </c>
      <c r="I84" s="140">
        <v>1696.9709999999998</v>
      </c>
      <c r="J84" s="214">
        <f t="shared" si="39"/>
        <v>7.7008251390420588E-3</v>
      </c>
      <c r="K84" s="215">
        <f t="shared" si="40"/>
        <v>8.5511075705236687E-3</v>
      </c>
      <c r="L84" s="59">
        <f t="shared" si="41"/>
        <v>6.4103786066961987E-2</v>
      </c>
      <c r="N84" s="40">
        <f t="shared" si="34"/>
        <v>3.0953542764530635</v>
      </c>
      <c r="O84" s="143">
        <f t="shared" si="35"/>
        <v>3.52019739994648</v>
      </c>
      <c r="P84" s="52">
        <f t="shared" si="42"/>
        <v>0.13725185731574482</v>
      </c>
    </row>
    <row r="85" spans="1:16" ht="20.100000000000001" customHeight="1">
      <c r="A85" s="38" t="s">
        <v>184</v>
      </c>
      <c r="B85" s="19">
        <v>4534.5299999999979</v>
      </c>
      <c r="C85" s="140">
        <v>6253.2100000000009</v>
      </c>
      <c r="D85" s="247">
        <f t="shared" si="36"/>
        <v>6.081491854046767E-3</v>
      </c>
      <c r="E85" s="215">
        <f t="shared" si="37"/>
        <v>8.4252255689800364E-3</v>
      </c>
      <c r="F85" s="52">
        <f t="shared" si="43"/>
        <v>0.37902053796093615</v>
      </c>
      <c r="H85" s="19">
        <v>1029.3950000000002</v>
      </c>
      <c r="I85" s="140">
        <v>1327.5099999999998</v>
      </c>
      <c r="J85" s="214">
        <f t="shared" si="39"/>
        <v>4.9708296978471745E-3</v>
      </c>
      <c r="K85" s="215">
        <f t="shared" si="40"/>
        <v>6.689378198534845E-3</v>
      </c>
      <c r="L85" s="59">
        <f t="shared" si="41"/>
        <v>0.28960214494921727</v>
      </c>
      <c r="N85" s="40">
        <f t="shared" si="34"/>
        <v>2.2701250184693906</v>
      </c>
      <c r="O85" s="143">
        <f t="shared" si="35"/>
        <v>2.1229256653782609</v>
      </c>
      <c r="P85" s="52">
        <f t="shared" si="42"/>
        <v>-6.4841958876069944E-2</v>
      </c>
    </row>
    <row r="86" spans="1:16" ht="20.100000000000001" customHeight="1">
      <c r="A86" s="38" t="s">
        <v>185</v>
      </c>
      <c r="B86" s="19">
        <v>4764.8300000000017</v>
      </c>
      <c r="C86" s="140">
        <v>3900.4100000000003</v>
      </c>
      <c r="D86" s="247">
        <f t="shared" si="36"/>
        <v>6.3903590517468576E-3</v>
      </c>
      <c r="E86" s="215">
        <f t="shared" si="37"/>
        <v>5.255194382006269E-3</v>
      </c>
      <c r="F86" s="52">
        <f t="shared" si="43"/>
        <v>-0.18141675568698173</v>
      </c>
      <c r="H86" s="19">
        <v>1681.8039999999996</v>
      </c>
      <c r="I86" s="140">
        <v>1313.4190000000001</v>
      </c>
      <c r="J86" s="214">
        <f t="shared" si="39"/>
        <v>8.1212374930499619E-3</v>
      </c>
      <c r="K86" s="215">
        <f t="shared" si="40"/>
        <v>6.6183730624563581E-3</v>
      </c>
      <c r="L86" s="59">
        <f t="shared" si="41"/>
        <v>-0.2190415767830256</v>
      </c>
      <c r="N86" s="40">
        <f t="shared" si="34"/>
        <v>3.5296201543391876</v>
      </c>
      <c r="O86" s="143">
        <f t="shared" si="35"/>
        <v>3.3673870182878214</v>
      </c>
      <c r="P86" s="52">
        <f t="shared" si="42"/>
        <v>-4.5963341367462072E-2</v>
      </c>
    </row>
    <row r="87" spans="1:16" ht="20.100000000000001" customHeight="1">
      <c r="A87" s="38" t="s">
        <v>186</v>
      </c>
      <c r="B87" s="19">
        <v>2975.39</v>
      </c>
      <c r="C87" s="140">
        <v>4349.87</v>
      </c>
      <c r="D87" s="247">
        <f t="shared" si="36"/>
        <v>3.9904488552534034E-3</v>
      </c>
      <c r="E87" s="215">
        <f t="shared" si="37"/>
        <v>5.8607716589942098E-3</v>
      </c>
      <c r="F87" s="52">
        <f t="shared" ref="F87:F88" si="44">(C87-B87)/B87</f>
        <v>0.46194952594449806</v>
      </c>
      <c r="H87" s="19">
        <v>868.3960000000003</v>
      </c>
      <c r="I87" s="140">
        <v>1233.9740000000004</v>
      </c>
      <c r="J87" s="214">
        <f t="shared" si="39"/>
        <v>4.1933841006530003E-3</v>
      </c>
      <c r="K87" s="215">
        <f t="shared" si="40"/>
        <v>6.218046397510257E-3</v>
      </c>
      <c r="L87" s="59">
        <f t="shared" ref="L87:L88" si="45">(I87-H87)/H87</f>
        <v>0.42098075071741459</v>
      </c>
      <c r="N87" s="40">
        <f t="shared" si="34"/>
        <v>2.9185955454579076</v>
      </c>
      <c r="O87" s="143">
        <f t="shared" si="35"/>
        <v>2.836806617209251</v>
      </c>
      <c r="P87" s="52">
        <f t="shared" ref="P87:P88" si="46">(O87-N87)/N87</f>
        <v>-2.8023385554720448E-2</v>
      </c>
    </row>
    <row r="88" spans="1:16" ht="20.100000000000001" customHeight="1">
      <c r="A88" s="38" t="s">
        <v>187</v>
      </c>
      <c r="B88" s="19">
        <v>266.32000000000005</v>
      </c>
      <c r="C88" s="140">
        <v>290.89000000000004</v>
      </c>
      <c r="D88" s="247">
        <f t="shared" si="36"/>
        <v>3.571754758640335E-4</v>
      </c>
      <c r="E88" s="215">
        <f t="shared" si="37"/>
        <v>3.9192892382641916E-4</v>
      </c>
      <c r="F88" s="52">
        <f t="shared" si="44"/>
        <v>9.2257434665064544E-2</v>
      </c>
      <c r="H88" s="19">
        <v>624.30599999999993</v>
      </c>
      <c r="I88" s="140">
        <v>1118.9849999999999</v>
      </c>
      <c r="J88" s="214">
        <f t="shared" si="39"/>
        <v>3.0147016503326487E-3</v>
      </c>
      <c r="K88" s="215">
        <f t="shared" si="40"/>
        <v>5.6386120356814746E-3</v>
      </c>
      <c r="L88" s="59">
        <f t="shared" si="45"/>
        <v>0.79236624347675666</v>
      </c>
      <c r="N88" s="40">
        <f t="shared" si="34"/>
        <v>23.441949534394702</v>
      </c>
      <c r="O88" s="143">
        <f t="shared" si="35"/>
        <v>38.467633813469</v>
      </c>
      <c r="P88" s="52">
        <f t="shared" si="46"/>
        <v>0.64097417567716297</v>
      </c>
    </row>
    <row r="89" spans="1:16" ht="20.100000000000001" customHeight="1">
      <c r="A89" s="38" t="s">
        <v>233</v>
      </c>
      <c r="B89" s="19">
        <v>860.21999999999991</v>
      </c>
      <c r="C89" s="140">
        <v>2558.2999999999997</v>
      </c>
      <c r="D89" s="247">
        <f t="shared" si="36"/>
        <v>1.1536853704106295E-3</v>
      </c>
      <c r="E89" s="215">
        <f t="shared" si="37"/>
        <v>3.4469103985187801E-3</v>
      </c>
      <c r="F89" s="52">
        <f t="shared" ref="F89:F94" si="47">(C89-B89)/B89</f>
        <v>1.9740066494617656</v>
      </c>
      <c r="H89" s="19">
        <v>258.87</v>
      </c>
      <c r="I89" s="140">
        <v>1049.5250000000001</v>
      </c>
      <c r="J89" s="214">
        <f t="shared" si="39"/>
        <v>1.2500533652113112E-3</v>
      </c>
      <c r="K89" s="215">
        <f t="shared" si="40"/>
        <v>5.2886002017440816E-3</v>
      </c>
      <c r="L89" s="59">
        <f t="shared" ref="L89:L94" si="48">(I89-H89)/H89</f>
        <v>3.0542550314829842</v>
      </c>
      <c r="N89" s="40">
        <f t="shared" si="34"/>
        <v>3.0093464462579345</v>
      </c>
      <c r="O89" s="143">
        <f t="shared" si="35"/>
        <v>4.1024313020365097</v>
      </c>
      <c r="P89" s="52">
        <f t="shared" ref="P89:P92" si="49">(O89-N89)/N89</f>
        <v>0.36322998209056512</v>
      </c>
    </row>
    <row r="90" spans="1:16" ht="20.100000000000001" customHeight="1">
      <c r="A90" s="38" t="s">
        <v>188</v>
      </c>
      <c r="B90" s="19">
        <v>5130.18</v>
      </c>
      <c r="C90" s="140">
        <v>3689.69</v>
      </c>
      <c r="D90" s="247">
        <f t="shared" si="36"/>
        <v>6.8803487637734573E-3</v>
      </c>
      <c r="E90" s="215">
        <f t="shared" si="37"/>
        <v>4.971282034284783E-3</v>
      </c>
      <c r="F90" s="52">
        <f t="shared" si="47"/>
        <v>-0.2807874187650336</v>
      </c>
      <c r="H90" s="19">
        <v>1546.5210000000002</v>
      </c>
      <c r="I90" s="140">
        <v>1046.1940000000004</v>
      </c>
      <c r="J90" s="214">
        <f t="shared" si="39"/>
        <v>7.467971493104502E-3</v>
      </c>
      <c r="K90" s="215">
        <f t="shared" si="40"/>
        <v>5.2718151539634115E-3</v>
      </c>
      <c r="L90" s="59">
        <f t="shared" si="48"/>
        <v>-0.32351775371947727</v>
      </c>
      <c r="N90" s="40">
        <f t="shared" si="34"/>
        <v>3.0145550448522274</v>
      </c>
      <c r="O90" s="143">
        <f t="shared" si="35"/>
        <v>2.8354523008708061</v>
      </c>
      <c r="P90" s="52">
        <f t="shared" si="49"/>
        <v>-5.9412663333935176E-2</v>
      </c>
    </row>
    <row r="91" spans="1:16" ht="20.100000000000001" customHeight="1">
      <c r="A91" s="38" t="s">
        <v>190</v>
      </c>
      <c r="B91" s="19">
        <v>4708.1799999999994</v>
      </c>
      <c r="C91" s="140">
        <v>3809.2000000000003</v>
      </c>
      <c r="D91" s="247">
        <f t="shared" si="36"/>
        <v>6.3143828174884531E-3</v>
      </c>
      <c r="E91" s="215">
        <f t="shared" si="37"/>
        <v>5.1323031270913257E-3</v>
      </c>
      <c r="F91" s="52">
        <f t="shared" si="47"/>
        <v>-0.19094002353350961</v>
      </c>
      <c r="H91" s="19">
        <v>978.77600000000007</v>
      </c>
      <c r="I91" s="140">
        <v>819.29399999999998</v>
      </c>
      <c r="J91" s="214">
        <f t="shared" si="39"/>
        <v>4.7263963865572158E-3</v>
      </c>
      <c r="K91" s="215">
        <f t="shared" si="40"/>
        <v>4.1284566005456895E-3</v>
      </c>
      <c r="L91" s="59">
        <f t="shared" si="48"/>
        <v>-0.16294024373298904</v>
      </c>
      <c r="N91" s="40">
        <f t="shared" si="34"/>
        <v>2.0788839848943756</v>
      </c>
      <c r="O91" s="143">
        <f t="shared" si="35"/>
        <v>2.1508295705134932</v>
      </c>
      <c r="P91" s="52">
        <f t="shared" si="49"/>
        <v>3.4607792518432913E-2</v>
      </c>
    </row>
    <row r="92" spans="1:16" ht="20.100000000000001" customHeight="1">
      <c r="A92" s="38" t="s">
        <v>189</v>
      </c>
      <c r="B92" s="19">
        <v>2951.51</v>
      </c>
      <c r="C92" s="140">
        <v>2162.34</v>
      </c>
      <c r="D92" s="247">
        <f t="shared" si="36"/>
        <v>3.9584221566816369E-3</v>
      </c>
      <c r="E92" s="215">
        <f t="shared" si="37"/>
        <v>2.9134160306192002E-3</v>
      </c>
      <c r="F92" s="52">
        <f t="shared" si="47"/>
        <v>-0.26737839275489494</v>
      </c>
      <c r="H92" s="19">
        <v>1157.7879999999998</v>
      </c>
      <c r="I92" s="140">
        <v>713.50400000000002</v>
      </c>
      <c r="J92" s="214">
        <f t="shared" si="39"/>
        <v>5.5908246826641686E-3</v>
      </c>
      <c r="K92" s="215">
        <f t="shared" si="40"/>
        <v>3.5953763829782129E-3</v>
      </c>
      <c r="L92" s="59">
        <f t="shared" si="48"/>
        <v>-0.38373519158947911</v>
      </c>
      <c r="N92" s="40">
        <f t="shared" si="34"/>
        <v>3.9226971956727223</v>
      </c>
      <c r="O92" s="143">
        <f t="shared" si="35"/>
        <v>3.2996846009415726</v>
      </c>
      <c r="P92" s="52">
        <f t="shared" si="49"/>
        <v>-0.15882250493829064</v>
      </c>
    </row>
    <row r="93" spans="1:16" ht="20.100000000000001" customHeight="1">
      <c r="A93" s="38" t="s">
        <v>234</v>
      </c>
      <c r="B93" s="19">
        <v>1343.8400000000001</v>
      </c>
      <c r="C93" s="140">
        <v>2761.65</v>
      </c>
      <c r="D93" s="247">
        <f t="shared" si="36"/>
        <v>1.8022930740654954E-3</v>
      </c>
      <c r="E93" s="215">
        <f t="shared" si="37"/>
        <v>3.7208928202593092E-3</v>
      </c>
      <c r="F93" s="52">
        <f t="shared" si="47"/>
        <v>1.0550437552089533</v>
      </c>
      <c r="H93" s="19">
        <v>351.91699999999997</v>
      </c>
      <c r="I93" s="140">
        <v>576.34500000000003</v>
      </c>
      <c r="J93" s="214">
        <f t="shared" si="39"/>
        <v>1.699366593753888E-3</v>
      </c>
      <c r="K93" s="215">
        <f t="shared" si="40"/>
        <v>2.9042264674726112E-3</v>
      </c>
      <c r="L93" s="59">
        <f t="shared" si="48"/>
        <v>0.6377299192707373</v>
      </c>
      <c r="N93" s="40">
        <f t="shared" ref="N93:N94" si="50">(H93/B93)*10</f>
        <v>2.6187418145017261</v>
      </c>
      <c r="O93" s="143">
        <f t="shared" ref="O93:O94" si="51">(I93/C93)*10</f>
        <v>2.0869588832763024</v>
      </c>
      <c r="P93" s="52">
        <f t="shared" ref="P93:P94" si="52">(O93-N93)/N93</f>
        <v>-0.20306810250654939</v>
      </c>
    </row>
    <row r="94" spans="1:16" ht="20.100000000000001" customHeight="1">
      <c r="A94" s="38" t="s">
        <v>235</v>
      </c>
      <c r="B94" s="19">
        <v>854.25000000000011</v>
      </c>
      <c r="C94" s="140">
        <v>757.54</v>
      </c>
      <c r="D94" s="247">
        <f t="shared" si="36"/>
        <v>1.1456786957676878E-3</v>
      </c>
      <c r="E94" s="215">
        <f t="shared" si="37"/>
        <v>1.0206670458092939E-3</v>
      </c>
      <c r="F94" s="52">
        <f t="shared" si="47"/>
        <v>-0.11321041849575668</v>
      </c>
      <c r="H94" s="19">
        <v>504.36800000000011</v>
      </c>
      <c r="I94" s="140">
        <v>527.173</v>
      </c>
      <c r="J94" s="214">
        <f t="shared" si="39"/>
        <v>2.4355348850963756E-3</v>
      </c>
      <c r="K94" s="215">
        <f t="shared" si="40"/>
        <v>2.6564467108015841E-3</v>
      </c>
      <c r="L94" s="59">
        <f t="shared" si="48"/>
        <v>4.5215001744757573E-2</v>
      </c>
      <c r="N94" s="40">
        <f t="shared" si="50"/>
        <v>5.9042200760901373</v>
      </c>
      <c r="O94" s="143">
        <f t="shared" si="51"/>
        <v>6.9590120653694854</v>
      </c>
      <c r="P94" s="52">
        <f t="shared" si="52"/>
        <v>0.1786505204219703</v>
      </c>
    </row>
    <row r="95" spans="1:16" ht="20.100000000000001" customHeight="1" thickBot="1">
      <c r="A95" s="8" t="s">
        <v>17</v>
      </c>
      <c r="B95" s="19">
        <f>B96-SUM(B68:B94)</f>
        <v>25812.919999999925</v>
      </c>
      <c r="C95" s="140">
        <f>C96-SUM(C68:C94)</f>
        <v>25541.740000000689</v>
      </c>
      <c r="D95" s="247">
        <f t="shared" si="36"/>
        <v>3.4619037189997745E-2</v>
      </c>
      <c r="E95" s="215">
        <f t="shared" si="37"/>
        <v>3.441351256782451E-2</v>
      </c>
      <c r="F95" s="52">
        <f t="shared" si="38"/>
        <v>-1.0505591773392437E-2</v>
      </c>
      <c r="H95" s="19">
        <f>H96-SUM(H68:H94)</f>
        <v>8577.6700000001001</v>
      </c>
      <c r="I95" s="140">
        <f>I96-SUM(I68:I94)</f>
        <v>8435.5640000000712</v>
      </c>
      <c r="J95" s="214">
        <f t="shared" si="39"/>
        <v>4.1420578858779436E-2</v>
      </c>
      <c r="K95" s="215">
        <f t="shared" si="40"/>
        <v>4.2507158449989743E-2</v>
      </c>
      <c r="L95" s="59">
        <f t="shared" si="41"/>
        <v>-1.6566969818147259E-2</v>
      </c>
      <c r="N95" s="40">
        <f t="shared" si="34"/>
        <v>3.3230142114879389</v>
      </c>
      <c r="O95" s="143">
        <f t="shared" si="35"/>
        <v>3.3026583153692131</v>
      </c>
      <c r="P95" s="52">
        <f t="shared" si="42"/>
        <v>-6.1257324896034906E-3</v>
      </c>
    </row>
    <row r="96" spans="1:16" s="1" customFormat="1" ht="26.25" customHeight="1" thickBot="1">
      <c r="A96" s="12" t="s">
        <v>18</v>
      </c>
      <c r="B96" s="17">
        <v>745627.90000000014</v>
      </c>
      <c r="C96" s="145">
        <v>742200.90000000072</v>
      </c>
      <c r="D96" s="243">
        <f>SUM(D68:D95)</f>
        <v>0.99999999999999922</v>
      </c>
      <c r="E96" s="244">
        <f>SUM(E68:E95)</f>
        <v>1.0000000000000002</v>
      </c>
      <c r="F96" s="57">
        <f t="shared" si="38"/>
        <v>-4.5961262983847803E-3</v>
      </c>
      <c r="H96" s="17">
        <v>207087.1590000001</v>
      </c>
      <c r="I96" s="145">
        <v>198450.43299999996</v>
      </c>
      <c r="J96" s="255">
        <f t="shared" si="39"/>
        <v>1</v>
      </c>
      <c r="K96" s="244">
        <f t="shared" si="40"/>
        <v>1</v>
      </c>
      <c r="L96" s="60">
        <f t="shared" si="41"/>
        <v>-4.1705753469726901E-2</v>
      </c>
      <c r="N96" s="37">
        <f t="shared" si="34"/>
        <v>2.7773526044291001</v>
      </c>
      <c r="O96" s="150">
        <f t="shared" si="35"/>
        <v>2.6738101907448475</v>
      </c>
      <c r="P96" s="57">
        <f t="shared" si="42"/>
        <v>-3.7280975242081786E-2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79" zoomScaleNormal="100" workbookViewId="0">
      <selection activeCell="P86" sqref="P86"/>
    </sheetView>
  </sheetViews>
  <sheetFormatPr defaultRowHeight="1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>
      <c r="A1" s="4" t="s">
        <v>205</v>
      </c>
    </row>
    <row r="3" spans="1:17" ht="8.25" customHeight="1" thickBot="1"/>
    <row r="4" spans="1:17">
      <c r="A4" s="494" t="s">
        <v>3</v>
      </c>
      <c r="B4" s="482" t="s">
        <v>1</v>
      </c>
      <c r="C4" s="480"/>
      <c r="D4" s="482" t="s">
        <v>101</v>
      </c>
      <c r="E4" s="480"/>
      <c r="F4" s="130" t="s">
        <v>0</v>
      </c>
      <c r="H4" s="492" t="s">
        <v>19</v>
      </c>
      <c r="I4" s="493"/>
      <c r="J4" s="482" t="s">
        <v>101</v>
      </c>
      <c r="K4" s="483"/>
      <c r="L4" s="130" t="s">
        <v>0</v>
      </c>
      <c r="N4" s="490" t="s">
        <v>22</v>
      </c>
      <c r="O4" s="480"/>
      <c r="P4" s="130" t="s">
        <v>0</v>
      </c>
    </row>
    <row r="5" spans="1:17">
      <c r="A5" s="495"/>
      <c r="B5" s="485" t="s">
        <v>76</v>
      </c>
      <c r="C5" s="487"/>
      <c r="D5" s="485" t="str">
        <f>B5</f>
        <v>maio</v>
      </c>
      <c r="E5" s="487"/>
      <c r="F5" s="131" t="s">
        <v>151</v>
      </c>
      <c r="H5" s="488" t="str">
        <f>B5</f>
        <v>maio</v>
      </c>
      <c r="I5" s="487"/>
      <c r="J5" s="485" t="str">
        <f>B5</f>
        <v>maio</v>
      </c>
      <c r="K5" s="486"/>
      <c r="L5" s="131" t="str">
        <f>F5</f>
        <v>2026 /2025</v>
      </c>
      <c r="N5" s="488" t="str">
        <f>B5</f>
        <v>maio</v>
      </c>
      <c r="O5" s="486"/>
      <c r="P5" s="131" t="str">
        <f>L5</f>
        <v>2026 /2025</v>
      </c>
    </row>
    <row r="6" spans="1:17" ht="19.5" customHeight="1" thickBot="1">
      <c r="A6" s="496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5">
        <v>1000</v>
      </c>
      <c r="N6" s="25">
        <f>B6</f>
        <v>2025</v>
      </c>
      <c r="O6" s="134">
        <f>C6</f>
        <v>2026</v>
      </c>
      <c r="P6" s="132"/>
    </row>
    <row r="7" spans="1:17" ht="20.100000000000001" customHeight="1">
      <c r="A7" s="8" t="s">
        <v>168</v>
      </c>
      <c r="B7" s="19">
        <v>21826.32</v>
      </c>
      <c r="C7" s="147">
        <v>22327.81</v>
      </c>
      <c r="D7" s="214">
        <f>B7/$B$33</f>
        <v>6.8240626063703846E-2</v>
      </c>
      <c r="E7" s="246">
        <f>C7/$C$33</f>
        <v>8.9304985078845128E-2</v>
      </c>
      <c r="F7" s="52">
        <f>(C7-B7)/B7</f>
        <v>2.297638814055698E-2</v>
      </c>
      <c r="H7" s="19">
        <v>8035.4399999999987</v>
      </c>
      <c r="I7" s="147">
        <v>7757.7919999999995</v>
      </c>
      <c r="J7" s="214">
        <f t="shared" ref="J7:J32" si="0">H7/$H$33</f>
        <v>9.6322080138051755E-2</v>
      </c>
      <c r="K7" s="246">
        <f>I7/$I$33</f>
        <v>0.11353724406108412</v>
      </c>
      <c r="L7" s="52">
        <f>(I7-H7)/H7</f>
        <v>-3.455293051780603E-2</v>
      </c>
      <c r="N7" s="40">
        <f t="shared" ref="N7:O33" si="1">(H7/B7)*10</f>
        <v>3.6815367867785307</v>
      </c>
      <c r="O7" s="149">
        <f t="shared" si="1"/>
        <v>3.4744974988590456</v>
      </c>
      <c r="P7" s="52">
        <f>(O7-N7)/N7</f>
        <v>-5.6237191127092197E-2</v>
      </c>
      <c r="Q7" s="2"/>
    </row>
    <row r="8" spans="1:17" ht="20.100000000000001" customHeight="1">
      <c r="A8" s="8" t="s">
        <v>210</v>
      </c>
      <c r="B8" s="19">
        <v>28888.86</v>
      </c>
      <c r="C8" s="140">
        <v>22983.079999999994</v>
      </c>
      <c r="D8" s="214">
        <f t="shared" ref="D8:D32" si="2">B8/$B$33</f>
        <v>9.0321863358857182E-2</v>
      </c>
      <c r="E8" s="215">
        <f t="shared" ref="E8:E32" si="3">C8/$C$33</f>
        <v>9.1925881511258981E-2</v>
      </c>
      <c r="F8" s="52">
        <f t="shared" ref="F8:F33" si="4">(C8-B8)/B8</f>
        <v>-0.20443105058489694</v>
      </c>
      <c r="H8" s="19">
        <v>9232.2160000000022</v>
      </c>
      <c r="I8" s="140">
        <v>7382.2779999999984</v>
      </c>
      <c r="J8" s="214">
        <f t="shared" si="0"/>
        <v>0.11066802183872992</v>
      </c>
      <c r="K8" s="215">
        <f t="shared" ref="K8:K32" si="5">I8/$I$33</f>
        <v>0.10804150188775</v>
      </c>
      <c r="L8" s="52">
        <f t="shared" ref="L8:L33" si="6">(I8-H8)/H8</f>
        <v>-0.20037854400287031</v>
      </c>
      <c r="N8" s="40">
        <f t="shared" si="1"/>
        <v>3.1957702726933501</v>
      </c>
      <c r="O8" s="143">
        <f t="shared" si="1"/>
        <v>3.2120490378139048</v>
      </c>
      <c r="P8" s="52">
        <f t="shared" ref="P8:P33" si="7">(O8-N8)/N8</f>
        <v>5.0938470952216451E-3</v>
      </c>
      <c r="Q8" s="2"/>
    </row>
    <row r="9" spans="1:17" ht="20.100000000000001" customHeight="1">
      <c r="A9" s="8" t="s">
        <v>169</v>
      </c>
      <c r="B9" s="19">
        <v>24226.990000000005</v>
      </c>
      <c r="C9" s="140">
        <v>24024.939999999988</v>
      </c>
      <c r="D9" s="214">
        <f t="shared" si="2"/>
        <v>7.574639083634313E-2</v>
      </c>
      <c r="E9" s="215">
        <f t="shared" si="3"/>
        <v>9.6093029644203729E-2</v>
      </c>
      <c r="F9" s="52">
        <f t="shared" si="4"/>
        <v>-8.3398721838749846E-3</v>
      </c>
      <c r="H9" s="19">
        <v>7619.0739999999996</v>
      </c>
      <c r="I9" s="140">
        <v>6894.5869999999995</v>
      </c>
      <c r="J9" s="214">
        <f t="shared" si="0"/>
        <v>9.1331035563173471E-2</v>
      </c>
      <c r="K9" s="215">
        <f t="shared" si="5"/>
        <v>0.10090402100486552</v>
      </c>
      <c r="L9" s="52">
        <f t="shared" si="6"/>
        <v>-9.5088589505758853E-2</v>
      </c>
      <c r="N9" s="40">
        <f t="shared" si="1"/>
        <v>3.1448702459529629</v>
      </c>
      <c r="O9" s="143">
        <f t="shared" si="1"/>
        <v>2.8697624218832605</v>
      </c>
      <c r="P9" s="52">
        <f t="shared" si="7"/>
        <v>-8.7478274953865037E-2</v>
      </c>
      <c r="Q9" s="2"/>
    </row>
    <row r="10" spans="1:17" ht="20.100000000000001" customHeight="1">
      <c r="A10" s="8" t="s">
        <v>170</v>
      </c>
      <c r="B10" s="19">
        <v>16925.329999999998</v>
      </c>
      <c r="C10" s="140">
        <v>16158.259999999998</v>
      </c>
      <c r="D10" s="214">
        <f t="shared" si="2"/>
        <v>5.2917537887045937E-2</v>
      </c>
      <c r="E10" s="215">
        <f t="shared" si="3"/>
        <v>6.4628513418920161E-2</v>
      </c>
      <c r="F10" s="52">
        <f t="shared" si="4"/>
        <v>-4.5320829785888951E-2</v>
      </c>
      <c r="H10" s="19">
        <v>5331.7330000000011</v>
      </c>
      <c r="I10" s="140">
        <v>5249.927999999999</v>
      </c>
      <c r="J10" s="214">
        <f t="shared" si="0"/>
        <v>6.3912320084612076E-2</v>
      </c>
      <c r="K10" s="215">
        <f t="shared" si="5"/>
        <v>7.6834021412164583E-2</v>
      </c>
      <c r="L10" s="52">
        <f t="shared" si="6"/>
        <v>-1.5343041371351883E-2</v>
      </c>
      <c r="N10" s="40">
        <f t="shared" si="1"/>
        <v>3.1501501004707153</v>
      </c>
      <c r="O10" s="143">
        <f t="shared" si="1"/>
        <v>3.2490676595128432</v>
      </c>
      <c r="P10" s="52">
        <f t="shared" si="7"/>
        <v>3.1400903413252267E-2</v>
      </c>
      <c r="Q10" s="2"/>
    </row>
    <row r="11" spans="1:17" ht="20.100000000000001" customHeight="1">
      <c r="A11" s="8" t="s">
        <v>211</v>
      </c>
      <c r="B11" s="19">
        <v>16458.95</v>
      </c>
      <c r="C11" s="140">
        <v>14109.710000000005</v>
      </c>
      <c r="D11" s="214">
        <f t="shared" si="2"/>
        <v>5.1459387214665524E-2</v>
      </c>
      <c r="E11" s="215">
        <f t="shared" si="3"/>
        <v>5.6434887300493522E-2</v>
      </c>
      <c r="F11" s="52">
        <f t="shared" si="4"/>
        <v>-0.14273328493008339</v>
      </c>
      <c r="H11" s="19">
        <v>4888.5419999999995</v>
      </c>
      <c r="I11" s="140">
        <v>4181.3590000000004</v>
      </c>
      <c r="J11" s="214">
        <f t="shared" si="0"/>
        <v>5.8599720025565724E-2</v>
      </c>
      <c r="K11" s="215">
        <f t="shared" si="5"/>
        <v>6.1195244380103347E-2</v>
      </c>
      <c r="L11" s="52">
        <f t="shared" si="6"/>
        <v>-0.14466133256091471</v>
      </c>
      <c r="N11" s="40">
        <f t="shared" si="1"/>
        <v>2.9701420807524173</v>
      </c>
      <c r="O11" s="143">
        <f t="shared" si="1"/>
        <v>2.9634620413885182</v>
      </c>
      <c r="P11" s="52">
        <f t="shared" si="7"/>
        <v>-2.2490639108438929E-3</v>
      </c>
      <c r="Q11" s="2"/>
    </row>
    <row r="12" spans="1:17" ht="20.100000000000001" customHeight="1">
      <c r="A12" s="8" t="s">
        <v>172</v>
      </c>
      <c r="B12" s="19">
        <v>12318.25</v>
      </c>
      <c r="C12" s="140">
        <v>9092.76</v>
      </c>
      <c r="D12" s="214">
        <f t="shared" si="2"/>
        <v>3.8513367897530133E-2</v>
      </c>
      <c r="E12" s="215">
        <f t="shared" si="3"/>
        <v>3.6368492750767756E-2</v>
      </c>
      <c r="F12" s="52">
        <f t="shared" si="4"/>
        <v>-0.26184644734438739</v>
      </c>
      <c r="H12" s="19">
        <v>4633.2950000000001</v>
      </c>
      <c r="I12" s="140">
        <v>3336.2930000000001</v>
      </c>
      <c r="J12" s="214">
        <f t="shared" si="0"/>
        <v>5.5540034185213825E-2</v>
      </c>
      <c r="K12" s="215">
        <f t="shared" si="5"/>
        <v>4.8827490167342273E-2</v>
      </c>
      <c r="L12" s="52">
        <f t="shared" si="6"/>
        <v>-0.27993080518292057</v>
      </c>
      <c r="N12" s="40">
        <f t="shared" si="1"/>
        <v>3.7613256753191404</v>
      </c>
      <c r="O12" s="143">
        <f t="shared" si="1"/>
        <v>3.6691752559178954</v>
      </c>
      <c r="P12" s="52">
        <f t="shared" si="7"/>
        <v>-2.449945241538444E-2</v>
      </c>
      <c r="Q12" s="2"/>
    </row>
    <row r="13" spans="1:17" ht="20.100000000000001" customHeight="1">
      <c r="A13" s="8" t="s">
        <v>171</v>
      </c>
      <c r="B13" s="19">
        <v>32355.48</v>
      </c>
      <c r="C13" s="140">
        <v>25045.919999999998</v>
      </c>
      <c r="D13" s="214">
        <f t="shared" si="2"/>
        <v>0.10116035189586006</v>
      </c>
      <c r="E13" s="215">
        <f t="shared" si="3"/>
        <v>0.10017666362647965</v>
      </c>
      <c r="F13" s="52">
        <f t="shared" si="4"/>
        <v>-0.2259141264478228</v>
      </c>
      <c r="H13" s="19">
        <v>4627.4959999999992</v>
      </c>
      <c r="I13" s="140">
        <v>2911.4609999999998</v>
      </c>
      <c r="J13" s="214">
        <f t="shared" si="0"/>
        <v>5.5470520662280344E-2</v>
      </c>
      <c r="K13" s="215">
        <f t="shared" si="5"/>
        <v>4.2609966615672089E-2</v>
      </c>
      <c r="L13" s="52">
        <f t="shared" si="6"/>
        <v>-0.37083446425453415</v>
      </c>
      <c r="N13" s="40">
        <f t="shared" si="1"/>
        <v>1.4302047133901272</v>
      </c>
      <c r="O13" s="143">
        <f t="shared" si="1"/>
        <v>1.1624492132850381</v>
      </c>
      <c r="P13" s="52">
        <f t="shared" si="7"/>
        <v>-0.1872148075015129</v>
      </c>
      <c r="Q13" s="2"/>
    </row>
    <row r="14" spans="1:17" ht="20.100000000000001" customHeight="1">
      <c r="A14" s="8" t="s">
        <v>212</v>
      </c>
      <c r="B14" s="19">
        <v>19826.240000000002</v>
      </c>
      <c r="C14" s="140">
        <v>12785.050000000001</v>
      </c>
      <c r="D14" s="214">
        <f t="shared" si="2"/>
        <v>6.1987317609622138E-2</v>
      </c>
      <c r="E14" s="215">
        <f t="shared" si="3"/>
        <v>5.1136618391247911E-2</v>
      </c>
      <c r="F14" s="52">
        <f t="shared" si="4"/>
        <v>-0.3551449997578966</v>
      </c>
      <c r="H14" s="19">
        <v>3947.7410000000004</v>
      </c>
      <c r="I14" s="140">
        <v>2884.721</v>
      </c>
      <c r="J14" s="214">
        <f t="shared" si="0"/>
        <v>4.7322190815471545E-2</v>
      </c>
      <c r="K14" s="215">
        <f t="shared" si="5"/>
        <v>4.2218619966239705E-2</v>
      </c>
      <c r="L14" s="52">
        <f t="shared" si="6"/>
        <v>-0.26927298422059609</v>
      </c>
      <c r="N14" s="40">
        <f t="shared" si="1"/>
        <v>1.991169783075359</v>
      </c>
      <c r="O14" s="143">
        <f t="shared" si="1"/>
        <v>2.2563235967008342</v>
      </c>
      <c r="P14" s="52">
        <f t="shared" si="7"/>
        <v>0.13316484404255347</v>
      </c>
      <c r="Q14" s="2"/>
    </row>
    <row r="15" spans="1:17" ht="20.100000000000001" customHeight="1">
      <c r="A15" s="8" t="s">
        <v>214</v>
      </c>
      <c r="B15" s="19">
        <v>9385.369999999999</v>
      </c>
      <c r="C15" s="140">
        <v>7541.4699999999993</v>
      </c>
      <c r="D15" s="214">
        <f t="shared" si="2"/>
        <v>2.9343633037520942E-2</v>
      </c>
      <c r="E15" s="215">
        <f t="shared" si="3"/>
        <v>3.0163767329736239E-2</v>
      </c>
      <c r="F15" s="52">
        <f t="shared" si="4"/>
        <v>-0.19646534979441405</v>
      </c>
      <c r="H15" s="19">
        <v>3000.8509999999992</v>
      </c>
      <c r="I15" s="140">
        <v>2519.3600000000006</v>
      </c>
      <c r="J15" s="214">
        <f t="shared" si="0"/>
        <v>3.5971671806939352E-2</v>
      </c>
      <c r="K15" s="215">
        <f t="shared" si="5"/>
        <v>3.6871469510620154E-2</v>
      </c>
      <c r="L15" s="52">
        <f t="shared" si="6"/>
        <v>-0.16045148526201358</v>
      </c>
      <c r="N15" s="40">
        <f t="shared" si="1"/>
        <v>3.1973710146749665</v>
      </c>
      <c r="O15" s="143">
        <f t="shared" si="1"/>
        <v>3.3406749612476094</v>
      </c>
      <c r="P15" s="52">
        <f t="shared" si="7"/>
        <v>4.4819304958642926E-2</v>
      </c>
      <c r="Q15" s="2"/>
    </row>
    <row r="16" spans="1:17" ht="20.100000000000001" customHeight="1">
      <c r="A16" s="8" t="s">
        <v>213</v>
      </c>
      <c r="B16" s="19">
        <v>17109.500000000004</v>
      </c>
      <c r="C16" s="140">
        <v>10628.419999999998</v>
      </c>
      <c r="D16" s="214">
        <f t="shared" si="2"/>
        <v>5.3493350763525009E-2</v>
      </c>
      <c r="E16" s="215">
        <f t="shared" si="3"/>
        <v>4.2510702550393388E-2</v>
      </c>
      <c r="F16" s="52">
        <f t="shared" si="4"/>
        <v>-0.37880008182588643</v>
      </c>
      <c r="H16" s="19">
        <v>4202.6530000000002</v>
      </c>
      <c r="I16" s="140">
        <v>2417.614</v>
      </c>
      <c r="J16" s="214">
        <f t="shared" si="0"/>
        <v>5.0377860958257879E-2</v>
      </c>
      <c r="K16" s="215">
        <f t="shared" si="5"/>
        <v>3.5382391118954186E-2</v>
      </c>
      <c r="L16" s="52">
        <f t="shared" si="6"/>
        <v>-0.42474099098831147</v>
      </c>
      <c r="N16" s="40">
        <f t="shared" si="1"/>
        <v>2.4563271866506908</v>
      </c>
      <c r="O16" s="143">
        <f t="shared" si="1"/>
        <v>2.2746692358788985</v>
      </c>
      <c r="P16" s="52">
        <f t="shared" si="7"/>
        <v>-7.395511141961951E-2</v>
      </c>
      <c r="Q16" s="2"/>
    </row>
    <row r="17" spans="1:17" ht="20.100000000000001" customHeight="1">
      <c r="A17" s="8" t="s">
        <v>215</v>
      </c>
      <c r="B17" s="19">
        <v>10511.51</v>
      </c>
      <c r="C17" s="140">
        <v>9617.25</v>
      </c>
      <c r="D17" s="214">
        <f t="shared" si="2"/>
        <v>3.2864542592378546E-2</v>
      </c>
      <c r="E17" s="215">
        <f t="shared" si="3"/>
        <v>3.8466305819940393E-2</v>
      </c>
      <c r="F17" s="52">
        <f t="shared" si="4"/>
        <v>-8.5074361342946936E-2</v>
      </c>
      <c r="H17" s="19">
        <v>2274.0219999999999</v>
      </c>
      <c r="I17" s="140">
        <v>2051.8670000000002</v>
      </c>
      <c r="J17" s="214">
        <f t="shared" si="0"/>
        <v>2.725905853564867E-2</v>
      </c>
      <c r="K17" s="215">
        <f t="shared" si="5"/>
        <v>3.0029591455904531E-2</v>
      </c>
      <c r="L17" s="52">
        <f t="shared" si="6"/>
        <v>-9.769254651010402E-2</v>
      </c>
      <c r="N17" s="40">
        <f t="shared" si="1"/>
        <v>2.1633637793238076</v>
      </c>
      <c r="O17" s="143">
        <f t="shared" si="1"/>
        <v>2.1335277756115314</v>
      </c>
      <c r="P17" s="52">
        <f t="shared" si="7"/>
        <v>-1.3791487126405499E-2</v>
      </c>
      <c r="Q17" s="2"/>
    </row>
    <row r="18" spans="1:17" ht="20.100000000000001" customHeight="1">
      <c r="A18" s="8" t="s">
        <v>173</v>
      </c>
      <c r="B18" s="19">
        <v>8087.3200000000006</v>
      </c>
      <c r="C18" s="140">
        <v>5077.55</v>
      </c>
      <c r="D18" s="214">
        <f t="shared" si="2"/>
        <v>2.5285241853757915E-2</v>
      </c>
      <c r="E18" s="215">
        <f t="shared" si="3"/>
        <v>2.0308777573218785E-2</v>
      </c>
      <c r="F18" s="52">
        <f t="shared" si="4"/>
        <v>-0.37215913306262149</v>
      </c>
      <c r="H18" s="19">
        <v>2724.32</v>
      </c>
      <c r="I18" s="140">
        <v>1798.3130000000006</v>
      </c>
      <c r="J18" s="214">
        <f t="shared" si="0"/>
        <v>3.2656851318869563E-2</v>
      </c>
      <c r="K18" s="215">
        <f t="shared" si="5"/>
        <v>2.6318764666443808E-2</v>
      </c>
      <c r="L18" s="52">
        <f t="shared" si="6"/>
        <v>-0.33990390262524212</v>
      </c>
      <c r="N18" s="40">
        <f t="shared" si="1"/>
        <v>3.3686313883956616</v>
      </c>
      <c r="O18" s="143">
        <f t="shared" si="1"/>
        <v>3.5416943210800493</v>
      </c>
      <c r="P18" s="52">
        <f t="shared" si="7"/>
        <v>5.1374850118822417E-2</v>
      </c>
      <c r="Q18" s="2"/>
    </row>
    <row r="19" spans="1:17" ht="20.100000000000001" customHeight="1">
      <c r="A19" s="8" t="s">
        <v>216</v>
      </c>
      <c r="B19" s="19">
        <v>22791.39</v>
      </c>
      <c r="C19" s="140">
        <v>6217.6000000000013</v>
      </c>
      <c r="D19" s="214">
        <f t="shared" si="2"/>
        <v>7.1257945565814079E-2</v>
      </c>
      <c r="E19" s="215">
        <f t="shared" si="3"/>
        <v>2.4868658199179747E-2</v>
      </c>
      <c r="F19" s="52">
        <f t="shared" si="4"/>
        <v>-0.72719522591645347</v>
      </c>
      <c r="H19" s="19">
        <v>3225.5420000000004</v>
      </c>
      <c r="I19" s="140">
        <v>1679.501999999999</v>
      </c>
      <c r="J19" s="214">
        <f t="shared" si="0"/>
        <v>3.8665078080684048E-2</v>
      </c>
      <c r="K19" s="215">
        <f t="shared" si="5"/>
        <v>2.4579935692408201E-2</v>
      </c>
      <c r="L19" s="52">
        <f t="shared" si="6"/>
        <v>-0.47931169397267226</v>
      </c>
      <c r="N19" s="40">
        <f t="shared" si="1"/>
        <v>1.4152458450318304</v>
      </c>
      <c r="O19" s="143">
        <f t="shared" si="1"/>
        <v>2.701206253216673</v>
      </c>
      <c r="P19" s="52">
        <f t="shared" si="7"/>
        <v>0.90864807178142248</v>
      </c>
      <c r="Q19" s="2"/>
    </row>
    <row r="20" spans="1:17" ht="20.100000000000001" customHeight="1">
      <c r="A20" s="8" t="s">
        <v>174</v>
      </c>
      <c r="B20" s="19">
        <v>9730.7000000000007</v>
      </c>
      <c r="C20" s="140">
        <v>6324.0700000000006</v>
      </c>
      <c r="D20" s="214">
        <f t="shared" si="2"/>
        <v>3.0423317354372294E-2</v>
      </c>
      <c r="E20" s="215">
        <f t="shared" si="3"/>
        <v>2.5294508372633598E-2</v>
      </c>
      <c r="F20" s="52">
        <f t="shared" si="4"/>
        <v>-0.35009094926367063</v>
      </c>
      <c r="H20" s="19">
        <v>2277.6589999999997</v>
      </c>
      <c r="I20" s="140">
        <v>1662.124</v>
      </c>
      <c r="J20" s="214">
        <f t="shared" si="0"/>
        <v>2.7302655825338105E-2</v>
      </c>
      <c r="K20" s="215">
        <f t="shared" si="5"/>
        <v>2.432560427603439E-2</v>
      </c>
      <c r="L20" s="52">
        <f t="shared" si="6"/>
        <v>-0.27024897054387848</v>
      </c>
      <c r="N20" s="40">
        <f t="shared" si="1"/>
        <v>2.3406938863596651</v>
      </c>
      <c r="O20" s="143">
        <f t="shared" si="1"/>
        <v>2.628250477935886</v>
      </c>
      <c r="P20" s="52">
        <f t="shared" si="7"/>
        <v>0.12285100296623563</v>
      </c>
      <c r="Q20" s="2"/>
    </row>
    <row r="21" spans="1:17" ht="20.100000000000001" customHeight="1">
      <c r="A21" s="8" t="s">
        <v>220</v>
      </c>
      <c r="B21" s="19">
        <v>4515.5500000000011</v>
      </c>
      <c r="C21" s="140">
        <v>3385.94</v>
      </c>
      <c r="D21" s="214">
        <f t="shared" si="2"/>
        <v>1.4117998774963347E-2</v>
      </c>
      <c r="E21" s="215">
        <f t="shared" si="3"/>
        <v>1.3542811461485246E-2</v>
      </c>
      <c r="F21" s="52">
        <f t="shared" si="4"/>
        <v>-0.25016000265748373</v>
      </c>
      <c r="H21" s="19">
        <v>1564.643</v>
      </c>
      <c r="I21" s="140">
        <v>1306.4220000000003</v>
      </c>
      <c r="J21" s="214">
        <f t="shared" si="0"/>
        <v>1.8755621152474755E-2</v>
      </c>
      <c r="K21" s="215">
        <f t="shared" si="5"/>
        <v>1.911981572343905E-2</v>
      </c>
      <c r="L21" s="52">
        <f t="shared" si="6"/>
        <v>-0.16503509107189293</v>
      </c>
      <c r="N21" s="40">
        <f t="shared" si="1"/>
        <v>3.4650109067555439</v>
      </c>
      <c r="O21" s="143">
        <f t="shared" si="1"/>
        <v>3.8583731548698448</v>
      </c>
      <c r="P21" s="52">
        <f t="shared" si="7"/>
        <v>0.11352410099125052</v>
      </c>
      <c r="Q21" s="2"/>
    </row>
    <row r="22" spans="1:17" ht="20.100000000000001" customHeight="1">
      <c r="A22" s="8" t="s">
        <v>217</v>
      </c>
      <c r="B22" s="19">
        <v>3449.2899999999995</v>
      </c>
      <c r="C22" s="140">
        <v>2517.92</v>
      </c>
      <c r="D22" s="214">
        <f t="shared" si="2"/>
        <v>1.0784305786558293E-2</v>
      </c>
      <c r="E22" s="215">
        <f t="shared" si="3"/>
        <v>1.0070974628936994E-2</v>
      </c>
      <c r="F22" s="52">
        <f t="shared" si="4"/>
        <v>-0.27001788773921576</v>
      </c>
      <c r="H22" s="19">
        <v>1197.99</v>
      </c>
      <c r="I22" s="140">
        <v>1073.3520000000001</v>
      </c>
      <c r="J22" s="214">
        <f t="shared" si="0"/>
        <v>1.436049410916946E-2</v>
      </c>
      <c r="K22" s="215">
        <f t="shared" si="5"/>
        <v>1.5708777444336325E-2</v>
      </c>
      <c r="L22" s="52">
        <f t="shared" si="6"/>
        <v>-0.10403926577016497</v>
      </c>
      <c r="N22" s="40">
        <f t="shared" si="1"/>
        <v>3.4731495467183104</v>
      </c>
      <c r="O22" s="143">
        <f t="shared" si="1"/>
        <v>4.2628518777403572</v>
      </c>
      <c r="P22" s="52">
        <f t="shared" si="7"/>
        <v>0.22737354680515159</v>
      </c>
      <c r="Q22" s="2"/>
    </row>
    <row r="23" spans="1:17" ht="20.100000000000001" customHeight="1">
      <c r="A23" s="8" t="s">
        <v>176</v>
      </c>
      <c r="B23" s="19">
        <v>416.64</v>
      </c>
      <c r="C23" s="140">
        <v>419.78000000000003</v>
      </c>
      <c r="D23" s="214">
        <f t="shared" si="2"/>
        <v>1.3026371116698359E-3</v>
      </c>
      <c r="E23" s="215">
        <f t="shared" si="3"/>
        <v>1.679002402671718E-3</v>
      </c>
      <c r="F23" s="52">
        <f t="shared" si="4"/>
        <v>7.5364823348695355E-3</v>
      </c>
      <c r="H23" s="19">
        <v>1086.479</v>
      </c>
      <c r="I23" s="140">
        <v>1063.6490000000001</v>
      </c>
      <c r="J23" s="214">
        <f t="shared" si="0"/>
        <v>1.3023794254740295E-2</v>
      </c>
      <c r="K23" s="215">
        <f t="shared" si="5"/>
        <v>1.5566771590206089E-2</v>
      </c>
      <c r="L23" s="52">
        <f t="shared" si="6"/>
        <v>-2.1012831357071722E-2</v>
      </c>
      <c r="N23" s="40">
        <f t="shared" si="1"/>
        <v>26.07716493855607</v>
      </c>
      <c r="O23" s="143">
        <f t="shared" si="1"/>
        <v>25.338248606412886</v>
      </c>
      <c r="P23" s="52">
        <f t="shared" si="7"/>
        <v>-2.8335761724261218E-2</v>
      </c>
      <c r="Q23" s="2"/>
    </row>
    <row r="24" spans="1:17" ht="20.100000000000001" customHeight="1">
      <c r="A24" s="8" t="s">
        <v>221</v>
      </c>
      <c r="B24" s="19">
        <v>12736.459999999997</v>
      </c>
      <c r="C24" s="140">
        <v>10978.07</v>
      </c>
      <c r="D24" s="214">
        <f t="shared" si="2"/>
        <v>3.9820913659990381E-2</v>
      </c>
      <c r="E24" s="215">
        <f t="shared" si="3"/>
        <v>4.3909204599309887E-2</v>
      </c>
      <c r="F24" s="52">
        <f t="shared" si="4"/>
        <v>-0.13805955500979064</v>
      </c>
      <c r="H24" s="19">
        <v>767.81700000000012</v>
      </c>
      <c r="I24" s="140">
        <v>992.70499999999981</v>
      </c>
      <c r="J24" s="214">
        <f t="shared" si="0"/>
        <v>9.2039428588053061E-3</v>
      </c>
      <c r="K24" s="215">
        <f t="shared" si="5"/>
        <v>1.452848824326026E-2</v>
      </c>
      <c r="L24" s="52">
        <f t="shared" si="6"/>
        <v>0.29289270750712693</v>
      </c>
      <c r="N24" s="40">
        <f t="shared" si="1"/>
        <v>0.60284961441405249</v>
      </c>
      <c r="O24" s="143">
        <f t="shared" si="1"/>
        <v>0.90426186023590649</v>
      </c>
      <c r="P24" s="52">
        <f t="shared" si="7"/>
        <v>0.49997916331889097</v>
      </c>
      <c r="Q24" s="2"/>
    </row>
    <row r="25" spans="1:17" ht="20.100000000000001" customHeight="1">
      <c r="A25" s="8" t="s">
        <v>175</v>
      </c>
      <c r="B25" s="19">
        <v>3906.3500000000008</v>
      </c>
      <c r="C25" s="140">
        <v>2747.7400000000002</v>
      </c>
      <c r="D25" s="214">
        <f t="shared" si="2"/>
        <v>1.2213317207112769E-2</v>
      </c>
      <c r="E25" s="215">
        <f t="shared" si="3"/>
        <v>1.0990190247075102E-2</v>
      </c>
      <c r="F25" s="52">
        <f t="shared" si="4"/>
        <v>-0.29659656712788163</v>
      </c>
      <c r="H25" s="19">
        <v>1384.1879999999999</v>
      </c>
      <c r="I25" s="140">
        <v>924.17800000000011</v>
      </c>
      <c r="J25" s="214">
        <f t="shared" si="0"/>
        <v>1.6592478751895304E-2</v>
      </c>
      <c r="K25" s="215">
        <f t="shared" si="5"/>
        <v>1.3525578301388412E-2</v>
      </c>
      <c r="L25" s="52">
        <f t="shared" si="6"/>
        <v>-0.3323320242626</v>
      </c>
      <c r="N25" s="40">
        <f t="shared" si="1"/>
        <v>3.5434305681774534</v>
      </c>
      <c r="O25" s="143">
        <f t="shared" si="1"/>
        <v>3.3634113853566934</v>
      </c>
      <c r="P25" s="52">
        <f t="shared" si="7"/>
        <v>-5.0803643349882827E-2</v>
      </c>
      <c r="Q25" s="2"/>
    </row>
    <row r="26" spans="1:17" ht="20.100000000000001" customHeight="1">
      <c r="A26" s="8" t="s">
        <v>219</v>
      </c>
      <c r="B26" s="19">
        <v>4166.0899999999992</v>
      </c>
      <c r="C26" s="140">
        <v>3901.57</v>
      </c>
      <c r="D26" s="214">
        <f t="shared" si="2"/>
        <v>1.3025401892656935E-2</v>
      </c>
      <c r="E26" s="215">
        <f t="shared" si="3"/>
        <v>1.560518701270164E-2</v>
      </c>
      <c r="F26" s="52">
        <f t="shared" si="4"/>
        <v>-6.3493587512511523E-2</v>
      </c>
      <c r="H26" s="19">
        <v>867.3979999999998</v>
      </c>
      <c r="I26" s="140">
        <v>797.13000000000022</v>
      </c>
      <c r="J26" s="214">
        <f t="shared" si="0"/>
        <v>1.0397635931272688E-2</v>
      </c>
      <c r="K26" s="215">
        <f t="shared" si="5"/>
        <v>1.1666198753255051E-2</v>
      </c>
      <c r="L26" s="52">
        <f t="shared" si="6"/>
        <v>-8.1010101475907939E-2</v>
      </c>
      <c r="N26" s="40">
        <f t="shared" si="1"/>
        <v>2.0820433548003043</v>
      </c>
      <c r="O26" s="143">
        <f t="shared" si="1"/>
        <v>2.0431005979644095</v>
      </c>
      <c r="P26" s="52">
        <f t="shared" si="7"/>
        <v>-1.8704104670111448E-2</v>
      </c>
      <c r="Q26" s="2"/>
    </row>
    <row r="27" spans="1:17" ht="20.100000000000001" customHeight="1">
      <c r="A27" s="8" t="s">
        <v>218</v>
      </c>
      <c r="B27" s="19">
        <v>3330.0900000000006</v>
      </c>
      <c r="C27" s="140">
        <v>2537.54</v>
      </c>
      <c r="D27" s="214">
        <f t="shared" si="2"/>
        <v>1.041162350998609E-2</v>
      </c>
      <c r="E27" s="215">
        <f t="shared" si="3"/>
        <v>1.0149449132582759E-2</v>
      </c>
      <c r="F27" s="52">
        <f t="shared" si="4"/>
        <v>-0.2379965706632555</v>
      </c>
      <c r="H27" s="19">
        <v>837.0150000000001</v>
      </c>
      <c r="I27" s="140">
        <v>715.57400000000007</v>
      </c>
      <c r="J27" s="214">
        <f t="shared" si="0"/>
        <v>1.0033430142811273E-2</v>
      </c>
      <c r="K27" s="215">
        <f t="shared" si="5"/>
        <v>1.0472606107738673E-2</v>
      </c>
      <c r="L27" s="52">
        <f t="shared" si="6"/>
        <v>-0.14508820033093794</v>
      </c>
      <c r="N27" s="40">
        <f t="shared" si="1"/>
        <v>2.513490626379467</v>
      </c>
      <c r="O27" s="143">
        <f t="shared" si="1"/>
        <v>2.8199516066741808</v>
      </c>
      <c r="P27" s="52">
        <f t="shared" si="7"/>
        <v>0.12192644646387742</v>
      </c>
      <c r="Q27" s="2"/>
    </row>
    <row r="28" spans="1:17" ht="20.100000000000001" customHeight="1">
      <c r="A28" s="8" t="s">
        <v>181</v>
      </c>
      <c r="B28" s="19">
        <v>4262.08</v>
      </c>
      <c r="C28" s="140">
        <v>2152.33</v>
      </c>
      <c r="D28" s="214">
        <f t="shared" si="2"/>
        <v>1.3325517427289203E-2</v>
      </c>
      <c r="E28" s="215">
        <f t="shared" si="3"/>
        <v>8.6087170454581408E-3</v>
      </c>
      <c r="F28" s="52">
        <f t="shared" si="4"/>
        <v>-0.49500478639537504</v>
      </c>
      <c r="H28" s="19">
        <v>932.1160000000001</v>
      </c>
      <c r="I28" s="140">
        <v>471.59500000000003</v>
      </c>
      <c r="J28" s="214">
        <f t="shared" si="0"/>
        <v>1.117342075231229E-2</v>
      </c>
      <c r="K28" s="215">
        <f t="shared" si="5"/>
        <v>6.9019118600997511E-3</v>
      </c>
      <c r="L28" s="52">
        <f t="shared" si="6"/>
        <v>-0.49405975221968085</v>
      </c>
      <c r="N28" s="40">
        <f t="shared" si="1"/>
        <v>2.186997897740071</v>
      </c>
      <c r="O28" s="143">
        <f t="shared" si="1"/>
        <v>2.1910905855514722</v>
      </c>
      <c r="P28" s="52">
        <f t="shared" si="7"/>
        <v>1.8713725402435555E-3</v>
      </c>
      <c r="Q28" s="2"/>
    </row>
    <row r="29" spans="1:17" ht="20.100000000000001" customHeight="1">
      <c r="A29" s="8" t="s">
        <v>180</v>
      </c>
      <c r="B29" s="19">
        <v>884.96999999999991</v>
      </c>
      <c r="C29" s="140">
        <v>1021.8</v>
      </c>
      <c r="D29" s="214">
        <f t="shared" si="2"/>
        <v>2.7668845159237098E-3</v>
      </c>
      <c r="E29" s="215">
        <f t="shared" si="3"/>
        <v>4.0869137525607726E-3</v>
      </c>
      <c r="F29" s="52">
        <f t="shared" si="4"/>
        <v>0.15461541069188792</v>
      </c>
      <c r="H29" s="19">
        <v>428.77900000000005</v>
      </c>
      <c r="I29" s="140">
        <v>408.51999999999992</v>
      </c>
      <c r="J29" s="214">
        <f t="shared" si="0"/>
        <v>5.1398411536286385E-3</v>
      </c>
      <c r="K29" s="215">
        <f t="shared" si="5"/>
        <v>5.9787933143649738E-3</v>
      </c>
      <c r="L29" s="52">
        <f t="shared" si="6"/>
        <v>-4.7248116162405637E-2</v>
      </c>
      <c r="N29" s="40">
        <f t="shared" si="1"/>
        <v>4.8451246934924361</v>
      </c>
      <c r="O29" s="143">
        <f t="shared" si="1"/>
        <v>3.9980426697983944</v>
      </c>
      <c r="P29" s="52">
        <f t="shared" si="7"/>
        <v>-0.17483183143496203</v>
      </c>
      <c r="Q29" s="2"/>
    </row>
    <row r="30" spans="1:17" ht="20.100000000000001" customHeight="1">
      <c r="A30" s="8" t="s">
        <v>177</v>
      </c>
      <c r="B30" s="19">
        <v>1296.54</v>
      </c>
      <c r="C30" s="140">
        <v>1110.9100000000001</v>
      </c>
      <c r="D30" s="214">
        <f t="shared" si="2"/>
        <v>4.0536701247225635E-3</v>
      </c>
      <c r="E30" s="215">
        <f t="shared" si="3"/>
        <v>4.4433287892516032E-3</v>
      </c>
      <c r="F30" s="52">
        <f t="shared" si="4"/>
        <v>-0.1431733691208909</v>
      </c>
      <c r="H30" s="19">
        <v>411.34700000000004</v>
      </c>
      <c r="I30" s="140">
        <v>407.07100000000003</v>
      </c>
      <c r="J30" s="214">
        <f t="shared" si="0"/>
        <v>4.9308810343362888E-3</v>
      </c>
      <c r="K30" s="215">
        <f t="shared" si="5"/>
        <v>5.9575868336234818E-3</v>
      </c>
      <c r="L30" s="52">
        <f t="shared" si="6"/>
        <v>-1.0395116531784624E-2</v>
      </c>
      <c r="N30" s="40">
        <f t="shared" si="1"/>
        <v>3.1726518271707782</v>
      </c>
      <c r="O30" s="143">
        <f t="shared" si="1"/>
        <v>3.6643022387052055</v>
      </c>
      <c r="P30" s="52">
        <f t="shared" si="7"/>
        <v>0.15496513273971763</v>
      </c>
      <c r="Q30" s="2"/>
    </row>
    <row r="31" spans="1:17" ht="20.100000000000001" customHeight="1">
      <c r="A31" s="8" t="s">
        <v>178</v>
      </c>
      <c r="B31" s="19">
        <v>3358.8300000000004</v>
      </c>
      <c r="C31" s="140">
        <v>3489.0699999999993</v>
      </c>
      <c r="D31" s="214">
        <f t="shared" si="2"/>
        <v>1.0501479958213314E-2</v>
      </c>
      <c r="E31" s="215">
        <f t="shared" si="3"/>
        <v>1.3955302570607959E-2</v>
      </c>
      <c r="F31" s="52">
        <f t="shared" si="4"/>
        <v>3.8775406912525748E-2</v>
      </c>
      <c r="H31" s="19">
        <v>391.60300000000001</v>
      </c>
      <c r="I31" s="140">
        <v>403.43799999999987</v>
      </c>
      <c r="J31" s="214">
        <f t="shared" si="0"/>
        <v>4.6942066082630808E-3</v>
      </c>
      <c r="K31" s="215">
        <f t="shared" si="5"/>
        <v>5.9044169616194455E-3</v>
      </c>
      <c r="L31" s="52">
        <f t="shared" si="6"/>
        <v>3.0221933948411696E-2</v>
      </c>
      <c r="N31" s="40">
        <f t="shared" ref="N31" si="8">(H31/B31)*10</f>
        <v>1.1658910989838722</v>
      </c>
      <c r="O31" s="143">
        <f t="shared" ref="O31" si="9">(I31/C31)*10</f>
        <v>1.1562909313943257</v>
      </c>
      <c r="P31" s="52">
        <f t="shared" ref="P31" si="10">(O31-N31)/N31</f>
        <v>-8.2341889374689479E-3</v>
      </c>
      <c r="Q31" s="2"/>
    </row>
    <row r="32" spans="1:17" ht="20.100000000000001" customHeight="1" thickBot="1">
      <c r="A32" s="8" t="s">
        <v>17</v>
      </c>
      <c r="B32" s="19">
        <f>B33-SUM(B7:B31)</f>
        <v>27078.389999999956</v>
      </c>
      <c r="C32" s="140">
        <f>C33-SUM(C7:C31)</f>
        <v>23820.949999999866</v>
      </c>
      <c r="D32" s="214">
        <f t="shared" si="2"/>
        <v>8.4661376099916738E-2</v>
      </c>
      <c r="E32" s="215">
        <f t="shared" si="3"/>
        <v>9.5277126790039149E-2</v>
      </c>
      <c r="F32" s="52">
        <f t="shared" si="4"/>
        <v>-0.12029666460967935</v>
      </c>
      <c r="H32" s="19">
        <f>H33-SUM(H7:H31)</f>
        <v>7532.6580000000104</v>
      </c>
      <c r="I32" s="140">
        <f>I33-SUM(I7:I31)</f>
        <v>7037.3359999999739</v>
      </c>
      <c r="J32" s="214">
        <f t="shared" si="0"/>
        <v>9.0295153411454485E-2</v>
      </c>
      <c r="K32" s="215">
        <f t="shared" si="5"/>
        <v>0.10299318865108145</v>
      </c>
      <c r="L32" s="52">
        <f t="shared" si="6"/>
        <v>-6.5756602782183371E-2</v>
      </c>
      <c r="N32" s="40">
        <f t="shared" si="1"/>
        <v>2.7817968498127188</v>
      </c>
      <c r="O32" s="143">
        <f t="shared" si="1"/>
        <v>2.9542633690092179</v>
      </c>
      <c r="P32" s="52">
        <f t="shared" si="7"/>
        <v>6.1998243763957905E-2</v>
      </c>
      <c r="Q32" s="2"/>
    </row>
    <row r="33" spans="1:17" ht="26.25" customHeight="1" thickBot="1">
      <c r="A33" s="35" t="s">
        <v>18</v>
      </c>
      <c r="B33" s="36">
        <v>319843.49</v>
      </c>
      <c r="C33" s="148">
        <v>250017.50999999986</v>
      </c>
      <c r="D33" s="251">
        <f>SUM(D7:D32)</f>
        <v>0.99999999999999989</v>
      </c>
      <c r="E33" s="252">
        <f>SUM(E7:E32)</f>
        <v>1</v>
      </c>
      <c r="F33" s="57">
        <f t="shared" si="4"/>
        <v>-0.21831296300575051</v>
      </c>
      <c r="G33" s="56"/>
      <c r="H33" s="36">
        <v>83422.616999999998</v>
      </c>
      <c r="I33" s="148">
        <v>68328.16899999998</v>
      </c>
      <c r="J33" s="251">
        <f>SUM(J7:J32)</f>
        <v>1.0000000000000002</v>
      </c>
      <c r="K33" s="252">
        <f>SUM(K7:K32)</f>
        <v>0.99999999999999978</v>
      </c>
      <c r="L33" s="57">
        <f t="shared" si="6"/>
        <v>-0.18093951667807326</v>
      </c>
      <c r="M33" s="56"/>
      <c r="N33" s="37">
        <f t="shared" si="1"/>
        <v>2.6082324514405468</v>
      </c>
      <c r="O33" s="150">
        <f t="shared" si="1"/>
        <v>2.7329353452084222</v>
      </c>
      <c r="P33" s="57">
        <f t="shared" si="7"/>
        <v>4.7811265326064396E-2</v>
      </c>
      <c r="Q33" s="2"/>
    </row>
    <row r="35" spans="1:17" ht="15.75" thickBot="1"/>
    <row r="36" spans="1:17">
      <c r="A36" s="494" t="s">
        <v>2</v>
      </c>
      <c r="B36" s="482" t="s">
        <v>1</v>
      </c>
      <c r="C36" s="480"/>
      <c r="D36" s="482" t="s">
        <v>101</v>
      </c>
      <c r="E36" s="480"/>
      <c r="F36" s="130" t="s">
        <v>0</v>
      </c>
      <c r="H36" s="492" t="s">
        <v>19</v>
      </c>
      <c r="I36" s="493"/>
      <c r="J36" s="482" t="s">
        <v>101</v>
      </c>
      <c r="K36" s="483"/>
      <c r="L36" s="130" t="s">
        <v>0</v>
      </c>
      <c r="N36" s="490" t="s">
        <v>22</v>
      </c>
      <c r="O36" s="480"/>
      <c r="P36" s="130" t="s">
        <v>0</v>
      </c>
    </row>
    <row r="37" spans="1:17">
      <c r="A37" s="495"/>
      <c r="B37" s="485" t="str">
        <f>B5</f>
        <v>maio</v>
      </c>
      <c r="C37" s="487"/>
      <c r="D37" s="485" t="str">
        <f>B37</f>
        <v>maio</v>
      </c>
      <c r="E37" s="487"/>
      <c r="F37" s="131" t="str">
        <f>F5</f>
        <v>2026 /2025</v>
      </c>
      <c r="H37" s="488" t="str">
        <f>B37</f>
        <v>maio</v>
      </c>
      <c r="I37" s="487"/>
      <c r="J37" s="485" t="str">
        <f>B37</f>
        <v>maio</v>
      </c>
      <c r="K37" s="486"/>
      <c r="L37" s="131" t="str">
        <f>F37</f>
        <v>2026 /2025</v>
      </c>
      <c r="N37" s="488" t="str">
        <f>B37</f>
        <v>maio</v>
      </c>
      <c r="O37" s="486"/>
      <c r="P37" s="131" t="str">
        <f>F37</f>
        <v>2026 /2025</v>
      </c>
    </row>
    <row r="38" spans="1:17" ht="19.5" customHeight="1" thickBot="1">
      <c r="A38" s="496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2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5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210</v>
      </c>
      <c r="B39" s="19">
        <v>28888.86</v>
      </c>
      <c r="C39" s="147">
        <v>22983.079999999994</v>
      </c>
      <c r="D39" s="247">
        <f>B39/$B$62</f>
        <v>0.1936423287062452</v>
      </c>
      <c r="E39" s="246">
        <f>C39/$C$62</f>
        <v>0.22577613160768389</v>
      </c>
      <c r="F39" s="52">
        <f>(C39-B39)/B39</f>
        <v>-0.20443105058489694</v>
      </c>
      <c r="H39" s="39">
        <v>9232.2160000000022</v>
      </c>
      <c r="I39" s="147">
        <v>7382.2779999999984</v>
      </c>
      <c r="J39" s="250">
        <f>H39/$H$62</f>
        <v>0.24359524019915563</v>
      </c>
      <c r="K39" s="246">
        <f>I39/$I$62</f>
        <v>0.25647763161172393</v>
      </c>
      <c r="L39" s="52">
        <f>(I39-H39)/H39</f>
        <v>-0.20037854400287031</v>
      </c>
      <c r="N39" s="40">
        <f t="shared" ref="N39:O62" si="11">(H39/B39)*10</f>
        <v>3.1957702726933501</v>
      </c>
      <c r="O39" s="149">
        <f t="shared" si="11"/>
        <v>3.2120490378139048</v>
      </c>
      <c r="P39" s="52">
        <f>(O39-N39)/N39</f>
        <v>5.0938470952216451E-3</v>
      </c>
    </row>
    <row r="40" spans="1:17" ht="20.100000000000001" customHeight="1">
      <c r="A40" s="38" t="s">
        <v>211</v>
      </c>
      <c r="B40" s="19">
        <v>16458.95</v>
      </c>
      <c r="C40" s="140">
        <v>14109.710000000005</v>
      </c>
      <c r="D40" s="247">
        <f t="shared" ref="D40:D61" si="12">B40/$B$62</f>
        <v>0.11032451284196243</v>
      </c>
      <c r="E40" s="215">
        <f t="shared" ref="E40:E61" si="13">C40/$C$62</f>
        <v>0.13860786900216399</v>
      </c>
      <c r="F40" s="52">
        <f t="shared" ref="F40:F62" si="14">(C40-B40)/B40</f>
        <v>-0.14273328493008339</v>
      </c>
      <c r="H40" s="19">
        <v>4888.5419999999995</v>
      </c>
      <c r="I40" s="140">
        <v>4181.3590000000004</v>
      </c>
      <c r="J40" s="247">
        <f t="shared" ref="J40:J62" si="15">H40/$H$62</f>
        <v>0.12898588623940993</v>
      </c>
      <c r="K40" s="215">
        <f t="shared" ref="K40:K62" si="16">I40/$I$62</f>
        <v>0.14527020700634233</v>
      </c>
      <c r="L40" s="52">
        <f t="shared" ref="L40:L62" si="17">(I40-H40)/H40</f>
        <v>-0.14466133256091471</v>
      </c>
      <c r="N40" s="40">
        <f t="shared" si="11"/>
        <v>2.9701420807524173</v>
      </c>
      <c r="O40" s="143">
        <f t="shared" si="11"/>
        <v>2.9634620413885182</v>
      </c>
      <c r="P40" s="52">
        <f t="shared" ref="P40:P62" si="18">(O40-N40)/N40</f>
        <v>-2.2490639108438929E-3</v>
      </c>
    </row>
    <row r="41" spans="1:17" ht="20.100000000000001" customHeight="1">
      <c r="A41" s="38" t="s">
        <v>212</v>
      </c>
      <c r="B41" s="19">
        <v>19826.240000000002</v>
      </c>
      <c r="C41" s="140">
        <v>12785.050000000001</v>
      </c>
      <c r="D41" s="247">
        <f t="shared" si="12"/>
        <v>0.13289549269472412</v>
      </c>
      <c r="E41" s="215">
        <f t="shared" si="13"/>
        <v>0.12559496514004301</v>
      </c>
      <c r="F41" s="52">
        <f t="shared" si="14"/>
        <v>-0.3551449997578966</v>
      </c>
      <c r="H41" s="19">
        <v>3947.7410000000004</v>
      </c>
      <c r="I41" s="140">
        <v>2884.721</v>
      </c>
      <c r="J41" s="247">
        <f t="shared" si="15"/>
        <v>0.104162523617196</v>
      </c>
      <c r="K41" s="215">
        <f t="shared" si="16"/>
        <v>0.1002219653527819</v>
      </c>
      <c r="L41" s="52">
        <f t="shared" si="17"/>
        <v>-0.26927298422059609</v>
      </c>
      <c r="N41" s="40">
        <f t="shared" si="11"/>
        <v>1.991169783075359</v>
      </c>
      <c r="O41" s="143">
        <f t="shared" si="11"/>
        <v>2.2563235967008342</v>
      </c>
      <c r="P41" s="52">
        <f t="shared" si="18"/>
        <v>0.13316484404255347</v>
      </c>
    </row>
    <row r="42" spans="1:17" ht="20.100000000000001" customHeight="1">
      <c r="A42" s="38" t="s">
        <v>214</v>
      </c>
      <c r="B42" s="19">
        <v>9385.369999999999</v>
      </c>
      <c r="C42" s="140">
        <v>7541.4699999999993</v>
      </c>
      <c r="D42" s="247">
        <f t="shared" si="12"/>
        <v>6.2910232614569503E-2</v>
      </c>
      <c r="E42" s="215">
        <f t="shared" si="13"/>
        <v>7.4084236022125841E-2</v>
      </c>
      <c r="F42" s="52">
        <f t="shared" si="14"/>
        <v>-0.19646534979441405</v>
      </c>
      <c r="H42" s="19">
        <v>3000.8509999999992</v>
      </c>
      <c r="I42" s="140">
        <v>2519.3600000000006</v>
      </c>
      <c r="J42" s="247">
        <f t="shared" si="15"/>
        <v>7.9178500605583318E-2</v>
      </c>
      <c r="K42" s="215">
        <f t="shared" si="16"/>
        <v>8.7528468309824303E-2</v>
      </c>
      <c r="L42" s="52">
        <f t="shared" si="17"/>
        <v>-0.16045148526201358</v>
      </c>
      <c r="N42" s="40">
        <f t="shared" si="11"/>
        <v>3.1973710146749665</v>
      </c>
      <c r="O42" s="143">
        <f t="shared" si="11"/>
        <v>3.3406749612476094</v>
      </c>
      <c r="P42" s="52">
        <f t="shared" si="18"/>
        <v>4.4819304958642926E-2</v>
      </c>
    </row>
    <row r="43" spans="1:17" ht="20.100000000000001" customHeight="1">
      <c r="A43" s="38" t="s">
        <v>213</v>
      </c>
      <c r="B43" s="19">
        <v>17109.500000000004</v>
      </c>
      <c r="C43" s="140">
        <v>10628.419999999998</v>
      </c>
      <c r="D43" s="247">
        <f t="shared" si="12"/>
        <v>0.11468515625052367</v>
      </c>
      <c r="E43" s="215">
        <f t="shared" si="13"/>
        <v>0.10440913718708458</v>
      </c>
      <c r="F43" s="52">
        <f t="shared" si="14"/>
        <v>-0.37880008182588643</v>
      </c>
      <c r="H43" s="19">
        <v>4202.6530000000002</v>
      </c>
      <c r="I43" s="140">
        <v>2417.614</v>
      </c>
      <c r="J43" s="247">
        <f t="shared" si="15"/>
        <v>0.1108884656737561</v>
      </c>
      <c r="K43" s="215">
        <f t="shared" si="16"/>
        <v>8.3993573917339137E-2</v>
      </c>
      <c r="L43" s="52">
        <f t="shared" si="17"/>
        <v>-0.42474099098831147</v>
      </c>
      <c r="N43" s="40">
        <f t="shared" si="11"/>
        <v>2.4563271866506908</v>
      </c>
      <c r="O43" s="143">
        <f t="shared" si="11"/>
        <v>2.2746692358788985</v>
      </c>
      <c r="P43" s="52">
        <f t="shared" si="18"/>
        <v>-7.395511141961951E-2</v>
      </c>
    </row>
    <row r="44" spans="1:17" ht="20.100000000000001" customHeight="1">
      <c r="A44" s="38" t="s">
        <v>215</v>
      </c>
      <c r="B44" s="19">
        <v>10511.51</v>
      </c>
      <c r="C44" s="140">
        <v>9617.25</v>
      </c>
      <c r="D44" s="247">
        <f t="shared" si="12"/>
        <v>7.0458760734033246E-2</v>
      </c>
      <c r="E44" s="215">
        <f t="shared" si="13"/>
        <v>9.4475827508932589E-2</v>
      </c>
      <c r="F44" s="52">
        <f t="shared" si="14"/>
        <v>-8.5074361342946936E-2</v>
      </c>
      <c r="H44" s="19">
        <v>2274.0219999999999</v>
      </c>
      <c r="I44" s="140">
        <v>2051.8670000000002</v>
      </c>
      <c r="J44" s="247">
        <f t="shared" si="15"/>
        <v>6.0000863856322702E-2</v>
      </c>
      <c r="K44" s="215">
        <f t="shared" si="16"/>
        <v>7.1286666330129173E-2</v>
      </c>
      <c r="L44" s="52">
        <f t="shared" si="17"/>
        <v>-9.769254651010402E-2</v>
      </c>
      <c r="N44" s="40">
        <f t="shared" si="11"/>
        <v>2.1633637793238076</v>
      </c>
      <c r="O44" s="143">
        <f t="shared" si="11"/>
        <v>2.1335277756115314</v>
      </c>
      <c r="P44" s="52">
        <f t="shared" si="18"/>
        <v>-1.3791487126405499E-2</v>
      </c>
    </row>
    <row r="45" spans="1:17" ht="20.100000000000001" customHeight="1">
      <c r="A45" s="38" t="s">
        <v>216</v>
      </c>
      <c r="B45" s="19">
        <v>22791.39</v>
      </c>
      <c r="C45" s="140">
        <v>6217.6000000000013</v>
      </c>
      <c r="D45" s="247">
        <f t="shared" si="12"/>
        <v>0.152770923949655</v>
      </c>
      <c r="E45" s="215">
        <f t="shared" si="13"/>
        <v>6.1079092788431141E-2</v>
      </c>
      <c r="F45" s="52">
        <f t="shared" si="14"/>
        <v>-0.72719522591645347</v>
      </c>
      <c r="H45" s="19">
        <v>3225.5420000000004</v>
      </c>
      <c r="I45" s="140">
        <v>1679.501999999999</v>
      </c>
      <c r="J45" s="247">
        <f t="shared" si="15"/>
        <v>8.5107051033301725E-2</v>
      </c>
      <c r="K45" s="215">
        <f t="shared" si="16"/>
        <v>5.8349833919442401E-2</v>
      </c>
      <c r="L45" s="52">
        <f t="shared" si="17"/>
        <v>-0.47931169397267226</v>
      </c>
      <c r="N45" s="40">
        <f t="shared" si="11"/>
        <v>1.4152458450318304</v>
      </c>
      <c r="O45" s="143">
        <f t="shared" si="11"/>
        <v>2.701206253216673</v>
      </c>
      <c r="P45" s="52">
        <f t="shared" si="18"/>
        <v>0.90864807178142248</v>
      </c>
    </row>
    <row r="46" spans="1:17" ht="20.100000000000001" customHeight="1">
      <c r="A46" s="38" t="s">
        <v>220</v>
      </c>
      <c r="B46" s="19">
        <v>4515.5500000000011</v>
      </c>
      <c r="C46" s="140">
        <v>3385.94</v>
      </c>
      <c r="D46" s="247">
        <f t="shared" si="12"/>
        <v>3.0267778562029991E-2</v>
      </c>
      <c r="E46" s="215">
        <f t="shared" si="13"/>
        <v>3.3262053434775556E-2</v>
      </c>
      <c r="F46" s="52">
        <f t="shared" si="14"/>
        <v>-0.25016000265748373</v>
      </c>
      <c r="H46" s="19">
        <v>1564.643</v>
      </c>
      <c r="I46" s="140">
        <v>1306.4220000000003</v>
      </c>
      <c r="J46" s="247">
        <f t="shared" si="15"/>
        <v>4.1283651445213954E-2</v>
      </c>
      <c r="K46" s="215">
        <f t="shared" si="16"/>
        <v>4.5388160733780512E-2</v>
      </c>
      <c r="L46" s="52">
        <f t="shared" si="17"/>
        <v>-0.16503509107189293</v>
      </c>
      <c r="N46" s="40">
        <f t="shared" si="11"/>
        <v>3.4650109067555439</v>
      </c>
      <c r="O46" s="143">
        <f t="shared" si="11"/>
        <v>3.8583731548698448</v>
      </c>
      <c r="P46" s="52">
        <f t="shared" si="18"/>
        <v>0.11352410099125052</v>
      </c>
    </row>
    <row r="47" spans="1:17" ht="20.100000000000001" customHeight="1">
      <c r="A47" s="38" t="s">
        <v>217</v>
      </c>
      <c r="B47" s="19">
        <v>3449.2899999999995</v>
      </c>
      <c r="C47" s="140">
        <v>2517.92</v>
      </c>
      <c r="D47" s="247">
        <f t="shared" si="12"/>
        <v>2.3120626704659319E-2</v>
      </c>
      <c r="E47" s="215">
        <f t="shared" si="13"/>
        <v>2.4734989274615045E-2</v>
      </c>
      <c r="F47" s="52">
        <f t="shared" si="14"/>
        <v>-0.27001788773921576</v>
      </c>
      <c r="H47" s="19">
        <v>1197.99</v>
      </c>
      <c r="I47" s="140">
        <v>1073.3520000000001</v>
      </c>
      <c r="J47" s="247">
        <f t="shared" si="15"/>
        <v>3.1609384118199399E-2</v>
      </c>
      <c r="K47" s="215">
        <f t="shared" si="16"/>
        <v>3.7290762938717179E-2</v>
      </c>
      <c r="L47" s="52">
        <f t="shared" si="17"/>
        <v>-0.10403926577016497</v>
      </c>
      <c r="N47" s="40">
        <f t="shared" si="11"/>
        <v>3.4731495467183104</v>
      </c>
      <c r="O47" s="143">
        <f t="shared" si="11"/>
        <v>4.2628518777403572</v>
      </c>
      <c r="P47" s="52">
        <f t="shared" si="18"/>
        <v>0.22737354680515159</v>
      </c>
    </row>
    <row r="48" spans="1:17" ht="20.100000000000001" customHeight="1">
      <c r="A48" s="38" t="s">
        <v>219</v>
      </c>
      <c r="B48" s="19">
        <v>4166.0899999999992</v>
      </c>
      <c r="C48" s="140">
        <v>3901.57</v>
      </c>
      <c r="D48" s="247">
        <f t="shared" si="12"/>
        <v>2.7925344551491506E-2</v>
      </c>
      <c r="E48" s="215">
        <f t="shared" si="13"/>
        <v>3.8327386137827983E-2</v>
      </c>
      <c r="F48" s="52">
        <f t="shared" si="14"/>
        <v>-6.3493587512511523E-2</v>
      </c>
      <c r="H48" s="19">
        <v>867.3979999999998</v>
      </c>
      <c r="I48" s="140">
        <v>797.13000000000022</v>
      </c>
      <c r="J48" s="247">
        <f t="shared" si="15"/>
        <v>2.288659885755133E-2</v>
      </c>
      <c r="K48" s="215">
        <f t="shared" si="16"/>
        <v>2.769416357480084E-2</v>
      </c>
      <c r="L48" s="52">
        <f t="shared" si="17"/>
        <v>-8.1010101475907939E-2</v>
      </c>
      <c r="N48" s="40">
        <f t="shared" si="11"/>
        <v>2.0820433548003043</v>
      </c>
      <c r="O48" s="143">
        <f t="shared" si="11"/>
        <v>2.0431005979644095</v>
      </c>
      <c r="P48" s="52">
        <f t="shared" si="18"/>
        <v>-1.8704104670111448E-2</v>
      </c>
    </row>
    <row r="49" spans="1:16" ht="20.100000000000001" customHeight="1">
      <c r="A49" s="38" t="s">
        <v>218</v>
      </c>
      <c r="B49" s="19">
        <v>3330.0900000000006</v>
      </c>
      <c r="C49" s="140">
        <v>2537.54</v>
      </c>
      <c r="D49" s="247">
        <f t="shared" si="12"/>
        <v>2.2321627866291029E-2</v>
      </c>
      <c r="E49" s="215">
        <f t="shared" si="13"/>
        <v>2.49277279198333E-2</v>
      </c>
      <c r="F49" s="52">
        <f t="shared" si="14"/>
        <v>-0.2379965706632555</v>
      </c>
      <c r="H49" s="19">
        <v>837.0150000000001</v>
      </c>
      <c r="I49" s="140">
        <v>715.57400000000007</v>
      </c>
      <c r="J49" s="247">
        <f t="shared" si="15"/>
        <v>2.208493280218923E-2</v>
      </c>
      <c r="K49" s="215">
        <f t="shared" si="16"/>
        <v>2.486071707986719E-2</v>
      </c>
      <c r="L49" s="52">
        <f t="shared" si="17"/>
        <v>-0.14508820033093794</v>
      </c>
      <c r="N49" s="40">
        <f t="shared" si="11"/>
        <v>2.513490626379467</v>
      </c>
      <c r="O49" s="143">
        <f t="shared" si="11"/>
        <v>2.8199516066741808</v>
      </c>
      <c r="P49" s="52">
        <f t="shared" si="18"/>
        <v>0.12192644646387742</v>
      </c>
    </row>
    <row r="50" spans="1:16" ht="20.100000000000001" customHeight="1">
      <c r="A50" s="38" t="s">
        <v>224</v>
      </c>
      <c r="B50" s="19">
        <v>1843.65</v>
      </c>
      <c r="C50" s="140">
        <v>1295.8499999999997</v>
      </c>
      <c r="D50" s="247">
        <f t="shared" si="12"/>
        <v>1.2358005103672107E-2</v>
      </c>
      <c r="E50" s="215">
        <f t="shared" si="13"/>
        <v>1.2729886514071097E-2</v>
      </c>
      <c r="F50" s="52">
        <f t="shared" si="14"/>
        <v>-0.29712797982263467</v>
      </c>
      <c r="H50" s="19">
        <v>603.99099999999987</v>
      </c>
      <c r="I50" s="140">
        <v>398.89900000000006</v>
      </c>
      <c r="J50" s="247">
        <f t="shared" si="15"/>
        <v>1.5936513262160262E-2</v>
      </c>
      <c r="K50" s="215">
        <f t="shared" si="16"/>
        <v>1.3858685729836387E-2</v>
      </c>
      <c r="L50" s="52">
        <f t="shared" si="17"/>
        <v>-0.3395613510797344</v>
      </c>
      <c r="N50" s="40">
        <f t="shared" si="11"/>
        <v>3.2760610744989549</v>
      </c>
      <c r="O50" s="143">
        <f t="shared" si="11"/>
        <v>3.0782806652004484</v>
      </c>
      <c r="P50" s="52">
        <f t="shared" si="18"/>
        <v>-6.0371404806229163E-2</v>
      </c>
    </row>
    <row r="51" spans="1:16" ht="20.100000000000001" customHeight="1">
      <c r="A51" s="38" t="s">
        <v>222</v>
      </c>
      <c r="B51" s="19">
        <v>1642.8200000000004</v>
      </c>
      <c r="C51" s="140">
        <v>1004.1999999999999</v>
      </c>
      <c r="D51" s="247">
        <f t="shared" si="12"/>
        <v>1.1011839527250083E-2</v>
      </c>
      <c r="E51" s="215">
        <f t="shared" si="13"/>
        <v>9.8648393235561214E-3</v>
      </c>
      <c r="F51" s="52">
        <f t="shared" si="14"/>
        <v>-0.38873400616013948</v>
      </c>
      <c r="H51" s="19">
        <v>509.709</v>
      </c>
      <c r="I51" s="140">
        <v>343.00899999999996</v>
      </c>
      <c r="J51" s="247">
        <f t="shared" si="15"/>
        <v>1.3448849797997727E-2</v>
      </c>
      <c r="K51" s="215">
        <f t="shared" si="16"/>
        <v>1.1916936200655925E-2</v>
      </c>
      <c r="L51" s="52">
        <f t="shared" si="17"/>
        <v>-0.32704935561271242</v>
      </c>
      <c r="N51" s="40">
        <f t="shared" si="11"/>
        <v>3.1026466685333749</v>
      </c>
      <c r="O51" s="143">
        <f t="shared" si="11"/>
        <v>3.4157438757219678</v>
      </c>
      <c r="P51" s="52">
        <f t="shared" si="18"/>
        <v>0.10091294325067132</v>
      </c>
    </row>
    <row r="52" spans="1:16" ht="20.100000000000001" customHeight="1">
      <c r="A52" s="38" t="s">
        <v>223</v>
      </c>
      <c r="B52" s="19">
        <v>2348.63</v>
      </c>
      <c r="C52" s="140">
        <v>985.67000000000007</v>
      </c>
      <c r="D52" s="247">
        <f t="shared" si="12"/>
        <v>1.5742891289907208E-2</v>
      </c>
      <c r="E52" s="215">
        <f t="shared" si="13"/>
        <v>9.6828083808499932E-3</v>
      </c>
      <c r="F52" s="52">
        <f t="shared" si="14"/>
        <v>-0.58032129369036412</v>
      </c>
      <c r="H52" s="19">
        <v>572.61</v>
      </c>
      <c r="I52" s="140">
        <v>265.24700000000001</v>
      </c>
      <c r="J52" s="247">
        <f t="shared" si="15"/>
        <v>1.5108514628604712E-2</v>
      </c>
      <c r="K52" s="215">
        <f t="shared" si="16"/>
        <v>9.2153021536326533E-3</v>
      </c>
      <c r="L52" s="52">
        <f t="shared" si="17"/>
        <v>-0.53677546672255116</v>
      </c>
      <c r="N52" s="40">
        <f t="shared" ref="N52:N53" si="19">(H52/B52)*10</f>
        <v>2.4380596347657995</v>
      </c>
      <c r="O52" s="143">
        <f t="shared" ref="O52:O53" si="20">(I52/C52)*10</f>
        <v>2.6910324956628484</v>
      </c>
      <c r="P52" s="52">
        <f t="shared" ref="P52:P53" si="21">(O52-N52)/N52</f>
        <v>0.10375991517588518</v>
      </c>
    </row>
    <row r="53" spans="1:16" ht="20.100000000000001" customHeight="1">
      <c r="A53" s="38" t="s">
        <v>226</v>
      </c>
      <c r="B53" s="19">
        <v>345.75</v>
      </c>
      <c r="C53" s="140">
        <v>380.74999999999994</v>
      </c>
      <c r="D53" s="247">
        <f t="shared" si="12"/>
        <v>2.3175658419952979E-3</v>
      </c>
      <c r="E53" s="215">
        <f t="shared" si="13"/>
        <v>3.7403281940290704E-3</v>
      </c>
      <c r="F53" s="52">
        <f t="shared" si="14"/>
        <v>0.10122921185827893</v>
      </c>
      <c r="H53" s="19">
        <v>170.58599999999996</v>
      </c>
      <c r="I53" s="140">
        <v>190.07599999999999</v>
      </c>
      <c r="J53" s="247">
        <f t="shared" si="15"/>
        <v>4.5009711259586154E-3</v>
      </c>
      <c r="K53" s="215">
        <f t="shared" si="16"/>
        <v>6.6036855163446907E-3</v>
      </c>
      <c r="L53" s="52">
        <f t="shared" si="17"/>
        <v>0.11425322124910627</v>
      </c>
      <c r="N53" s="40">
        <f t="shared" si="19"/>
        <v>4.9337960954446842</v>
      </c>
      <c r="O53" s="143">
        <f t="shared" si="20"/>
        <v>4.9921470781352602</v>
      </c>
      <c r="P53" s="52">
        <f t="shared" si="21"/>
        <v>1.1826792506575352E-2</v>
      </c>
    </row>
    <row r="54" spans="1:16" ht="20.100000000000001" customHeight="1">
      <c r="A54" s="38" t="s">
        <v>227</v>
      </c>
      <c r="B54" s="19">
        <v>346.71</v>
      </c>
      <c r="C54" s="140">
        <v>505.59000000000003</v>
      </c>
      <c r="D54" s="247">
        <f t="shared" si="12"/>
        <v>2.3240007319687336E-3</v>
      </c>
      <c r="E54" s="215">
        <f t="shared" si="13"/>
        <v>4.9667039569774342E-3</v>
      </c>
      <c r="F54" s="52">
        <f t="shared" si="14"/>
        <v>0.45825041100631669</v>
      </c>
      <c r="H54" s="19">
        <v>98.443999999999988</v>
      </c>
      <c r="I54" s="140">
        <v>142.69500000000002</v>
      </c>
      <c r="J54" s="247">
        <f t="shared" si="15"/>
        <v>2.5974792862478164E-3</v>
      </c>
      <c r="K54" s="215">
        <f t="shared" si="16"/>
        <v>4.9575585805404455E-3</v>
      </c>
      <c r="L54" s="52">
        <f t="shared" si="17"/>
        <v>0.44950428670106901</v>
      </c>
      <c r="N54" s="40">
        <f t="shared" ref="N54" si="22">(H54/B54)*10</f>
        <v>2.8393758472498627</v>
      </c>
      <c r="O54" s="143">
        <f t="shared" ref="O54" si="23">(I54/C54)*10</f>
        <v>2.822346169821397</v>
      </c>
      <c r="P54" s="52">
        <f t="shared" ref="P54" si="24">(O54-N54)/N54</f>
        <v>-5.9976834151632937E-3</v>
      </c>
    </row>
    <row r="55" spans="1:16" ht="20.100000000000001" customHeight="1">
      <c r="A55" s="38" t="s">
        <v>225</v>
      </c>
      <c r="B55" s="19">
        <v>470.56000000000006</v>
      </c>
      <c r="C55" s="140">
        <v>287.40999999999997</v>
      </c>
      <c r="D55" s="247">
        <f t="shared" si="12"/>
        <v>3.1541685686458641E-3</v>
      </c>
      <c r="E55" s="215">
        <f t="shared" si="13"/>
        <v>2.823395210100841E-3</v>
      </c>
      <c r="F55" s="52">
        <f t="shared" si="14"/>
        <v>-0.38921710302618173</v>
      </c>
      <c r="H55" s="19">
        <v>238.15799999999996</v>
      </c>
      <c r="I55" s="140">
        <v>113.875</v>
      </c>
      <c r="J55" s="247">
        <f t="shared" si="15"/>
        <v>6.283881921236514E-3</v>
      </c>
      <c r="K55" s="215">
        <f t="shared" si="16"/>
        <v>3.9562842661553885E-3</v>
      </c>
      <c r="L55" s="52">
        <f t="shared" si="17"/>
        <v>-0.5218510400658386</v>
      </c>
      <c r="N55" s="40">
        <f t="shared" si="11"/>
        <v>5.0611611696701786</v>
      </c>
      <c r="O55" s="143">
        <f t="shared" si="11"/>
        <v>3.9621098778748132</v>
      </c>
      <c r="P55" s="52">
        <f t="shared" si="18"/>
        <v>-0.21715398007508768</v>
      </c>
    </row>
    <row r="56" spans="1:16" ht="20.100000000000001" customHeight="1">
      <c r="A56" s="38" t="s">
        <v>228</v>
      </c>
      <c r="B56" s="19">
        <v>408.69000000000005</v>
      </c>
      <c r="C56" s="140">
        <v>429.32</v>
      </c>
      <c r="D56" s="247">
        <f t="shared" si="12"/>
        <v>2.7394533158786941E-3</v>
      </c>
      <c r="E56" s="215">
        <f t="shared" si="13"/>
        <v>4.2174594885372573E-3</v>
      </c>
      <c r="F56" s="52">
        <f t="shared" si="14"/>
        <v>5.0478357679414561E-2</v>
      </c>
      <c r="H56" s="19">
        <v>94.527000000000001</v>
      </c>
      <c r="I56" s="140">
        <v>106.98199999999999</v>
      </c>
      <c r="J56" s="247">
        <f t="shared" si="15"/>
        <v>2.4941278746408858E-3</v>
      </c>
      <c r="K56" s="215">
        <f t="shared" si="16"/>
        <v>3.7168052984573939E-3</v>
      </c>
      <c r="L56" s="52">
        <f t="shared" si="17"/>
        <v>0.13176129571445178</v>
      </c>
      <c r="N56" s="40">
        <f t="shared" ref="N56" si="25">(H56/B56)*10</f>
        <v>2.312926668134772</v>
      </c>
      <c r="O56" s="143">
        <f t="shared" ref="O56" si="26">(I56/C56)*10</f>
        <v>2.4918941582036704</v>
      </c>
      <c r="P56" s="52">
        <f t="shared" ref="P56" si="27">(O56-N56)/N56</f>
        <v>7.7377070589628477E-2</v>
      </c>
    </row>
    <row r="57" spans="1:16" ht="20.100000000000001" customHeight="1">
      <c r="A57" s="38" t="s">
        <v>230</v>
      </c>
      <c r="B57" s="19">
        <v>117.21000000000001</v>
      </c>
      <c r="C57" s="140">
        <v>256.05000000000007</v>
      </c>
      <c r="D57" s="247">
        <f t="shared" si="12"/>
        <v>7.8565984769419779E-4</v>
      </c>
      <c r="E57" s="215">
        <f t="shared" si="13"/>
        <v>2.5153277323207981E-3</v>
      </c>
      <c r="F57" s="52">
        <f t="shared" si="14"/>
        <v>1.184540568210904</v>
      </c>
      <c r="H57" s="19">
        <v>44.378999999999998</v>
      </c>
      <c r="I57" s="140">
        <v>63.826999999999998</v>
      </c>
      <c r="J57" s="247">
        <f t="shared" si="15"/>
        <v>1.1709553984437025E-3</v>
      </c>
      <c r="K57" s="215">
        <f t="shared" si="16"/>
        <v>2.217499502576509E-3</v>
      </c>
      <c r="L57" s="52">
        <f t="shared" si="17"/>
        <v>0.43822528673471689</v>
      </c>
      <c r="N57" s="40">
        <f t="shared" ref="N57" si="28">(H57/B57)*10</f>
        <v>3.7862810340414637</v>
      </c>
      <c r="O57" s="143">
        <f t="shared" ref="O57" si="29">(I57/C57)*10</f>
        <v>2.4927553212263223</v>
      </c>
      <c r="P57" s="52">
        <f t="shared" ref="P57" si="30">(O57-N57)/N57</f>
        <v>-0.34163489217662124</v>
      </c>
    </row>
    <row r="58" spans="1:16" ht="20.100000000000001" customHeight="1">
      <c r="A58" s="38" t="s">
        <v>229</v>
      </c>
      <c r="B58" s="19">
        <v>881.5200000000001</v>
      </c>
      <c r="C58" s="140">
        <v>186.17000000000002</v>
      </c>
      <c r="D58" s="247">
        <f t="shared" si="12"/>
        <v>5.9088377181075787E-3</v>
      </c>
      <c r="E58" s="215">
        <f t="shared" si="13"/>
        <v>1.8288559419104196E-3</v>
      </c>
      <c r="F58" s="52">
        <f t="shared" si="14"/>
        <v>-0.7888079680551775</v>
      </c>
      <c r="H58" s="19">
        <v>162.41299999999998</v>
      </c>
      <c r="I58" s="140">
        <v>54.336000000000006</v>
      </c>
      <c r="J58" s="247">
        <f t="shared" si="15"/>
        <v>4.2853236694706288E-3</v>
      </c>
      <c r="K58" s="215">
        <f t="shared" si="16"/>
        <v>1.8877599287448448E-3</v>
      </c>
      <c r="L58" s="52">
        <f t="shared" si="17"/>
        <v>-0.6654455000523356</v>
      </c>
      <c r="N58" s="40">
        <f t="shared" ref="N58" si="31">(H58/B58)*10</f>
        <v>1.8424199110627095</v>
      </c>
      <c r="O58" s="143">
        <f t="shared" ref="O58" si="32">(I58/C58)*10</f>
        <v>2.9186227641403018</v>
      </c>
      <c r="P58" s="52">
        <f t="shared" ref="P58" si="33">(O58-N58)/N58</f>
        <v>0.58412463229234068</v>
      </c>
    </row>
    <row r="59" spans="1:16" ht="20.100000000000001" customHeight="1">
      <c r="A59" s="38" t="s">
        <v>231</v>
      </c>
      <c r="B59" s="19">
        <v>26.660000000000004</v>
      </c>
      <c r="C59" s="140">
        <v>119.39000000000001</v>
      </c>
      <c r="D59" s="247">
        <f t="shared" si="12"/>
        <v>1.7870225697062806E-4</v>
      </c>
      <c r="E59" s="215">
        <f t="shared" si="13"/>
        <v>1.1728372503877369E-3</v>
      </c>
      <c r="F59" s="52">
        <f t="shared" si="14"/>
        <v>3.4782445611402855</v>
      </c>
      <c r="H59" s="19">
        <v>11.447999999999999</v>
      </c>
      <c r="I59" s="140">
        <v>46.452999999999996</v>
      </c>
      <c r="J59" s="247">
        <f t="shared" si="15"/>
        <v>3.0205947410675107E-4</v>
      </c>
      <c r="K59" s="215">
        <f t="shared" si="16"/>
        <v>1.6138860418504172E-3</v>
      </c>
      <c r="L59" s="52">
        <f t="shared" si="17"/>
        <v>3.0577393431167015</v>
      </c>
      <c r="N59" s="40">
        <f t="shared" ref="N59" si="34">(H59/B59)*10</f>
        <v>4.2940735183795935</v>
      </c>
      <c r="O59" s="143">
        <f t="shared" ref="O59" si="35">(I59/C59)*10</f>
        <v>3.8908618812295832</v>
      </c>
      <c r="P59" s="52">
        <f t="shared" ref="P59" si="36">(O59-N59)/N59</f>
        <v>-9.3899565394997192E-2</v>
      </c>
    </row>
    <row r="60" spans="1:16" ht="20.100000000000001" customHeight="1">
      <c r="A60" s="38" t="s">
        <v>232</v>
      </c>
      <c r="B60" s="19">
        <v>44.239999999999995</v>
      </c>
      <c r="C60" s="140">
        <v>47.46</v>
      </c>
      <c r="D60" s="247">
        <f t="shared" si="12"/>
        <v>2.9654117960917415E-4</v>
      </c>
      <c r="E60" s="215">
        <f t="shared" si="13"/>
        <v>4.6622712039033414E-4</v>
      </c>
      <c r="F60" s="52">
        <f t="shared" si="14"/>
        <v>7.2784810126582417E-2</v>
      </c>
      <c r="H60" s="19">
        <v>30.131</v>
      </c>
      <c r="I60" s="140">
        <v>15.847999999999999</v>
      </c>
      <c r="J60" s="247">
        <f t="shared" si="15"/>
        <v>7.9501694744151961E-4</v>
      </c>
      <c r="K60" s="215">
        <f t="shared" si="16"/>
        <v>5.5059664588391296E-4</v>
      </c>
      <c r="L60" s="52">
        <f t="shared" si="17"/>
        <v>-0.47403006870001002</v>
      </c>
      <c r="N60" s="40">
        <f t="shared" si="11"/>
        <v>6.8108047016274877</v>
      </c>
      <c r="O60" s="143">
        <f t="shared" si="11"/>
        <v>3.3392330383480822</v>
      </c>
      <c r="P60" s="52">
        <f t="shared" si="18"/>
        <v>-0.5097153442749357</v>
      </c>
    </row>
    <row r="61" spans="1:16" ht="20.100000000000001" customHeight="1" thickBot="1">
      <c r="A61" s="8" t="s">
        <v>17</v>
      </c>
      <c r="B61" s="19">
        <f>B62-SUM(B39:B60)</f>
        <v>277.42000000007101</v>
      </c>
      <c r="C61" s="140">
        <f>C62-SUM(C39:C60)</f>
        <v>72.469999999957508</v>
      </c>
      <c r="D61" s="247">
        <f t="shared" si="12"/>
        <v>1.8595491421156908E-3</v>
      </c>
      <c r="E61" s="215">
        <f t="shared" si="13"/>
        <v>7.1191486335161612E-4</v>
      </c>
      <c r="F61" s="52">
        <f t="shared" si="14"/>
        <v>-0.73877153774082993</v>
      </c>
      <c r="H61" s="196">
        <f>H62-SUM(H39:H60)</f>
        <v>124.81199999997625</v>
      </c>
      <c r="I61" s="22">
        <f>I62-SUM(I39:I60)</f>
        <v>32.895000000000437</v>
      </c>
      <c r="J61" s="247">
        <f t="shared" si="15"/>
        <v>3.2932081658110274E-3</v>
      </c>
      <c r="K61" s="215">
        <f t="shared" si="16"/>
        <v>1.1428493605724105E-3</v>
      </c>
      <c r="L61" s="52">
        <f t="shared" si="17"/>
        <v>-0.73644361119117796</v>
      </c>
      <c r="N61" s="40">
        <f t="shared" si="11"/>
        <v>4.4990267464474192</v>
      </c>
      <c r="O61" s="143">
        <f t="shared" si="11"/>
        <v>4.5391196357140506</v>
      </c>
      <c r="P61" s="52">
        <f t="shared" si="18"/>
        <v>8.9114583055746755E-3</v>
      </c>
    </row>
    <row r="62" spans="1:16" s="1" customFormat="1" ht="26.25" customHeight="1" thickBot="1">
      <c r="A62" s="12" t="s">
        <v>18</v>
      </c>
      <c r="B62" s="17">
        <v>149186.70000000004</v>
      </c>
      <c r="C62" s="145">
        <v>101795.87999999999</v>
      </c>
      <c r="D62" s="253">
        <f>SUM(D39:D61)</f>
        <v>1</v>
      </c>
      <c r="E62" s="254">
        <f>SUM(E39:E61)</f>
        <v>0.99999999999999956</v>
      </c>
      <c r="F62" s="57">
        <f t="shared" si="14"/>
        <v>-0.31766115880303031</v>
      </c>
      <c r="H62" s="17">
        <v>37899.820999999996</v>
      </c>
      <c r="I62" s="145">
        <v>28783.321000000004</v>
      </c>
      <c r="J62" s="253">
        <f t="shared" si="15"/>
        <v>1</v>
      </c>
      <c r="K62" s="254">
        <f t="shared" si="16"/>
        <v>1</v>
      </c>
      <c r="L62" s="57">
        <f t="shared" si="17"/>
        <v>-0.24054203316685832</v>
      </c>
      <c r="N62" s="37">
        <f t="shared" si="11"/>
        <v>2.5404289390408117</v>
      </c>
      <c r="O62" s="150">
        <f t="shared" si="11"/>
        <v>2.8275526475138291</v>
      </c>
      <c r="P62" s="57">
        <f t="shared" si="18"/>
        <v>0.11302174371444001</v>
      </c>
    </row>
    <row r="64" spans="1:16" ht="15.75" thickBot="1"/>
    <row r="65" spans="1:16">
      <c r="A65" s="494" t="s">
        <v>15</v>
      </c>
      <c r="B65" s="482" t="s">
        <v>1</v>
      </c>
      <c r="C65" s="480"/>
      <c r="D65" s="482" t="s">
        <v>101</v>
      </c>
      <c r="E65" s="480"/>
      <c r="F65" s="130" t="s">
        <v>0</v>
      </c>
      <c r="H65" s="492" t="s">
        <v>19</v>
      </c>
      <c r="I65" s="493"/>
      <c r="J65" s="482" t="s">
        <v>101</v>
      </c>
      <c r="K65" s="483"/>
      <c r="L65" s="130" t="s">
        <v>0</v>
      </c>
      <c r="N65" s="490" t="s">
        <v>22</v>
      </c>
      <c r="O65" s="480"/>
      <c r="P65" s="130" t="s">
        <v>0</v>
      </c>
    </row>
    <row r="66" spans="1:16">
      <c r="A66" s="495"/>
      <c r="B66" s="485" t="str">
        <f>B37</f>
        <v>maio</v>
      </c>
      <c r="C66" s="487"/>
      <c r="D66" s="485" t="str">
        <f>B66</f>
        <v>maio</v>
      </c>
      <c r="E66" s="487"/>
      <c r="F66" s="131" t="str">
        <f>F5</f>
        <v>2026 /2025</v>
      </c>
      <c r="H66" s="488" t="str">
        <f>B66</f>
        <v>maio</v>
      </c>
      <c r="I66" s="487"/>
      <c r="J66" s="485" t="str">
        <f>B66</f>
        <v>maio</v>
      </c>
      <c r="K66" s="486"/>
      <c r="L66" s="131" t="str">
        <f>F66</f>
        <v>2026 /2025</v>
      </c>
      <c r="N66" s="488" t="str">
        <f>B66</f>
        <v>maio</v>
      </c>
      <c r="O66" s="486"/>
      <c r="P66" s="131" t="str">
        <f>L66</f>
        <v>2026 /2025</v>
      </c>
    </row>
    <row r="67" spans="1:16" ht="19.5" customHeight="1" thickBot="1">
      <c r="A67" s="496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2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0">
        <f>L38</f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168</v>
      </c>
      <c r="B68" s="39">
        <v>21826.32</v>
      </c>
      <c r="C68" s="147">
        <v>22327.81</v>
      </c>
      <c r="D68" s="247">
        <f>B68/$B$96</f>
        <v>0.12789599523113038</v>
      </c>
      <c r="E68" s="246">
        <f>C68/$C$96</f>
        <v>0.15063800067507024</v>
      </c>
      <c r="F68" s="52">
        <f>(C68-B68)/B68</f>
        <v>2.297638814055698E-2</v>
      </c>
      <c r="H68" s="19">
        <v>8035.4399999999987</v>
      </c>
      <c r="I68" s="147">
        <v>7757.7919999999995</v>
      </c>
      <c r="J68" s="245">
        <f>H68/$H$96</f>
        <v>0.17651464114814042</v>
      </c>
      <c r="K68" s="246">
        <f>I68/$I$96</f>
        <v>0.19617705952492215</v>
      </c>
      <c r="L68" s="52">
        <f t="shared" ref="L68:L70" si="37">(I68-H68)/H68</f>
        <v>-3.455293051780603E-2</v>
      </c>
      <c r="N68" s="40">
        <f t="shared" ref="N68:O83" si="38">(H68/B68)*10</f>
        <v>3.6815367867785307</v>
      </c>
      <c r="O68" s="143">
        <f t="shared" si="38"/>
        <v>3.4744974988590456</v>
      </c>
      <c r="P68" s="52">
        <f t="shared" ref="P68:P69" si="39">(O68-N68)/N68</f>
        <v>-5.6237191127092197E-2</v>
      </c>
    </row>
    <row r="69" spans="1:16" ht="20.100000000000001" customHeight="1">
      <c r="A69" s="38" t="s">
        <v>169</v>
      </c>
      <c r="B69" s="19">
        <v>24226.990000000005</v>
      </c>
      <c r="C69" s="140">
        <v>24024.939999999988</v>
      </c>
      <c r="D69" s="247">
        <f t="shared" ref="D69:D95" si="40">B69/$B$96</f>
        <v>0.1419632350989376</v>
      </c>
      <c r="E69" s="215">
        <f t="shared" ref="E69:E95" si="41">C69/$C$96</f>
        <v>0.16208794897208997</v>
      </c>
      <c r="F69" s="52">
        <f>(C69-B69)/B69</f>
        <v>-8.3398721838749846E-3</v>
      </c>
      <c r="H69" s="19">
        <v>7619.0739999999996</v>
      </c>
      <c r="I69" s="140">
        <v>6894.5869999999995</v>
      </c>
      <c r="J69" s="214">
        <f t="shared" ref="J69:J95" si="42">H69/$H$96</f>
        <v>0.16736832245541339</v>
      </c>
      <c r="K69" s="215">
        <f t="shared" ref="K69:K95" si="43">I69/$I$96</f>
        <v>0.17434855230699076</v>
      </c>
      <c r="L69" s="52">
        <f t="shared" si="37"/>
        <v>-9.5088589505758853E-2</v>
      </c>
      <c r="N69" s="40">
        <f t="shared" si="38"/>
        <v>3.1448702459529629</v>
      </c>
      <c r="O69" s="143">
        <f t="shared" si="38"/>
        <v>2.8697624218832605</v>
      </c>
      <c r="P69" s="52">
        <f t="shared" si="39"/>
        <v>-8.7478274953865037E-2</v>
      </c>
    </row>
    <row r="70" spans="1:16" ht="20.100000000000001" customHeight="1">
      <c r="A70" s="38" t="s">
        <v>170</v>
      </c>
      <c r="B70" s="19">
        <v>16925.329999999998</v>
      </c>
      <c r="C70" s="140">
        <v>16158.259999999998</v>
      </c>
      <c r="D70" s="247">
        <f t="shared" si="40"/>
        <v>9.917759498464733E-2</v>
      </c>
      <c r="E70" s="215">
        <f t="shared" si="41"/>
        <v>0.10901418369235319</v>
      </c>
      <c r="F70" s="52">
        <f>(C70-B70)/B70</f>
        <v>-4.5320829785888951E-2</v>
      </c>
      <c r="H70" s="19">
        <v>5331.7330000000011</v>
      </c>
      <c r="I70" s="140">
        <v>5249.927999999999</v>
      </c>
      <c r="J70" s="214">
        <f t="shared" si="42"/>
        <v>0.11712226551286532</v>
      </c>
      <c r="K70" s="215">
        <f t="shared" si="43"/>
        <v>0.13275883624587451</v>
      </c>
      <c r="L70" s="52">
        <f t="shared" si="37"/>
        <v>-1.5343041371351883E-2</v>
      </c>
      <c r="N70" s="40">
        <f t="shared" ref="N70" si="44">(H70/B70)*10</f>
        <v>3.1501501004707153</v>
      </c>
      <c r="O70" s="143">
        <f t="shared" ref="O70" si="45">(I70/C70)*10</f>
        <v>3.2490676595128432</v>
      </c>
      <c r="P70" s="52">
        <f t="shared" ref="P70" si="46">(O70-N70)/N70</f>
        <v>3.1400903413252267E-2</v>
      </c>
    </row>
    <row r="71" spans="1:16" ht="20.100000000000001" customHeight="1">
      <c r="A71" s="38" t="s">
        <v>172</v>
      </c>
      <c r="B71" s="19">
        <v>12318.25</v>
      </c>
      <c r="C71" s="140">
        <v>9092.76</v>
      </c>
      <c r="D71" s="247">
        <f t="shared" si="40"/>
        <v>7.2181423311665535E-2</v>
      </c>
      <c r="E71" s="215">
        <f t="shared" si="41"/>
        <v>6.1345702378256164E-2</v>
      </c>
      <c r="F71" s="52">
        <f t="shared" ref="F71:F96" si="47">(C71-B71)/B71</f>
        <v>-0.26184644734438739</v>
      </c>
      <c r="H71" s="19">
        <v>4633.2950000000001</v>
      </c>
      <c r="I71" s="140">
        <v>3336.2930000000001</v>
      </c>
      <c r="J71" s="214">
        <f t="shared" si="42"/>
        <v>0.10177966660923028</v>
      </c>
      <c r="K71" s="215">
        <f t="shared" si="43"/>
        <v>8.4367323905253089E-2</v>
      </c>
      <c r="L71" s="52">
        <f t="shared" ref="L71:L96" si="48">(I71-H71)/H71</f>
        <v>-0.27993080518292057</v>
      </c>
      <c r="N71" s="40">
        <f t="shared" ref="N71" si="49">(H71/B71)*10</f>
        <v>3.7613256753191404</v>
      </c>
      <c r="O71" s="143">
        <f t="shared" si="38"/>
        <v>3.6691752559178954</v>
      </c>
      <c r="P71" s="52">
        <f t="shared" ref="P71:P96" si="50">(O71-N71)/N71</f>
        <v>-2.449945241538444E-2</v>
      </c>
    </row>
    <row r="72" spans="1:16" ht="20.100000000000001" customHeight="1">
      <c r="A72" s="38" t="s">
        <v>171</v>
      </c>
      <c r="B72" s="19">
        <v>32355.48</v>
      </c>
      <c r="C72" s="140">
        <v>25045.919999999998</v>
      </c>
      <c r="D72" s="247">
        <f t="shared" si="40"/>
        <v>0.18959386262919878</v>
      </c>
      <c r="E72" s="215">
        <f t="shared" si="41"/>
        <v>0.16897614740844513</v>
      </c>
      <c r="F72" s="52">
        <f t="shared" si="47"/>
        <v>-0.2259141264478228</v>
      </c>
      <c r="H72" s="19">
        <v>4627.4959999999992</v>
      </c>
      <c r="I72" s="140">
        <v>2911.4609999999998</v>
      </c>
      <c r="J72" s="214">
        <f t="shared" si="42"/>
        <v>0.10165227988192994</v>
      </c>
      <c r="K72" s="215">
        <f t="shared" si="43"/>
        <v>7.3624280968281872E-2</v>
      </c>
      <c r="L72" s="52">
        <f t="shared" si="48"/>
        <v>-0.37083446425453415</v>
      </c>
      <c r="N72" s="40">
        <f t="shared" si="38"/>
        <v>1.4302047133901272</v>
      </c>
      <c r="O72" s="143">
        <f t="shared" si="38"/>
        <v>1.1624492132850381</v>
      </c>
      <c r="P72" s="52">
        <f t="shared" si="50"/>
        <v>-0.1872148075015129</v>
      </c>
    </row>
    <row r="73" spans="1:16" ht="20.100000000000001" customHeight="1">
      <c r="A73" s="38" t="s">
        <v>173</v>
      </c>
      <c r="B73" s="19">
        <v>8087.3200000000006</v>
      </c>
      <c r="C73" s="140">
        <v>5077.55</v>
      </c>
      <c r="D73" s="247">
        <f t="shared" si="40"/>
        <v>4.7389383100432204E-2</v>
      </c>
      <c r="E73" s="215">
        <f t="shared" si="41"/>
        <v>3.4256471204641342E-2</v>
      </c>
      <c r="F73" s="52">
        <f t="shared" si="47"/>
        <v>-0.37215913306262149</v>
      </c>
      <c r="H73" s="19">
        <v>2724.32</v>
      </c>
      <c r="I73" s="140">
        <v>1798.3130000000006</v>
      </c>
      <c r="J73" s="214">
        <f t="shared" si="42"/>
        <v>5.9845181741473026E-2</v>
      </c>
      <c r="K73" s="215">
        <f t="shared" si="43"/>
        <v>4.547527910589011E-2</v>
      </c>
      <c r="L73" s="52">
        <f t="shared" si="48"/>
        <v>-0.33990390262524212</v>
      </c>
      <c r="N73" s="40">
        <f t="shared" si="38"/>
        <v>3.3686313883956616</v>
      </c>
      <c r="O73" s="143">
        <f t="shared" si="38"/>
        <v>3.5416943210800493</v>
      </c>
      <c r="P73" s="52">
        <f t="shared" si="50"/>
        <v>5.1374850118822417E-2</v>
      </c>
    </row>
    <row r="74" spans="1:16" ht="20.100000000000001" customHeight="1">
      <c r="A74" s="38" t="s">
        <v>174</v>
      </c>
      <c r="B74" s="19">
        <v>9730.7000000000007</v>
      </c>
      <c r="C74" s="140">
        <v>6324.0700000000006</v>
      </c>
      <c r="D74" s="247">
        <f t="shared" si="40"/>
        <v>5.7019120071343243E-2</v>
      </c>
      <c r="E74" s="215">
        <f t="shared" si="41"/>
        <v>4.2666309903622059E-2</v>
      </c>
      <c r="F74" s="52">
        <f t="shared" si="47"/>
        <v>-0.35009094926367063</v>
      </c>
      <c r="H74" s="19">
        <v>2277.6589999999997</v>
      </c>
      <c r="I74" s="140">
        <v>1662.124</v>
      </c>
      <c r="J74" s="214">
        <f t="shared" si="42"/>
        <v>5.0033372291104453E-2</v>
      </c>
      <c r="K74" s="215">
        <f t="shared" si="43"/>
        <v>4.2031366513281321E-2</v>
      </c>
      <c r="L74" s="52">
        <f t="shared" si="48"/>
        <v>-0.27024897054387848</v>
      </c>
      <c r="N74" s="40">
        <f t="shared" si="38"/>
        <v>2.3406938863596651</v>
      </c>
      <c r="O74" s="143">
        <f t="shared" si="38"/>
        <v>2.628250477935886</v>
      </c>
      <c r="P74" s="52">
        <f t="shared" si="50"/>
        <v>0.12285100296623563</v>
      </c>
    </row>
    <row r="75" spans="1:16" ht="20.100000000000001" customHeight="1">
      <c r="A75" s="38" t="s">
        <v>176</v>
      </c>
      <c r="B75" s="19">
        <v>416.64</v>
      </c>
      <c r="C75" s="140">
        <v>419.78000000000003</v>
      </c>
      <c r="D75" s="247">
        <f t="shared" si="40"/>
        <v>2.4413912859839937E-3</v>
      </c>
      <c r="E75" s="215">
        <f t="shared" si="41"/>
        <v>2.8321102662276772E-3</v>
      </c>
      <c r="F75" s="52">
        <f t="shared" si="47"/>
        <v>7.5364823348695355E-3</v>
      </c>
      <c r="H75" s="19">
        <v>1086.479</v>
      </c>
      <c r="I75" s="140">
        <v>1063.6490000000001</v>
      </c>
      <c r="J75" s="214">
        <f t="shared" si="42"/>
        <v>2.3866701860755665E-2</v>
      </c>
      <c r="K75" s="215">
        <f t="shared" si="43"/>
        <v>2.6897283813051953E-2</v>
      </c>
      <c r="L75" s="52">
        <f t="shared" si="48"/>
        <v>-2.1012831357071722E-2</v>
      </c>
      <c r="N75" s="40">
        <f t="shared" si="38"/>
        <v>26.07716493855607</v>
      </c>
      <c r="O75" s="143">
        <f t="shared" si="38"/>
        <v>25.338248606412886</v>
      </c>
      <c r="P75" s="52">
        <f t="shared" si="50"/>
        <v>-2.8335761724261218E-2</v>
      </c>
    </row>
    <row r="76" spans="1:16" ht="20.100000000000001" customHeight="1">
      <c r="A76" s="38" t="s">
        <v>221</v>
      </c>
      <c r="B76" s="19">
        <v>12736.459999999997</v>
      </c>
      <c r="C76" s="140">
        <v>10978.07</v>
      </c>
      <c r="D76" s="247">
        <f t="shared" si="40"/>
        <v>7.4632014348799181E-2</v>
      </c>
      <c r="E76" s="215">
        <f t="shared" si="41"/>
        <v>7.4065235957801887E-2</v>
      </c>
      <c r="F76" s="52">
        <f t="shared" si="47"/>
        <v>-0.13805955500979064</v>
      </c>
      <c r="H76" s="19">
        <v>767.81700000000012</v>
      </c>
      <c r="I76" s="140">
        <v>992.70499999999981</v>
      </c>
      <c r="J76" s="214">
        <f t="shared" si="42"/>
        <v>1.686664852484018E-2</v>
      </c>
      <c r="K76" s="215">
        <f t="shared" si="43"/>
        <v>2.5103270089696633E-2</v>
      </c>
      <c r="L76" s="52">
        <f t="shared" si="48"/>
        <v>0.29289270750712693</v>
      </c>
      <c r="N76" s="40">
        <f t="shared" si="38"/>
        <v>0.60284961441405249</v>
      </c>
      <c r="O76" s="143">
        <f t="shared" si="38"/>
        <v>0.90426186023590649</v>
      </c>
      <c r="P76" s="52">
        <f t="shared" si="50"/>
        <v>0.49997916331889097</v>
      </c>
    </row>
    <row r="77" spans="1:16" ht="20.100000000000001" customHeight="1">
      <c r="A77" s="38" t="s">
        <v>175</v>
      </c>
      <c r="B77" s="19">
        <v>3906.3500000000008</v>
      </c>
      <c r="C77" s="140">
        <v>2747.7400000000002</v>
      </c>
      <c r="D77" s="247">
        <f t="shared" si="40"/>
        <v>2.2890094206037766E-2</v>
      </c>
      <c r="E77" s="215">
        <f t="shared" si="41"/>
        <v>1.8538050080814803E-2</v>
      </c>
      <c r="F77" s="52">
        <f t="shared" si="47"/>
        <v>-0.29659656712788163</v>
      </c>
      <c r="H77" s="19">
        <v>1384.1879999999999</v>
      </c>
      <c r="I77" s="140">
        <v>924.17800000000011</v>
      </c>
      <c r="J77" s="214">
        <f t="shared" si="42"/>
        <v>3.0406480304944371E-2</v>
      </c>
      <c r="K77" s="215">
        <f t="shared" si="43"/>
        <v>2.337037684403288E-2</v>
      </c>
      <c r="L77" s="52">
        <f t="shared" si="48"/>
        <v>-0.3323320242626</v>
      </c>
      <c r="N77" s="40">
        <f t="shared" si="38"/>
        <v>3.5434305681774534</v>
      </c>
      <c r="O77" s="143">
        <f t="shared" si="38"/>
        <v>3.3634113853566934</v>
      </c>
      <c r="P77" s="52">
        <f t="shared" si="50"/>
        <v>-5.0803643349882827E-2</v>
      </c>
    </row>
    <row r="78" spans="1:16" ht="20.100000000000001" customHeight="1">
      <c r="A78" s="38" t="s">
        <v>181</v>
      </c>
      <c r="B78" s="19">
        <v>4262.08</v>
      </c>
      <c r="C78" s="140">
        <v>2152.33</v>
      </c>
      <c r="D78" s="247">
        <f t="shared" si="40"/>
        <v>2.4974570305699547E-2</v>
      </c>
      <c r="E78" s="215">
        <f t="shared" si="41"/>
        <v>1.4521025035279946E-2</v>
      </c>
      <c r="F78" s="52">
        <f t="shared" si="47"/>
        <v>-0.49500478639537504</v>
      </c>
      <c r="H78" s="19">
        <v>932.1160000000001</v>
      </c>
      <c r="I78" s="140">
        <v>471.59500000000003</v>
      </c>
      <c r="J78" s="214">
        <f t="shared" si="42"/>
        <v>2.0475807329584952E-2</v>
      </c>
      <c r="K78" s="215">
        <f t="shared" si="43"/>
        <v>1.1925573718224936E-2</v>
      </c>
      <c r="L78" s="52">
        <f t="shared" si="48"/>
        <v>-0.49405975221968085</v>
      </c>
      <c r="N78" s="40">
        <f t="shared" si="38"/>
        <v>2.186997897740071</v>
      </c>
      <c r="O78" s="143">
        <f t="shared" si="38"/>
        <v>2.1910905855514722</v>
      </c>
      <c r="P78" s="52">
        <f t="shared" si="50"/>
        <v>1.8713725402435555E-3</v>
      </c>
    </row>
    <row r="79" spans="1:16" ht="20.100000000000001" customHeight="1">
      <c r="A79" s="38" t="s">
        <v>180</v>
      </c>
      <c r="B79" s="19">
        <v>884.96999999999991</v>
      </c>
      <c r="C79" s="140">
        <v>1021.8</v>
      </c>
      <c r="D79" s="247">
        <f t="shared" si="40"/>
        <v>5.1856711942138405E-3</v>
      </c>
      <c r="E79" s="215">
        <f t="shared" si="41"/>
        <v>6.8937306923422753E-3</v>
      </c>
      <c r="F79" s="52">
        <f t="shared" si="47"/>
        <v>0.15461541069188792</v>
      </c>
      <c r="H79" s="19">
        <v>428.77900000000005</v>
      </c>
      <c r="I79" s="140">
        <v>408.51999999999992</v>
      </c>
      <c r="J79" s="214">
        <f t="shared" si="42"/>
        <v>9.4189952655807929E-3</v>
      </c>
      <c r="K79" s="215">
        <f t="shared" si="43"/>
        <v>1.0330549253849701E-2</v>
      </c>
      <c r="L79" s="52">
        <f t="shared" si="48"/>
        <v>-4.7248116162405637E-2</v>
      </c>
      <c r="N79" s="40">
        <f t="shared" si="38"/>
        <v>4.8451246934924361</v>
      </c>
      <c r="O79" s="143">
        <f t="shared" si="38"/>
        <v>3.9980426697983944</v>
      </c>
      <c r="P79" s="52">
        <f t="shared" si="50"/>
        <v>-0.17483183143496203</v>
      </c>
    </row>
    <row r="80" spans="1:16" ht="20.100000000000001" customHeight="1">
      <c r="A80" s="38" t="s">
        <v>177</v>
      </c>
      <c r="B80" s="19">
        <v>1296.54</v>
      </c>
      <c r="C80" s="140">
        <v>1110.9100000000001</v>
      </c>
      <c r="D80" s="247">
        <f t="shared" si="40"/>
        <v>7.5973537296699471E-3</v>
      </c>
      <c r="E80" s="215">
        <f t="shared" si="41"/>
        <v>7.4949249984634543E-3</v>
      </c>
      <c r="F80" s="52">
        <f t="shared" si="47"/>
        <v>-0.1431733691208909</v>
      </c>
      <c r="H80" s="19">
        <v>411.34700000000004</v>
      </c>
      <c r="I80" s="140">
        <v>407.07100000000003</v>
      </c>
      <c r="J80" s="214">
        <f t="shared" si="42"/>
        <v>9.0360662381106863E-3</v>
      </c>
      <c r="K80" s="215">
        <f t="shared" si="43"/>
        <v>1.029390731252779E-2</v>
      </c>
      <c r="L80" s="52">
        <f t="shared" si="48"/>
        <v>-1.0395116531784624E-2</v>
      </c>
      <c r="N80" s="40">
        <f t="shared" si="38"/>
        <v>3.1726518271707782</v>
      </c>
      <c r="O80" s="143">
        <f t="shared" si="38"/>
        <v>3.6643022387052055</v>
      </c>
      <c r="P80" s="52">
        <f t="shared" si="50"/>
        <v>0.15496513273971763</v>
      </c>
    </row>
    <row r="81" spans="1:16" ht="20.100000000000001" customHeight="1">
      <c r="A81" s="38" t="s">
        <v>178</v>
      </c>
      <c r="B81" s="19">
        <v>3358.8300000000004</v>
      </c>
      <c r="C81" s="140">
        <v>3489.0699999999993</v>
      </c>
      <c r="D81" s="247">
        <f t="shared" si="40"/>
        <v>1.968178353759029E-2</v>
      </c>
      <c r="E81" s="215">
        <f t="shared" si="41"/>
        <v>2.3539546825925482E-2</v>
      </c>
      <c r="F81" s="52">
        <f t="shared" si="47"/>
        <v>3.8775406912525748E-2</v>
      </c>
      <c r="H81" s="19">
        <v>391.60300000000001</v>
      </c>
      <c r="I81" s="140">
        <v>403.43799999999987</v>
      </c>
      <c r="J81" s="214">
        <f t="shared" si="42"/>
        <v>8.6023494690440402E-3</v>
      </c>
      <c r="K81" s="215">
        <f t="shared" si="43"/>
        <v>1.0202036937909074E-2</v>
      </c>
      <c r="L81" s="52">
        <f t="shared" si="48"/>
        <v>3.0221933948411696E-2</v>
      </c>
      <c r="N81" s="40">
        <f t="shared" ref="N81:N82" si="51">(H81/B81)*10</f>
        <v>1.1658910989838722</v>
      </c>
      <c r="O81" s="143">
        <f t="shared" ref="O81:O82" si="52">(I81/C81)*10</f>
        <v>1.1562909313943257</v>
      </c>
      <c r="P81" s="52">
        <f t="shared" ref="P81:P82" si="53">(O81-N81)/N81</f>
        <v>-8.2341889374689479E-3</v>
      </c>
    </row>
    <row r="82" spans="1:16" ht="20.100000000000001" customHeight="1">
      <c r="A82" s="38" t="s">
        <v>179</v>
      </c>
      <c r="B82" s="19">
        <v>4868.1000000000004</v>
      </c>
      <c r="C82" s="140">
        <v>3797.7300000000005</v>
      </c>
      <c r="D82" s="247">
        <f t="shared" si="40"/>
        <v>2.8525674249468797E-2</v>
      </c>
      <c r="E82" s="215">
        <f t="shared" si="41"/>
        <v>2.5621968939351179E-2</v>
      </c>
      <c r="F82" s="52">
        <f t="shared" si="47"/>
        <v>-0.21987428360140504</v>
      </c>
      <c r="H82" s="19">
        <v>425.36999999999995</v>
      </c>
      <c r="I82" s="140">
        <v>386.19</v>
      </c>
      <c r="J82" s="214">
        <f t="shared" si="42"/>
        <v>9.344109707145408E-3</v>
      </c>
      <c r="K82" s="215">
        <f t="shared" si="43"/>
        <v>9.7658739262318044E-3</v>
      </c>
      <c r="L82" s="52">
        <f t="shared" si="48"/>
        <v>-9.2108047111925981E-2</v>
      </c>
      <c r="N82" s="40">
        <f t="shared" si="51"/>
        <v>0.87379059592037944</v>
      </c>
      <c r="O82" s="143">
        <f t="shared" si="52"/>
        <v>1.0168969358011233</v>
      </c>
      <c r="P82" s="52">
        <f t="shared" si="53"/>
        <v>0.16377647064284018</v>
      </c>
    </row>
    <row r="83" spans="1:16" ht="20.100000000000001" customHeight="1">
      <c r="A83" s="38" t="s">
        <v>182</v>
      </c>
      <c r="B83" s="19">
        <v>550.09000000000015</v>
      </c>
      <c r="C83" s="140">
        <v>588.79</v>
      </c>
      <c r="D83" s="247">
        <f t="shared" si="40"/>
        <v>3.223370133705202E-3</v>
      </c>
      <c r="E83" s="215">
        <f t="shared" si="41"/>
        <v>3.9723621984186809E-3</v>
      </c>
      <c r="F83" s="52">
        <f t="shared" si="47"/>
        <v>7.0352124197858176E-2</v>
      </c>
      <c r="H83" s="19">
        <v>256.61100000000005</v>
      </c>
      <c r="I83" s="140">
        <v>367.30599999999998</v>
      </c>
      <c r="J83" s="214">
        <f t="shared" si="42"/>
        <v>5.6369780098744406E-3</v>
      </c>
      <c r="K83" s="215">
        <f t="shared" si="43"/>
        <v>9.2883401650703003E-3</v>
      </c>
      <c r="L83" s="52">
        <f>(I83-H83)/H83</f>
        <v>0.43137277825190623</v>
      </c>
      <c r="N83" s="40">
        <f t="shared" si="38"/>
        <v>4.6648911996218798</v>
      </c>
      <c r="O83" s="143">
        <f t="shared" si="38"/>
        <v>6.2383192649331676</v>
      </c>
      <c r="P83" s="52">
        <f>(O83-N83)/N83</f>
        <v>0.33729148183323643</v>
      </c>
    </row>
    <row r="84" spans="1:16" ht="20.100000000000001" customHeight="1">
      <c r="A84" s="38" t="s">
        <v>234</v>
      </c>
      <c r="B84" s="19">
        <v>1006.88</v>
      </c>
      <c r="C84" s="140">
        <v>1667.0300000000002</v>
      </c>
      <c r="D84" s="247">
        <f t="shared" si="40"/>
        <v>5.9000289411279844E-3</v>
      </c>
      <c r="E84" s="215">
        <f t="shared" si="41"/>
        <v>1.1246874022367728E-2</v>
      </c>
      <c r="F84" s="52">
        <f t="shared" si="47"/>
        <v>0.65563920228825701</v>
      </c>
      <c r="H84" s="19">
        <v>263.19099999999997</v>
      </c>
      <c r="I84" s="140">
        <v>335.88</v>
      </c>
      <c r="J84" s="214">
        <f t="shared" si="42"/>
        <v>5.7815209768749725E-3</v>
      </c>
      <c r="K84" s="215">
        <f t="shared" si="43"/>
        <v>8.4936475163591464E-3</v>
      </c>
      <c r="L84" s="52">
        <f>(I84-H84)/H84</f>
        <v>0.27618345612122008</v>
      </c>
      <c r="N84" s="40">
        <f t="shared" ref="N84:N85" si="54">(H84/B84)*10</f>
        <v>2.6139261878277447</v>
      </c>
      <c r="O84" s="143">
        <f t="shared" ref="O84:O85" si="55">(I84/C84)*10</f>
        <v>2.0148407647132922</v>
      </c>
      <c r="P84" s="52">
        <f t="shared" ref="P84:P85" si="56">(O84-N84)/N84</f>
        <v>-0.2291898776270769</v>
      </c>
    </row>
    <row r="85" spans="1:16" ht="20.100000000000001" customHeight="1">
      <c r="A85" s="38" t="s">
        <v>186</v>
      </c>
      <c r="B85" s="19">
        <v>431.20999999999992</v>
      </c>
      <c r="C85" s="140">
        <v>996.37</v>
      </c>
      <c r="D85" s="247">
        <f t="shared" si="40"/>
        <v>2.526767320538493E-3</v>
      </c>
      <c r="E85" s="215">
        <f t="shared" si="41"/>
        <v>6.7221632902026551E-3</v>
      </c>
      <c r="F85" s="52">
        <f t="shared" si="47"/>
        <v>1.3106375084065773</v>
      </c>
      <c r="H85" s="19">
        <v>128.923</v>
      </c>
      <c r="I85" s="140">
        <v>325.97599999999994</v>
      </c>
      <c r="J85" s="214">
        <f t="shared" si="42"/>
        <v>2.8320536374786833E-3</v>
      </c>
      <c r="K85" s="215">
        <f t="shared" si="43"/>
        <v>8.2431976979656079E-3</v>
      </c>
      <c r="L85" s="52">
        <f t="shared" si="48"/>
        <v>1.5284549692452079</v>
      </c>
      <c r="N85" s="40">
        <f t="shared" si="54"/>
        <v>2.9897961550056822</v>
      </c>
      <c r="O85" s="143">
        <f t="shared" si="55"/>
        <v>3.2716360388209194</v>
      </c>
      <c r="P85" s="52">
        <f t="shared" si="56"/>
        <v>9.4267257432706655E-2</v>
      </c>
    </row>
    <row r="86" spans="1:16" ht="20.100000000000001" customHeight="1">
      <c r="A86" s="38" t="s">
        <v>243</v>
      </c>
      <c r="B86" s="19"/>
      <c r="C86" s="140">
        <v>652.04999999999995</v>
      </c>
      <c r="D86" s="247">
        <f t="shared" si="40"/>
        <v>0</v>
      </c>
      <c r="E86" s="215">
        <f t="shared" si="41"/>
        <v>4.3991555078702095E-3</v>
      </c>
      <c r="F86" s="52"/>
      <c r="H86" s="19"/>
      <c r="I86" s="140">
        <v>324.63600000000002</v>
      </c>
      <c r="J86" s="214">
        <f t="shared" si="42"/>
        <v>0</v>
      </c>
      <c r="K86" s="215">
        <f t="shared" si="43"/>
        <v>8.2093121207597007E-3</v>
      </c>
      <c r="L86" s="52"/>
      <c r="N86" s="40"/>
      <c r="O86" s="143">
        <f t="shared" ref="N86:O96" si="57">(I86/C86)*10</f>
        <v>4.9786979526109967</v>
      </c>
      <c r="P86" s="52"/>
    </row>
    <row r="87" spans="1:16" ht="20.100000000000001" customHeight="1">
      <c r="A87" s="38" t="s">
        <v>233</v>
      </c>
      <c r="B87" s="19">
        <v>108</v>
      </c>
      <c r="C87" s="140">
        <v>848.18</v>
      </c>
      <c r="D87" s="247">
        <f t="shared" si="40"/>
        <v>6.3284912367096604E-4</v>
      </c>
      <c r="E87" s="215">
        <f t="shared" si="41"/>
        <v>5.7223766868573795E-3</v>
      </c>
      <c r="F87" s="52">
        <f t="shared" si="47"/>
        <v>6.8535185185185181</v>
      </c>
      <c r="H87" s="19">
        <v>36.18</v>
      </c>
      <c r="I87" s="140">
        <v>315.89300000000003</v>
      </c>
      <c r="J87" s="214">
        <f t="shared" si="42"/>
        <v>7.9476664834031755E-4</v>
      </c>
      <c r="K87" s="215">
        <f t="shared" si="43"/>
        <v>7.988221373363226E-3</v>
      </c>
      <c r="L87" s="52">
        <f t="shared" si="48"/>
        <v>7.7311498065229411</v>
      </c>
      <c r="N87" s="40">
        <f t="shared" ref="N87" si="58">(H87/B87)*10</f>
        <v>3.35</v>
      </c>
      <c r="O87" s="143">
        <f t="shared" ref="O87" si="59">(I87/C87)*10</f>
        <v>3.7243627531891823</v>
      </c>
      <c r="P87" s="52">
        <f t="shared" ref="P87" si="60">(O87-N87)/N87</f>
        <v>0.11175007557886037</v>
      </c>
    </row>
    <row r="88" spans="1:16" ht="20.100000000000001" customHeight="1">
      <c r="A88" s="38" t="s">
        <v>183</v>
      </c>
      <c r="B88" s="19">
        <v>1394.93</v>
      </c>
      <c r="C88" s="140">
        <v>867.53</v>
      </c>
      <c r="D88" s="247">
        <f t="shared" si="40"/>
        <v>8.1738910007624135E-3</v>
      </c>
      <c r="E88" s="215">
        <f t="shared" si="41"/>
        <v>5.8529244348480072E-3</v>
      </c>
      <c r="F88" s="52">
        <f t="shared" si="47"/>
        <v>-0.37808348806033282</v>
      </c>
      <c r="H88" s="19">
        <v>426.34199999999998</v>
      </c>
      <c r="I88" s="140">
        <v>305.61499999999995</v>
      </c>
      <c r="J88" s="214">
        <f t="shared" si="42"/>
        <v>9.3654616469515655E-3</v>
      </c>
      <c r="K88" s="215">
        <f t="shared" si="43"/>
        <v>7.728313938645052E-3</v>
      </c>
      <c r="L88" s="52">
        <f t="shared" ref="L88:L93" si="61">(I88-H88)/H88</f>
        <v>-0.2831693804504366</v>
      </c>
      <c r="N88" s="40">
        <f t="shared" ref="N88" si="62">(H88/B88)*10</f>
        <v>3.0563684199207124</v>
      </c>
      <c r="O88" s="143">
        <f t="shared" ref="O88" si="63">(I88/C88)*10</f>
        <v>3.5228176547208738</v>
      </c>
      <c r="P88" s="52">
        <f t="shared" ref="P88" si="64">(O88-N88)/N88</f>
        <v>0.15261551315605529</v>
      </c>
    </row>
    <row r="89" spans="1:16" ht="20.100000000000001" customHeight="1">
      <c r="A89" s="38" t="s">
        <v>188</v>
      </c>
      <c r="B89" s="19">
        <v>1608.76</v>
      </c>
      <c r="C89" s="140">
        <v>1087.08</v>
      </c>
      <c r="D89" s="247">
        <f t="shared" si="40"/>
        <v>9.4268736684898456E-3</v>
      </c>
      <c r="E89" s="215">
        <f t="shared" si="41"/>
        <v>7.3341522421525151E-3</v>
      </c>
      <c r="F89" s="52">
        <f t="shared" si="47"/>
        <v>-0.32427459658370428</v>
      </c>
      <c r="H89" s="19">
        <v>465.113</v>
      </c>
      <c r="I89" s="140">
        <v>303.46099999999996</v>
      </c>
      <c r="J89" s="214">
        <f t="shared" si="42"/>
        <v>1.0217144834425377E-2</v>
      </c>
      <c r="K89" s="215">
        <f t="shared" si="43"/>
        <v>7.6738441376737604E-3</v>
      </c>
      <c r="L89" s="52">
        <f t="shared" si="61"/>
        <v>-0.34755425025746439</v>
      </c>
      <c r="N89" s="40">
        <f t="shared" ref="N89" si="65">(H89/B89)*10</f>
        <v>2.8911273278798575</v>
      </c>
      <c r="O89" s="143">
        <f t="shared" ref="O89" si="66">(I89/C89)*10</f>
        <v>2.7915240828641865</v>
      </c>
      <c r="P89" s="52">
        <f t="shared" ref="P89" si="67">(O89-N89)/N89</f>
        <v>-3.4451351919084362E-2</v>
      </c>
    </row>
    <row r="90" spans="1:16" ht="20.100000000000001" customHeight="1">
      <c r="A90" s="38" t="s">
        <v>190</v>
      </c>
      <c r="B90" s="19">
        <v>1269.02</v>
      </c>
      <c r="C90" s="140">
        <v>1248.3899999999999</v>
      </c>
      <c r="D90" s="247">
        <f t="shared" si="40"/>
        <v>7.4360943974160123E-3</v>
      </c>
      <c r="E90" s="215">
        <f t="shared" si="41"/>
        <v>8.4224549412929856E-3</v>
      </c>
      <c r="F90" s="52">
        <f t="shared" si="47"/>
        <v>-1.6256638981261218E-2</v>
      </c>
      <c r="H90" s="19">
        <v>283.65499999999997</v>
      </c>
      <c r="I90" s="140">
        <v>270.42700000000002</v>
      </c>
      <c r="J90" s="214">
        <f t="shared" si="42"/>
        <v>6.2310539976498831E-3</v>
      </c>
      <c r="K90" s="215">
        <f t="shared" si="43"/>
        <v>6.8384887963155146E-3</v>
      </c>
      <c r="L90" s="52">
        <f t="shared" si="61"/>
        <v>-4.6634115386649112E-2</v>
      </c>
      <c r="N90" s="40">
        <f t="shared" ref="N90:N93" si="68">(H90/B90)*10</f>
        <v>2.2352287592000124</v>
      </c>
      <c r="O90" s="143">
        <f t="shared" ref="O90:O93" si="69">(I90/C90)*10</f>
        <v>2.1662060734225683</v>
      </c>
      <c r="P90" s="52">
        <f t="shared" ref="P90:P93" si="70">(O90-N90)/N90</f>
        <v>-3.0879472847399867E-2</v>
      </c>
    </row>
    <row r="91" spans="1:16" ht="20.100000000000001" customHeight="1">
      <c r="A91" s="38" t="s">
        <v>253</v>
      </c>
      <c r="B91" s="19">
        <v>32.76</v>
      </c>
      <c r="C91" s="140">
        <v>270.81</v>
      </c>
      <c r="D91" s="247">
        <f t="shared" si="40"/>
        <v>1.9196423418019304E-4</v>
      </c>
      <c r="E91" s="215">
        <f t="shared" si="41"/>
        <v>1.8270612730409196E-3</v>
      </c>
      <c r="F91" s="52">
        <f t="shared" si="47"/>
        <v>7.2664835164835173</v>
      </c>
      <c r="H91" s="19">
        <v>24.635999999999999</v>
      </c>
      <c r="I91" s="140">
        <v>234.65299999999999</v>
      </c>
      <c r="J91" s="214">
        <f t="shared" si="42"/>
        <v>5.4117941261780161E-4</v>
      </c>
      <c r="K91" s="215">
        <f t="shared" si="43"/>
        <v>5.9338450358944342E-3</v>
      </c>
      <c r="L91" s="52">
        <f t="shared" si="61"/>
        <v>8.5248011040753369</v>
      </c>
      <c r="N91" s="40">
        <f t="shared" si="68"/>
        <v>7.5201465201465201</v>
      </c>
      <c r="O91" s="143">
        <f t="shared" si="69"/>
        <v>8.664857280011816</v>
      </c>
      <c r="P91" s="52">
        <f t="shared" si="70"/>
        <v>0.15221920966547772</v>
      </c>
    </row>
    <row r="92" spans="1:16" ht="20.100000000000001" customHeight="1">
      <c r="A92" s="38" t="s">
        <v>187</v>
      </c>
      <c r="B92" s="19">
        <v>153.10000000000002</v>
      </c>
      <c r="C92" s="140">
        <v>97.63</v>
      </c>
      <c r="D92" s="247">
        <f t="shared" si="40"/>
        <v>8.9712222994467515E-4</v>
      </c>
      <c r="E92" s="215">
        <f t="shared" si="41"/>
        <v>6.5867579515891208E-4</v>
      </c>
      <c r="F92" s="52">
        <f t="shared" si="47"/>
        <v>-0.36231221423905957</v>
      </c>
      <c r="H92" s="19">
        <v>277.673</v>
      </c>
      <c r="I92" s="140">
        <v>218.91899999999998</v>
      </c>
      <c r="J92" s="214">
        <f t="shared" si="42"/>
        <v>6.0996473063737152E-3</v>
      </c>
      <c r="K92" s="215">
        <f t="shared" si="43"/>
        <v>5.5359676689110031E-3</v>
      </c>
      <c r="L92" s="52">
        <f t="shared" si="61"/>
        <v>-0.21159421333727088</v>
      </c>
      <c r="N92" s="40">
        <f t="shared" si="68"/>
        <v>18.136708033964727</v>
      </c>
      <c r="O92" s="143">
        <f t="shared" si="69"/>
        <v>22.423332991908222</v>
      </c>
      <c r="P92" s="52">
        <f t="shared" si="70"/>
        <v>0.23635077269347368</v>
      </c>
    </row>
    <row r="93" spans="1:16" ht="20.100000000000001" customHeight="1">
      <c r="A93" s="38" t="s">
        <v>184</v>
      </c>
      <c r="B93" s="19">
        <v>702.43000000000006</v>
      </c>
      <c r="C93" s="140">
        <v>961.2</v>
      </c>
      <c r="D93" s="247">
        <f t="shared" si="40"/>
        <v>4.1160389809277477E-3</v>
      </c>
      <c r="E93" s="215">
        <f t="shared" si="41"/>
        <v>6.4848834815809308E-3</v>
      </c>
      <c r="F93" s="52">
        <f t="shared" si="47"/>
        <v>0.36839258004356301</v>
      </c>
      <c r="H93" s="19">
        <v>173.17400000000001</v>
      </c>
      <c r="I93" s="140">
        <v>217.33199999999999</v>
      </c>
      <c r="J93" s="214">
        <f t="shared" si="42"/>
        <v>3.8041160740653998E-3</v>
      </c>
      <c r="K93" s="215">
        <f t="shared" si="43"/>
        <v>5.4958360188917645E-3</v>
      </c>
      <c r="L93" s="52">
        <f t="shared" si="61"/>
        <v>0.25499208888170272</v>
      </c>
      <c r="N93" s="40">
        <f t="shared" si="68"/>
        <v>2.4653559785316683</v>
      </c>
      <c r="O93" s="143">
        <f t="shared" si="69"/>
        <v>2.2610486891385766</v>
      </c>
      <c r="P93" s="52">
        <f t="shared" si="70"/>
        <v>-8.287131398962283E-2</v>
      </c>
    </row>
    <row r="94" spans="1:16" ht="20.100000000000001" customHeight="1">
      <c r="A94" s="38" t="s">
        <v>185</v>
      </c>
      <c r="B94" s="19">
        <v>1208.4800000000002</v>
      </c>
      <c r="C94" s="140">
        <v>738.86</v>
      </c>
      <c r="D94" s="247">
        <f t="shared" si="40"/>
        <v>7.081347305313789E-3</v>
      </c>
      <c r="E94" s="215">
        <f t="shared" si="41"/>
        <v>4.9848325106126579E-3</v>
      </c>
      <c r="F94" s="52">
        <f t="shared" si="47"/>
        <v>-0.38860386601350466</v>
      </c>
      <c r="H94" s="19">
        <v>236.52200000000005</v>
      </c>
      <c r="I94" s="140">
        <v>211.06800000000001</v>
      </c>
      <c r="J94" s="214">
        <f t="shared" si="42"/>
        <v>5.1956826201975852E-3</v>
      </c>
      <c r="K94" s="215">
        <f t="shared" si="43"/>
        <v>5.3374335893262249E-3</v>
      </c>
      <c r="L94" s="52">
        <f t="shared" si="48"/>
        <v>-0.10761789600967366</v>
      </c>
      <c r="N94" s="40">
        <f t="shared" ref="N94" si="71">(H94/B94)*10</f>
        <v>1.9571858864027538</v>
      </c>
      <c r="O94" s="143">
        <f t="shared" ref="O94" si="72">(I94/C94)*10</f>
        <v>2.856671087892158</v>
      </c>
      <c r="P94" s="52">
        <f t="shared" ref="P94" si="73">(O94-N94)/N94</f>
        <v>0.45958087463149944</v>
      </c>
    </row>
    <row r="95" spans="1:16" ht="20.100000000000001" customHeight="1" thickBot="1">
      <c r="A95" s="8" t="s">
        <v>17</v>
      </c>
      <c r="B95" s="19">
        <f>B96-SUM(B68:B94)</f>
        <v>4990.7699999998731</v>
      </c>
      <c r="C95" s="140">
        <f>C96-SUM(C68:C94)</f>
        <v>4428.969999999943</v>
      </c>
      <c r="D95" s="247">
        <f t="shared" si="40"/>
        <v>2.9244485379104325E-2</v>
      </c>
      <c r="E95" s="215">
        <f t="shared" si="41"/>
        <v>2.9880726584911699E-2</v>
      </c>
      <c r="F95" s="52">
        <f t="shared" si="47"/>
        <v>-0.11256780015908255</v>
      </c>
      <c r="H95" s="19">
        <f>H96-SUM(H68:H94)</f>
        <v>1874.0599999999758</v>
      </c>
      <c r="I95" s="140">
        <f>I96-SUM(I68:I94)</f>
        <v>1445.8379999999961</v>
      </c>
      <c r="J95" s="214">
        <f t="shared" si="42"/>
        <v>4.1167506494987183E-2</v>
      </c>
      <c r="K95" s="215">
        <f t="shared" si="43"/>
        <v>3.6561981474805411E-2</v>
      </c>
      <c r="L95" s="52">
        <f t="shared" si="48"/>
        <v>-0.22849962114339203</v>
      </c>
      <c r="N95" s="40">
        <f t="shared" si="57"/>
        <v>3.7550518256702343</v>
      </c>
      <c r="O95" s="143">
        <f t="shared" si="57"/>
        <v>3.2645016787199159</v>
      </c>
      <c r="P95" s="52">
        <f t="shared" si="50"/>
        <v>-0.13063738390954452</v>
      </c>
    </row>
    <row r="96" spans="1:16" s="1" customFormat="1" ht="26.25" customHeight="1" thickBot="1">
      <c r="A96" s="12" t="s">
        <v>18</v>
      </c>
      <c r="B96" s="17">
        <v>170656.78999999986</v>
      </c>
      <c r="C96" s="145">
        <v>148221.62999999992</v>
      </c>
      <c r="D96" s="243">
        <f>SUM(D68:D95)</f>
        <v>0.99999999999999989</v>
      </c>
      <c r="E96" s="244">
        <f>SUM(E68:E95)</f>
        <v>1</v>
      </c>
      <c r="F96" s="57">
        <f t="shared" si="47"/>
        <v>-0.13146362356868405</v>
      </c>
      <c r="H96" s="17">
        <v>45522.79599999998</v>
      </c>
      <c r="I96" s="145">
        <v>39544.848000000005</v>
      </c>
      <c r="J96" s="266">
        <f>SUM(J68:J95)</f>
        <v>0.99999999999999978</v>
      </c>
      <c r="K96" s="243">
        <f>SUM(K68:K95)</f>
        <v>0.99999999999999978</v>
      </c>
      <c r="L96" s="57">
        <f t="shared" si="48"/>
        <v>-0.13131768092627652</v>
      </c>
      <c r="N96" s="37">
        <f t="shared" si="57"/>
        <v>2.6675056995974211</v>
      </c>
      <c r="O96" s="150">
        <f t="shared" si="57"/>
        <v>2.6679539281817388</v>
      </c>
      <c r="P96" s="57">
        <f t="shared" si="50"/>
        <v>1.6803284970875481E-4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topLeftCell="A40" workbookViewId="0">
      <selection activeCell="Q27" sqref="Q27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140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7" t="s">
        <v>16</v>
      </c>
      <c r="B5" s="455"/>
      <c r="C5" s="455"/>
      <c r="D5" s="455"/>
      <c r="E5" s="441" t="s">
        <v>200</v>
      </c>
      <c r="F5" s="503"/>
      <c r="G5" s="503"/>
      <c r="H5" s="503"/>
      <c r="I5" s="503"/>
      <c r="J5" s="442"/>
      <c r="L5" s="504" t="s">
        <v>128</v>
      </c>
      <c r="M5" s="503"/>
      <c r="N5" s="503"/>
      <c r="O5" s="503"/>
      <c r="P5" s="503"/>
      <c r="Q5" s="442"/>
      <c r="S5" s="497" t="s">
        <v>153</v>
      </c>
      <c r="T5" s="497"/>
      <c r="U5" s="497"/>
    </row>
    <row r="6" spans="1:33" ht="18.75" customHeight="1">
      <c r="A6" s="481"/>
      <c r="B6" s="456"/>
      <c r="C6" s="456"/>
      <c r="D6" s="456"/>
      <c r="E6" s="505">
        <v>2025</v>
      </c>
      <c r="F6" s="499"/>
      <c r="G6" s="500"/>
      <c r="H6" s="506">
        <v>2026</v>
      </c>
      <c r="I6" s="507"/>
      <c r="J6" s="508"/>
      <c r="L6" s="498">
        <f>E6</f>
        <v>2025</v>
      </c>
      <c r="M6" s="499"/>
      <c r="N6" s="500"/>
      <c r="O6" s="505">
        <f>H6</f>
        <v>2026</v>
      </c>
      <c r="P6" s="499"/>
      <c r="Q6" s="509"/>
      <c r="S6" s="501" t="s">
        <v>127</v>
      </c>
      <c r="T6" s="502" t="s">
        <v>126</v>
      </c>
      <c r="U6" s="456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8"/>
      <c r="T7" s="446"/>
      <c r="U7" s="491"/>
    </row>
    <row r="8" spans="1:33" ht="24" customHeight="1" thickBot="1">
      <c r="A8" s="12" t="s">
        <v>20</v>
      </c>
      <c r="B8" s="13"/>
      <c r="C8" s="13"/>
      <c r="D8" s="13"/>
      <c r="E8" s="17">
        <v>175828.57999999996</v>
      </c>
      <c r="F8" s="340">
        <v>322553.59000000003</v>
      </c>
      <c r="G8" s="162">
        <v>498382.17</v>
      </c>
      <c r="H8" s="17">
        <v>143251.78</v>
      </c>
      <c r="I8" s="340">
        <v>217680.87999999995</v>
      </c>
      <c r="J8" s="18">
        <v>360932.66</v>
      </c>
      <c r="L8" s="334">
        <f t="shared" ref="L8:Q8" si="0">E8/E16</f>
        <v>0.47685564871984792</v>
      </c>
      <c r="M8" s="343">
        <f t="shared" si="0"/>
        <v>0.39471642910806631</v>
      </c>
      <c r="N8" s="338">
        <f t="shared" si="0"/>
        <v>0.42025543269989929</v>
      </c>
      <c r="O8" s="334">
        <f t="shared" si="0"/>
        <v>0.43926245545796067</v>
      </c>
      <c r="P8" s="343">
        <f t="shared" si="0"/>
        <v>0.30098272924997038</v>
      </c>
      <c r="Q8" s="335">
        <f t="shared" si="0"/>
        <v>0.34395744187700023</v>
      </c>
      <c r="S8" s="325">
        <f t="shared" ref="S8:S19" si="1">(H8-E8)/E8</f>
        <v>-0.18527590907007249</v>
      </c>
      <c r="T8" s="329">
        <f t="shared" ref="T8:T19" si="2">(I8-F8)/F8</f>
        <v>-0.32513267020218273</v>
      </c>
      <c r="U8" s="164">
        <f t="shared" ref="U8:U19" si="3">(J8-G8)/G8</f>
        <v>-0.27579138715977741</v>
      </c>
    </row>
    <row r="9" spans="1:33" s="3" customFormat="1" ht="24" customHeight="1">
      <c r="A9" s="46"/>
      <c r="B9" s="177" t="s">
        <v>33</v>
      </c>
      <c r="C9" s="177"/>
      <c r="D9" s="178"/>
      <c r="E9" s="39">
        <v>136680.64999999997</v>
      </c>
      <c r="F9" s="153">
        <v>158562.52000000008</v>
      </c>
      <c r="G9" s="112">
        <v>295243.17000000004</v>
      </c>
      <c r="H9" s="39">
        <v>115043.87</v>
      </c>
      <c r="I9" s="153">
        <v>140435.18999999994</v>
      </c>
      <c r="J9" s="20">
        <v>255479.05999999994</v>
      </c>
      <c r="K9"/>
      <c r="L9" s="345">
        <f t="shared" ref="L9:Q9" si="4">E9/E8</f>
        <v>0.77735172518597373</v>
      </c>
      <c r="M9" s="346">
        <f t="shared" si="4"/>
        <v>0.49158504172903505</v>
      </c>
      <c r="N9" s="347">
        <f t="shared" si="4"/>
        <v>0.59240315519313236</v>
      </c>
      <c r="O9" s="345">
        <f t="shared" si="4"/>
        <v>0.80308858989396148</v>
      </c>
      <c r="P9" s="346">
        <f t="shared" si="4"/>
        <v>0.64514251320556948</v>
      </c>
      <c r="Q9" s="347">
        <f t="shared" si="4"/>
        <v>0.7078302639611499</v>
      </c>
      <c r="R9"/>
      <c r="S9" s="326">
        <f t="shared" si="1"/>
        <v>-0.15830170547184239</v>
      </c>
      <c r="T9" s="330">
        <f t="shared" si="2"/>
        <v>-0.11432291817763822</v>
      </c>
      <c r="U9" s="209">
        <f t="shared" si="3"/>
        <v>-0.13468257369001999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10249.070000000003</v>
      </c>
      <c r="F10" s="154">
        <v>64756.89999999998</v>
      </c>
      <c r="G10" s="119">
        <v>75005.969999999987</v>
      </c>
      <c r="H10" s="19">
        <v>12714.360000000004</v>
      </c>
      <c r="I10" s="154">
        <v>52932.98000000001</v>
      </c>
      <c r="J10" s="20">
        <v>65647.340000000011</v>
      </c>
      <c r="L10" s="345">
        <f t="shared" ref="L10:Q10" si="5">E10/E8</f>
        <v>5.8290125530218159E-2</v>
      </c>
      <c r="M10" s="346">
        <f t="shared" si="5"/>
        <v>0.20076322821271336</v>
      </c>
      <c r="N10" s="347">
        <f t="shared" si="5"/>
        <v>0.15049890328139146</v>
      </c>
      <c r="O10" s="345">
        <f t="shared" si="5"/>
        <v>8.875533693193903E-2</v>
      </c>
      <c r="P10" s="346">
        <f t="shared" si="5"/>
        <v>0.24316779682257819</v>
      </c>
      <c r="Q10" s="347">
        <f t="shared" si="5"/>
        <v>0.18188251514839365</v>
      </c>
      <c r="S10" s="326">
        <f t="shared" si="1"/>
        <v>0.24053792197731111</v>
      </c>
      <c r="T10" s="330">
        <f t="shared" si="2"/>
        <v>-0.18258934569134677</v>
      </c>
      <c r="U10" s="209">
        <f t="shared" si="3"/>
        <v>-0.12477180149793379</v>
      </c>
    </row>
    <row r="11" spans="1:33" ht="24" customHeight="1" thickBot="1">
      <c r="A11" s="8"/>
      <c r="B11" t="s">
        <v>36</v>
      </c>
      <c r="E11" s="19">
        <v>28898.86</v>
      </c>
      <c r="F11" s="154">
        <v>99234.169999999969</v>
      </c>
      <c r="G11" s="119">
        <v>128133.02999999997</v>
      </c>
      <c r="H11" s="19">
        <v>15493.55</v>
      </c>
      <c r="I11" s="154">
        <v>24312.709999999995</v>
      </c>
      <c r="J11" s="20">
        <v>39806.259999999995</v>
      </c>
      <c r="L11" s="345">
        <f t="shared" ref="L11:Q11" si="6">E11/E8</f>
        <v>0.16435814928380818</v>
      </c>
      <c r="M11" s="346">
        <f t="shared" si="6"/>
        <v>0.30765173005825158</v>
      </c>
      <c r="N11" s="347">
        <f t="shared" si="6"/>
        <v>0.25709794152547627</v>
      </c>
      <c r="O11" s="345">
        <f t="shared" si="6"/>
        <v>0.10815607317409948</v>
      </c>
      <c r="P11" s="346">
        <f t="shared" si="6"/>
        <v>0.11168968997185239</v>
      </c>
      <c r="Q11" s="347">
        <f t="shared" si="6"/>
        <v>0.11028722089045641</v>
      </c>
      <c r="S11" s="326">
        <f t="shared" si="1"/>
        <v>-0.46386985507386802</v>
      </c>
      <c r="T11" s="330">
        <f t="shared" si="2"/>
        <v>-0.75499659038816969</v>
      </c>
      <c r="U11" s="209">
        <f t="shared" si="3"/>
        <v>-0.68933646539069582</v>
      </c>
    </row>
    <row r="12" spans="1:33" ht="24" customHeight="1" thickBot="1">
      <c r="A12" s="12" t="s">
        <v>21</v>
      </c>
      <c r="B12" s="13"/>
      <c r="C12" s="13"/>
      <c r="D12" s="13"/>
      <c r="E12" s="17">
        <v>192896.37999999998</v>
      </c>
      <c r="F12" s="340">
        <v>494624.43000000005</v>
      </c>
      <c r="G12" s="162">
        <v>687520.81</v>
      </c>
      <c r="H12" s="17">
        <v>182867.09999999995</v>
      </c>
      <c r="I12" s="340">
        <v>505552.91000000009</v>
      </c>
      <c r="J12" s="18">
        <v>688420.01</v>
      </c>
      <c r="L12" s="334">
        <f t="shared" ref="L12:Q12" si="7">E12/E16</f>
        <v>0.52314435128015202</v>
      </c>
      <c r="M12" s="343">
        <f t="shared" si="7"/>
        <v>0.60528357089193374</v>
      </c>
      <c r="N12" s="335">
        <f t="shared" si="7"/>
        <v>0.57974456730010082</v>
      </c>
      <c r="O12" s="334">
        <f t="shared" si="7"/>
        <v>0.56073754454203928</v>
      </c>
      <c r="P12" s="343">
        <f t="shared" si="7"/>
        <v>0.69901727075002962</v>
      </c>
      <c r="Q12" s="335">
        <f t="shared" si="7"/>
        <v>0.65604255812299983</v>
      </c>
      <c r="S12" s="327">
        <f t="shared" si="1"/>
        <v>-5.1993095982413091E-2</v>
      </c>
      <c r="T12" s="331">
        <f t="shared" si="2"/>
        <v>2.209450107427981E-2</v>
      </c>
      <c r="U12" s="328">
        <f t="shared" si="3"/>
        <v>1.3078876841559942E-3</v>
      </c>
    </row>
    <row r="13" spans="1:33" s="3" customFormat="1" ht="24" customHeight="1">
      <c r="A13" s="46"/>
      <c r="B13" s="3" t="s">
        <v>33</v>
      </c>
      <c r="E13" s="31">
        <v>180557.77</v>
      </c>
      <c r="F13" s="341">
        <v>313398.59000000003</v>
      </c>
      <c r="G13" s="357">
        <v>493956.36</v>
      </c>
      <c r="H13" s="31">
        <v>171362.73999999996</v>
      </c>
      <c r="I13" s="341">
        <v>305100.31000000011</v>
      </c>
      <c r="J13" s="355">
        <v>476463.05000000005</v>
      </c>
      <c r="K13"/>
      <c r="L13" s="336">
        <f>E13/G13</f>
        <v>0.36553384999435984</v>
      </c>
      <c r="M13" s="344">
        <f>F13/G13</f>
        <v>0.63446615000564022</v>
      </c>
      <c r="N13" s="337">
        <f>G13/$G$12</f>
        <v>0.7184602310437701</v>
      </c>
      <c r="O13" s="336">
        <f>H13/J13</f>
        <v>0.35965588517304742</v>
      </c>
      <c r="P13" s="344">
        <f>I13/J13</f>
        <v>0.64034411482695264</v>
      </c>
      <c r="Q13" s="337">
        <f>J13/$J$12</f>
        <v>0.69211098323536535</v>
      </c>
      <c r="R13"/>
      <c r="S13" s="326">
        <f t="shared" si="1"/>
        <v>-5.0925695415932684E-2</v>
      </c>
      <c r="T13" s="330">
        <f t="shared" si="2"/>
        <v>-2.6478357799886436E-2</v>
      </c>
      <c r="U13" s="209">
        <f t="shared" si="3"/>
        <v>-3.5414687240791755E-2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6761.6200000000008</v>
      </c>
      <c r="F14" s="154">
        <v>60000.17000000002</v>
      </c>
      <c r="G14" s="119">
        <v>66761.790000000023</v>
      </c>
      <c r="H14" s="19">
        <v>6988.4900000000025</v>
      </c>
      <c r="I14" s="154">
        <v>61269.30000000001</v>
      </c>
      <c r="J14" s="20">
        <v>68257.790000000008</v>
      </c>
      <c r="L14" s="345">
        <f>E14/G14</f>
        <v>0.1012797889331607</v>
      </c>
      <c r="M14" s="346">
        <f>F14/G14</f>
        <v>0.8987202110668393</v>
      </c>
      <c r="N14" s="410">
        <f t="shared" ref="N14:N15" si="8">G14/$G$12</f>
        <v>9.7105118898146547E-2</v>
      </c>
      <c r="O14" s="345">
        <f>H14/J14</f>
        <v>0.10238377187424325</v>
      </c>
      <c r="P14" s="346">
        <f>I14/J14</f>
        <v>0.89761622812575681</v>
      </c>
      <c r="Q14" s="410">
        <f t="shared" ref="Q14:Q15" si="9">J14/$J$12</f>
        <v>9.9151374173449727E-2</v>
      </c>
      <c r="S14" s="326">
        <f t="shared" si="1"/>
        <v>3.3552610173301911E-2</v>
      </c>
      <c r="T14" s="330">
        <f t="shared" si="2"/>
        <v>2.115210673569741E-2</v>
      </c>
      <c r="U14" s="209">
        <f t="shared" si="3"/>
        <v>2.2408027106522833E-2</v>
      </c>
    </row>
    <row r="15" spans="1:33" ht="24" customHeight="1" thickBot="1">
      <c r="A15" s="8"/>
      <c r="B15" t="s">
        <v>36</v>
      </c>
      <c r="E15" s="19">
        <v>5576.9900000000016</v>
      </c>
      <c r="F15" s="154">
        <v>121225.66999999997</v>
      </c>
      <c r="G15" s="119">
        <v>126802.65999999997</v>
      </c>
      <c r="H15" s="19">
        <v>4515.8700000000026</v>
      </c>
      <c r="I15" s="154">
        <v>139183.29999999999</v>
      </c>
      <c r="J15" s="20">
        <v>143699.16999999998</v>
      </c>
      <c r="L15" s="348">
        <f>E15/G15</f>
        <v>4.3981648334506566E-2</v>
      </c>
      <c r="M15" s="349">
        <f>F15/G15</f>
        <v>0.95601835166549343</v>
      </c>
      <c r="N15" s="347">
        <f t="shared" si="8"/>
        <v>0.18443465005808329</v>
      </c>
      <c r="O15" s="348">
        <f>H15/J15</f>
        <v>3.1425860010186581E-2</v>
      </c>
      <c r="P15" s="349">
        <f>I15/J15</f>
        <v>0.96857413998981345</v>
      </c>
      <c r="Q15" s="347">
        <f t="shared" si="9"/>
        <v>0.20873764259118496</v>
      </c>
      <c r="S15" s="326">
        <f t="shared" si="1"/>
        <v>-0.19026750989332933</v>
      </c>
      <c r="T15" s="330">
        <f t="shared" si="2"/>
        <v>0.14813388946417061</v>
      </c>
      <c r="U15" s="209">
        <f t="shared" si="3"/>
        <v>0.13325043812172405</v>
      </c>
    </row>
    <row r="16" spans="1:33" ht="24" customHeight="1" thickBot="1">
      <c r="A16" s="12" t="s">
        <v>12</v>
      </c>
      <c r="B16" s="13"/>
      <c r="C16" s="13"/>
      <c r="D16" s="13"/>
      <c r="E16" s="17">
        <v>368724.95999999996</v>
      </c>
      <c r="F16" s="340">
        <v>817178.02</v>
      </c>
      <c r="G16" s="162">
        <v>1185902.98</v>
      </c>
      <c r="H16" s="17">
        <v>326118.87999999995</v>
      </c>
      <c r="I16" s="340">
        <v>723233.79</v>
      </c>
      <c r="J16" s="18">
        <v>1049352.67</v>
      </c>
      <c r="L16" s="334">
        <f>L8+L12</f>
        <v>1</v>
      </c>
      <c r="M16" s="343">
        <f t="shared" ref="M16:N16" si="10">M8+M12</f>
        <v>1</v>
      </c>
      <c r="N16" s="338">
        <f t="shared" si="10"/>
        <v>1</v>
      </c>
      <c r="O16" s="334">
        <f t="shared" ref="O16:Q16" si="11">O8+O12</f>
        <v>1</v>
      </c>
      <c r="P16" s="343">
        <f t="shared" si="11"/>
        <v>1</v>
      </c>
      <c r="Q16" s="335">
        <f t="shared" si="11"/>
        <v>1</v>
      </c>
      <c r="S16" s="327">
        <f t="shared" si="1"/>
        <v>-0.11554975828053522</v>
      </c>
      <c r="T16" s="331">
        <f t="shared" si="2"/>
        <v>-0.11496176806126036</v>
      </c>
      <c r="U16" s="328">
        <f t="shared" si="3"/>
        <v>-0.11514458796620956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317238.41999999993</v>
      </c>
      <c r="F17" s="342">
        <f t="shared" ref="F17:G17" si="12">F9+F13</f>
        <v>471961.1100000001</v>
      </c>
      <c r="G17" s="324">
        <f t="shared" si="12"/>
        <v>789199.53</v>
      </c>
      <c r="H17" s="180">
        <f>H9+H13</f>
        <v>286406.61</v>
      </c>
      <c r="I17" s="342">
        <f t="shared" ref="I17:J17" si="13">I9+I13</f>
        <v>445535.50000000006</v>
      </c>
      <c r="J17" s="356">
        <f t="shared" si="13"/>
        <v>731942.11</v>
      </c>
      <c r="K17"/>
      <c r="L17" s="336">
        <f t="shared" ref="L17:Q17" si="14">E17/E16</f>
        <v>0.86036600288735532</v>
      </c>
      <c r="M17" s="344">
        <f t="shared" si="14"/>
        <v>0.57754993214330475</v>
      </c>
      <c r="N17" s="339">
        <f t="shared" si="14"/>
        <v>0.66548406008727634</v>
      </c>
      <c r="O17" s="336">
        <f t="shared" si="14"/>
        <v>0.87822762668631771</v>
      </c>
      <c r="P17" s="344">
        <f t="shared" si="14"/>
        <v>0.61603247270844474</v>
      </c>
      <c r="Q17" s="337">
        <f t="shared" si="14"/>
        <v>0.69751774682195267</v>
      </c>
      <c r="R17"/>
      <c r="S17" s="326">
        <f t="shared" si="1"/>
        <v>-9.7188133770178112E-2</v>
      </c>
      <c r="T17" s="330">
        <f t="shared" si="2"/>
        <v>-5.5991075196852633E-2</v>
      </c>
      <c r="U17" s="209">
        <f t="shared" si="3"/>
        <v>-7.2551259628854614E-2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17010.690000000002</v>
      </c>
      <c r="F18" s="154">
        <f t="shared" ref="F18:G18" si="15">F10+F14</f>
        <v>124757.07</v>
      </c>
      <c r="G18" s="119">
        <f t="shared" si="15"/>
        <v>141767.76</v>
      </c>
      <c r="H18" s="19">
        <f>H10+H14</f>
        <v>19702.850000000006</v>
      </c>
      <c r="I18" s="154">
        <f t="shared" ref="I18:J18" si="16">I10+I14</f>
        <v>114202.28000000003</v>
      </c>
      <c r="J18" s="20">
        <f t="shared" si="16"/>
        <v>133905.13</v>
      </c>
      <c r="L18" s="345">
        <f t="shared" ref="L18:Q18" si="17">E18/E16</f>
        <v>4.6133817466547433E-2</v>
      </c>
      <c r="M18" s="346">
        <f t="shared" si="17"/>
        <v>0.15266816647858444</v>
      </c>
      <c r="N18" s="323">
        <f t="shared" si="17"/>
        <v>0.11954414685761226</v>
      </c>
      <c r="O18" s="345">
        <f t="shared" si="17"/>
        <v>6.0416158671954254E-2</v>
      </c>
      <c r="P18" s="346">
        <f t="shared" si="17"/>
        <v>0.15790506690789435</v>
      </c>
      <c r="Q18" s="347">
        <f t="shared" si="17"/>
        <v>0.12760736578675691</v>
      </c>
      <c r="S18" s="326">
        <f t="shared" si="1"/>
        <v>0.15826283354761053</v>
      </c>
      <c r="T18" s="330">
        <f t="shared" si="2"/>
        <v>-8.4602740349705052E-2</v>
      </c>
      <c r="U18" s="209">
        <f t="shared" si="3"/>
        <v>-5.5461340434524775E-2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34475.850000000006</v>
      </c>
      <c r="F19" s="155">
        <f t="shared" ref="F19:G19" si="18">F11+F15</f>
        <v>220459.83999999994</v>
      </c>
      <c r="G19" s="123">
        <f t="shared" si="18"/>
        <v>254935.68999999994</v>
      </c>
      <c r="H19" s="21">
        <f>H11+H15</f>
        <v>20009.420000000002</v>
      </c>
      <c r="I19" s="155">
        <f t="shared" ref="I19:J19" si="19">I11+I15</f>
        <v>163496.00999999998</v>
      </c>
      <c r="J19" s="22">
        <f t="shared" si="19"/>
        <v>183505.43</v>
      </c>
      <c r="L19" s="348">
        <f t="shared" ref="L19:Q19" si="20">E19/E16</f>
        <v>9.350017964609722E-2</v>
      </c>
      <c r="M19" s="349">
        <f t="shared" si="20"/>
        <v>0.26978190137811092</v>
      </c>
      <c r="N19" s="351">
        <f t="shared" si="20"/>
        <v>0.21497179305511144</v>
      </c>
      <c r="O19" s="348">
        <f t="shared" si="20"/>
        <v>6.1356214641728211E-2</v>
      </c>
      <c r="P19" s="349">
        <f t="shared" si="20"/>
        <v>0.22606246038366096</v>
      </c>
      <c r="Q19" s="350">
        <f t="shared" si="20"/>
        <v>0.17487488739129048</v>
      </c>
      <c r="S19" s="332">
        <f t="shared" si="1"/>
        <v>-0.41961053897148298</v>
      </c>
      <c r="T19" s="333">
        <f t="shared" si="2"/>
        <v>-0.25838642539158141</v>
      </c>
      <c r="U19" s="208">
        <f t="shared" si="3"/>
        <v>-0.28018932931673851</v>
      </c>
    </row>
    <row r="20" spans="1:33" ht="6.75" customHeight="1"/>
    <row r="21" spans="1:33">
      <c r="H21" s="119"/>
    </row>
    <row r="22" spans="1:33" ht="25.5" customHeight="1">
      <c r="A22" s="1" t="s">
        <v>130</v>
      </c>
    </row>
    <row r="23" spans="1:33" ht="15.75" thickBot="1"/>
    <row r="24" spans="1:33" ht="21.75" customHeight="1">
      <c r="A24" s="467" t="s">
        <v>16</v>
      </c>
      <c r="B24" s="455"/>
      <c r="C24" s="455"/>
      <c r="D24" s="455"/>
      <c r="E24" s="441" t="str">
        <f>E5</f>
        <v>jan-maio</v>
      </c>
      <c r="F24" s="503"/>
      <c r="G24" s="503"/>
      <c r="H24" s="503"/>
      <c r="I24" s="503"/>
      <c r="J24" s="442"/>
      <c r="L24" s="504" t="s">
        <v>128</v>
      </c>
      <c r="M24" s="503"/>
      <c r="N24" s="503"/>
      <c r="O24" s="503"/>
      <c r="P24" s="503"/>
      <c r="Q24" s="442"/>
      <c r="S24" s="497" t="s">
        <v>153</v>
      </c>
      <c r="T24" s="497"/>
      <c r="U24" s="497"/>
    </row>
    <row r="25" spans="1:33" ht="18.75" customHeight="1">
      <c r="A25" s="481"/>
      <c r="B25" s="456"/>
      <c r="C25" s="456"/>
      <c r="D25" s="456"/>
      <c r="E25" s="505">
        <f>E6</f>
        <v>2025</v>
      </c>
      <c r="F25" s="499"/>
      <c r="G25" s="500"/>
      <c r="H25" s="506">
        <f>H6</f>
        <v>2026</v>
      </c>
      <c r="I25" s="507"/>
      <c r="J25" s="508"/>
      <c r="L25" s="498">
        <f>L6</f>
        <v>2025</v>
      </c>
      <c r="M25" s="499"/>
      <c r="N25" s="500"/>
      <c r="O25" s="505">
        <f>O6</f>
        <v>2026</v>
      </c>
      <c r="P25" s="499"/>
      <c r="Q25" s="509"/>
      <c r="S25" s="501" t="s">
        <v>127</v>
      </c>
      <c r="T25" s="502" t="s">
        <v>126</v>
      </c>
      <c r="U25" s="456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8"/>
      <c r="T26" s="446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35889.469999999994</v>
      </c>
      <c r="F27" s="340">
        <v>59541.73599999999</v>
      </c>
      <c r="G27" s="162">
        <v>95431.205999999976</v>
      </c>
      <c r="H27" s="17">
        <v>32128.130999999972</v>
      </c>
      <c r="I27" s="340">
        <v>49579.286999999953</v>
      </c>
      <c r="J27" s="18">
        <v>81707.417999999918</v>
      </c>
      <c r="L27" s="334">
        <f t="shared" ref="L27:Q27" si="21">E27/E35</f>
        <v>0.40539541026881126</v>
      </c>
      <c r="M27" s="343">
        <f t="shared" si="21"/>
        <v>0.34856759987563868</v>
      </c>
      <c r="N27" s="338">
        <f t="shared" si="21"/>
        <v>0.36796602388959609</v>
      </c>
      <c r="O27" s="334">
        <f t="shared" si="21"/>
        <v>0.38957143775913505</v>
      </c>
      <c r="P27" s="343">
        <f t="shared" si="21"/>
        <v>0.31297402548410269</v>
      </c>
      <c r="Q27" s="335">
        <f t="shared" si="21"/>
        <v>0.33919837522372581</v>
      </c>
      <c r="S27" s="325">
        <f t="shared" ref="S27:S38" si="22">(H27-E27)/E27</f>
        <v>-0.10480341448341317</v>
      </c>
      <c r="T27" s="329">
        <f t="shared" ref="T27:T38" si="23">(I27-F27)/F27</f>
        <v>-0.16731875268131313</v>
      </c>
      <c r="U27" s="164">
        <f t="shared" ref="U27:U38" si="24">(J27-G27)/G27</f>
        <v>-0.14380817947538105</v>
      </c>
    </row>
    <row r="28" spans="1:33" ht="24" customHeight="1">
      <c r="A28" s="46"/>
      <c r="B28" s="177" t="s">
        <v>33</v>
      </c>
      <c r="C28" s="177"/>
      <c r="D28" s="178"/>
      <c r="E28" s="39">
        <v>31931.725999999995</v>
      </c>
      <c r="F28" s="153">
        <v>44059.377999999997</v>
      </c>
      <c r="G28" s="112">
        <v>75991.103999999992</v>
      </c>
      <c r="H28" s="39">
        <v>27950.328999999972</v>
      </c>
      <c r="I28" s="153">
        <v>38731.71299999996</v>
      </c>
      <c r="J28" s="20">
        <v>66682.041999999929</v>
      </c>
      <c r="L28" s="345">
        <f t="shared" ref="L28:Q28" si="25">E28/E27</f>
        <v>0.88972408898766131</v>
      </c>
      <c r="M28" s="346">
        <f t="shared" si="25"/>
        <v>0.73997469606865351</v>
      </c>
      <c r="N28" s="347">
        <f t="shared" si="25"/>
        <v>0.79629198021452241</v>
      </c>
      <c r="O28" s="345">
        <f t="shared" si="25"/>
        <v>0.86996436238385599</v>
      </c>
      <c r="P28" s="346">
        <f t="shared" si="25"/>
        <v>0.78120754338399412</v>
      </c>
      <c r="Q28" s="347">
        <f t="shared" si="25"/>
        <v>0.81610756565578901</v>
      </c>
      <c r="S28" s="326">
        <f t="shared" si="22"/>
        <v>-0.12468467880502367</v>
      </c>
      <c r="T28" s="330">
        <f t="shared" si="23"/>
        <v>-0.12092011376102581</v>
      </c>
      <c r="U28" s="209">
        <f t="shared" si="24"/>
        <v>-0.1225019970758691</v>
      </c>
    </row>
    <row r="29" spans="1:33" ht="24" customHeight="1">
      <c r="A29" s="8"/>
      <c r="B29" t="s">
        <v>37</v>
      </c>
      <c r="E29" s="19">
        <v>1593.0709999999999</v>
      </c>
      <c r="F29" s="154">
        <v>9667.2299999999977</v>
      </c>
      <c r="G29" s="119">
        <v>11260.300999999998</v>
      </c>
      <c r="H29" s="19">
        <v>2354.64</v>
      </c>
      <c r="I29" s="154">
        <v>8951.6189999999951</v>
      </c>
      <c r="J29" s="20">
        <v>11306.258999999995</v>
      </c>
      <c r="L29" s="345">
        <f t="shared" ref="L29:Q29" si="26">E29/E27</f>
        <v>4.4388256499747702E-2</v>
      </c>
      <c r="M29" s="346">
        <f t="shared" si="26"/>
        <v>0.16236056671239815</v>
      </c>
      <c r="N29" s="347">
        <f t="shared" si="26"/>
        <v>0.11799390861727138</v>
      </c>
      <c r="O29" s="345">
        <f t="shared" si="26"/>
        <v>7.3289043797785863E-2</v>
      </c>
      <c r="P29" s="346">
        <f t="shared" si="26"/>
        <v>0.18055158800488608</v>
      </c>
      <c r="Q29" s="347">
        <f t="shared" si="26"/>
        <v>0.1383749392252244</v>
      </c>
      <c r="S29" s="326">
        <f t="shared" si="22"/>
        <v>0.47805088410999885</v>
      </c>
      <c r="T29" s="330">
        <f t="shared" si="23"/>
        <v>-7.4024410301606849E-2</v>
      </c>
      <c r="U29" s="209">
        <f t="shared" si="24"/>
        <v>4.0814184274467358E-3</v>
      </c>
    </row>
    <row r="30" spans="1:33" ht="24" customHeight="1" thickBot="1">
      <c r="A30" s="8"/>
      <c r="B30" t="s">
        <v>36</v>
      </c>
      <c r="E30" s="19">
        <v>2364.6729999999993</v>
      </c>
      <c r="F30" s="154">
        <v>5815.1279999999997</v>
      </c>
      <c r="G30" s="119">
        <v>8179.8009999999995</v>
      </c>
      <c r="H30" s="19">
        <v>1823.1620000000003</v>
      </c>
      <c r="I30" s="154">
        <v>1895.9550000000002</v>
      </c>
      <c r="J30" s="20">
        <v>3719.1170000000002</v>
      </c>
      <c r="L30" s="345">
        <f t="shared" ref="L30:Q30" si="27">E30/E27</f>
        <v>6.5887654512591015E-2</v>
      </c>
      <c r="M30" s="346">
        <f t="shared" si="27"/>
        <v>9.7664737218948416E-2</v>
      </c>
      <c r="N30" s="347">
        <f t="shared" si="27"/>
        <v>8.5714111168206361E-2</v>
      </c>
      <c r="O30" s="345">
        <f t="shared" si="27"/>
        <v>5.6746593818358178E-2</v>
      </c>
      <c r="P30" s="346">
        <f t="shared" si="27"/>
        <v>3.824086861111984E-2</v>
      </c>
      <c r="Q30" s="347">
        <f t="shared" si="27"/>
        <v>4.5517495118986673E-2</v>
      </c>
      <c r="S30" s="326">
        <f t="shared" si="22"/>
        <v>-0.22900037341315235</v>
      </c>
      <c r="T30" s="330">
        <f t="shared" si="23"/>
        <v>-0.67396160497240987</v>
      </c>
      <c r="U30" s="209">
        <f t="shared" si="24"/>
        <v>-0.54532915898565248</v>
      </c>
    </row>
    <row r="31" spans="1:33" ht="24" customHeight="1" thickBot="1">
      <c r="A31" s="12" t="s">
        <v>21</v>
      </c>
      <c r="B31" s="13"/>
      <c r="C31" s="13"/>
      <c r="D31" s="13"/>
      <c r="E31" s="17">
        <v>52640.072000000095</v>
      </c>
      <c r="F31" s="340">
        <v>111276.59599999999</v>
      </c>
      <c r="G31" s="162">
        <v>163916.66800000009</v>
      </c>
      <c r="H31" s="17">
        <v>50342.31700000001</v>
      </c>
      <c r="I31" s="340">
        <v>108834.137</v>
      </c>
      <c r="J31" s="18">
        <v>159176.45400000003</v>
      </c>
      <c r="L31" s="334">
        <f t="shared" ref="L31:Q31" si="28">E31/E35</f>
        <v>0.59460458973118868</v>
      </c>
      <c r="M31" s="343">
        <f t="shared" si="28"/>
        <v>0.65143240012436143</v>
      </c>
      <c r="N31" s="335">
        <f t="shared" si="28"/>
        <v>0.63203397611040391</v>
      </c>
      <c r="O31" s="334">
        <f t="shared" si="28"/>
        <v>0.61042856224086506</v>
      </c>
      <c r="P31" s="343">
        <f t="shared" si="28"/>
        <v>0.6870259745158972</v>
      </c>
      <c r="Q31" s="335">
        <f t="shared" si="28"/>
        <v>0.66080162477627424</v>
      </c>
      <c r="S31" s="327">
        <f t="shared" si="22"/>
        <v>-4.3650301238191323E-2</v>
      </c>
      <c r="T31" s="331">
        <f t="shared" si="23"/>
        <v>-2.194944029380615E-2</v>
      </c>
      <c r="U31" s="328">
        <f t="shared" si="24"/>
        <v>-2.8918437995579943E-2</v>
      </c>
    </row>
    <row r="32" spans="1:33" ht="24" customHeight="1">
      <c r="A32" s="46"/>
      <c r="B32" s="3" t="s">
        <v>33</v>
      </c>
      <c r="C32" s="3"/>
      <c r="D32" s="3"/>
      <c r="E32" s="19">
        <v>50983.666000000092</v>
      </c>
      <c r="F32" s="154">
        <v>93601.614999999976</v>
      </c>
      <c r="G32" s="119">
        <v>144585.28100000008</v>
      </c>
      <c r="H32" s="19">
        <v>48757.481000000007</v>
      </c>
      <c r="I32" s="154">
        <v>89526.275000000009</v>
      </c>
      <c r="J32" s="20">
        <v>138283.75600000002</v>
      </c>
      <c r="L32" s="336">
        <f>E32/G32</f>
        <v>0.35262002914390755</v>
      </c>
      <c r="M32" s="344">
        <f>F32/G32</f>
        <v>0.64737997085609233</v>
      </c>
      <c r="N32" s="337">
        <f t="shared" ref="N32:N34" si="29">L32+M32</f>
        <v>0.99999999999999989</v>
      </c>
      <c r="O32" s="336">
        <f>H32/J32</f>
        <v>0.35259008295956323</v>
      </c>
      <c r="P32" s="344">
        <f>I32/J32</f>
        <v>0.64740991704043671</v>
      </c>
      <c r="Q32" s="337">
        <f t="shared" ref="Q32:Q34" si="30">O32+P32</f>
        <v>1</v>
      </c>
      <c r="S32" s="326">
        <f t="shared" si="22"/>
        <v>-4.3664670955597444E-2</v>
      </c>
      <c r="T32" s="330">
        <f t="shared" si="23"/>
        <v>-4.3539206027587971E-2</v>
      </c>
      <c r="U32" s="209">
        <f t="shared" si="24"/>
        <v>-4.3583447474159209E-2</v>
      </c>
    </row>
    <row r="33" spans="1:21" ht="24" customHeight="1">
      <c r="A33" s="8"/>
      <c r="B33" s="3" t="s">
        <v>37</v>
      </c>
      <c r="D33" s="3"/>
      <c r="E33" s="19">
        <v>999.23900000000037</v>
      </c>
      <c r="F33" s="154">
        <v>7143.8989999999985</v>
      </c>
      <c r="G33" s="119">
        <v>8143.137999999999</v>
      </c>
      <c r="H33" s="19">
        <v>972.94699999999943</v>
      </c>
      <c r="I33" s="154">
        <v>7348.5429999999978</v>
      </c>
      <c r="J33" s="20">
        <v>8321.489999999998</v>
      </c>
      <c r="L33" s="345">
        <f>E33/G33</f>
        <v>0.12270932900805567</v>
      </c>
      <c r="M33" s="346">
        <f>F33/G33</f>
        <v>0.87729067099194435</v>
      </c>
      <c r="N33" s="347">
        <f t="shared" si="29"/>
        <v>1</v>
      </c>
      <c r="O33" s="345">
        <f>H33/J33</f>
        <v>0.11691980642889671</v>
      </c>
      <c r="P33" s="346">
        <f>I33/J33</f>
        <v>0.88308019357110323</v>
      </c>
      <c r="Q33" s="347">
        <f t="shared" si="30"/>
        <v>1</v>
      </c>
      <c r="S33" s="326">
        <f t="shared" si="22"/>
        <v>-2.6312023449846261E-2</v>
      </c>
      <c r="T33" s="330">
        <f t="shared" si="23"/>
        <v>2.8645981697109572E-2</v>
      </c>
      <c r="U33" s="209">
        <f t="shared" si="24"/>
        <v>2.1902121761905421E-2</v>
      </c>
    </row>
    <row r="34" spans="1:21" ht="24" customHeight="1" thickBot="1">
      <c r="A34" s="8"/>
      <c r="B34" t="s">
        <v>36</v>
      </c>
      <c r="E34" s="19">
        <v>657.16700000000003</v>
      </c>
      <c r="F34" s="154">
        <v>10531.082000000002</v>
      </c>
      <c r="G34" s="119">
        <v>11188.249000000002</v>
      </c>
      <c r="H34" s="19">
        <v>611.8889999999999</v>
      </c>
      <c r="I34" s="154">
        <v>11959.319</v>
      </c>
      <c r="J34" s="20">
        <v>12571.207999999999</v>
      </c>
      <c r="L34" s="348">
        <f>E34/G34</f>
        <v>5.8737251914933244E-2</v>
      </c>
      <c r="M34" s="349">
        <f>F34/G34</f>
        <v>0.94126274808506682</v>
      </c>
      <c r="N34" s="350">
        <f t="shared" si="29"/>
        <v>1</v>
      </c>
      <c r="O34" s="348">
        <f>H34/J34</f>
        <v>4.8673842641057244E-2</v>
      </c>
      <c r="P34" s="349">
        <f>I34/J34</f>
        <v>0.95132615735894277</v>
      </c>
      <c r="Q34" s="350">
        <f t="shared" si="30"/>
        <v>1</v>
      </c>
      <c r="S34" s="326">
        <f t="shared" si="22"/>
        <v>-6.8898773066815786E-2</v>
      </c>
      <c r="T34" s="330">
        <f t="shared" si="23"/>
        <v>0.13562110711890735</v>
      </c>
      <c r="U34" s="209">
        <f t="shared" si="24"/>
        <v>0.12360817139482656</v>
      </c>
    </row>
    <row r="35" spans="1:21" ht="24" customHeight="1" thickBot="1">
      <c r="A35" s="12" t="s">
        <v>12</v>
      </c>
      <c r="B35" s="13"/>
      <c r="C35" s="13"/>
      <c r="D35" s="13"/>
      <c r="E35" s="17">
        <v>88529.542000000089</v>
      </c>
      <c r="F35" s="340">
        <v>170818.33199999997</v>
      </c>
      <c r="G35" s="162">
        <v>259347.87400000007</v>
      </c>
      <c r="H35" s="17">
        <v>82470.447999999975</v>
      </c>
      <c r="I35" s="340">
        <v>158413.42399999997</v>
      </c>
      <c r="J35" s="18">
        <v>240883.87199999992</v>
      </c>
      <c r="L35" s="334">
        <f>L27+L31</f>
        <v>1</v>
      </c>
      <c r="M35" s="343">
        <f t="shared" ref="M35:Q35" si="31">M27+M31</f>
        <v>1</v>
      </c>
      <c r="N35" s="338">
        <f t="shared" si="31"/>
        <v>1</v>
      </c>
      <c r="O35" s="334">
        <f t="shared" si="31"/>
        <v>1</v>
      </c>
      <c r="P35" s="343">
        <f t="shared" si="31"/>
        <v>0.99999999999999989</v>
      </c>
      <c r="Q35" s="335">
        <f t="shared" si="31"/>
        <v>1</v>
      </c>
      <c r="S35" s="327">
        <f t="shared" si="22"/>
        <v>-6.8441492671453191E-2</v>
      </c>
      <c r="T35" s="331">
        <f t="shared" si="23"/>
        <v>-7.2620472608291242E-2</v>
      </c>
      <c r="U35" s="328">
        <f t="shared" si="24"/>
        <v>-7.1193959353606076E-2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82915.39200000008</v>
      </c>
      <c r="F36" s="342">
        <f t="shared" ref="F36:G36" si="32">F28+F32</f>
        <v>137660.99299999996</v>
      </c>
      <c r="G36" s="324">
        <f t="shared" si="32"/>
        <v>220576.38500000007</v>
      </c>
      <c r="H36" s="180">
        <f>H28+H32</f>
        <v>76707.809999999983</v>
      </c>
      <c r="I36" s="342">
        <f t="shared" ref="I36:J36" si="33">I28+I32</f>
        <v>128257.98799999997</v>
      </c>
      <c r="J36" s="356">
        <f t="shared" si="33"/>
        <v>204965.79799999995</v>
      </c>
      <c r="L36" s="336">
        <f>E36/E35</f>
        <v>0.93658444544985897</v>
      </c>
      <c r="M36" s="344">
        <f t="shared" ref="M36" si="34">F36/F35</f>
        <v>0.80589121429894295</v>
      </c>
      <c r="N36" s="339">
        <f t="shared" ref="N36" si="35">G36/G35</f>
        <v>0.8505039258582856</v>
      </c>
      <c r="O36" s="336">
        <f t="shared" ref="O36" si="36">H36/H35</f>
        <v>0.93012481270866876</v>
      </c>
      <c r="P36" s="344">
        <f t="shared" ref="P36" si="37">I36/I35</f>
        <v>0.80964090517985388</v>
      </c>
      <c r="Q36" s="337">
        <f t="shared" ref="Q36" si="38">J36/J35</f>
        <v>0.85089049880433687</v>
      </c>
      <c r="S36" s="326">
        <f t="shared" si="22"/>
        <v>-7.4866461464719244E-2</v>
      </c>
      <c r="T36" s="330">
        <f t="shared" si="23"/>
        <v>-6.8305514838179274E-2</v>
      </c>
      <c r="U36" s="209">
        <f t="shared" si="24"/>
        <v>-7.0771796355263109E-2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2592.3100000000004</v>
      </c>
      <c r="F37" s="154">
        <f t="shared" ref="F37:G37" si="39">F29+F33</f>
        <v>16811.128999999997</v>
      </c>
      <c r="G37" s="119">
        <f t="shared" si="39"/>
        <v>19403.438999999998</v>
      </c>
      <c r="H37" s="19">
        <f>H29+H33</f>
        <v>3327.5869999999995</v>
      </c>
      <c r="I37" s="154">
        <f t="shared" ref="I37:J37" si="40">I29+I33</f>
        <v>16300.161999999993</v>
      </c>
      <c r="J37" s="20">
        <f t="shared" si="40"/>
        <v>19627.748999999993</v>
      </c>
      <c r="L37" s="345">
        <f>E37/E35</f>
        <v>2.9281863900301186E-2</v>
      </c>
      <c r="M37" s="346">
        <f t="shared" ref="M37" si="41">F37/F35</f>
        <v>9.841525088770918E-2</v>
      </c>
      <c r="N37" s="323">
        <f t="shared" ref="N37" si="42">G37/G35</f>
        <v>7.4816263965209878E-2</v>
      </c>
      <c r="O37" s="345">
        <f t="shared" ref="O37" si="43">H37/H35</f>
        <v>4.0348841078200526E-2</v>
      </c>
      <c r="P37" s="346">
        <f t="shared" ref="P37" si="44">I37/I35</f>
        <v>0.10289634292608937</v>
      </c>
      <c r="Q37" s="347">
        <f t="shared" ref="Q37" si="45">J37/J35</f>
        <v>8.1482204836029873E-2</v>
      </c>
      <c r="S37" s="326">
        <f t="shared" si="22"/>
        <v>0.28363775937291413</v>
      </c>
      <c r="T37" s="330">
        <f t="shared" si="23"/>
        <v>-3.0394567788992893E-2</v>
      </c>
      <c r="U37" s="209">
        <f t="shared" si="24"/>
        <v>1.1560321858408402E-2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3021.8399999999992</v>
      </c>
      <c r="F38" s="155">
        <f t="shared" ref="F38:G38" si="46">F30+F34</f>
        <v>16346.210000000003</v>
      </c>
      <c r="G38" s="123">
        <f t="shared" si="46"/>
        <v>19368.050000000003</v>
      </c>
      <c r="H38" s="21">
        <f>H30+H34</f>
        <v>2435.0510000000004</v>
      </c>
      <c r="I38" s="155">
        <f t="shared" ref="I38:J38" si="47">I30+I34</f>
        <v>13855.273999999999</v>
      </c>
      <c r="J38" s="22">
        <f t="shared" si="47"/>
        <v>16290.324999999999</v>
      </c>
      <c r="L38" s="348">
        <f>E38/E35</f>
        <v>3.413369064983976E-2</v>
      </c>
      <c r="M38" s="349">
        <f t="shared" ref="M38" si="48">F38/F35</f>
        <v>9.5693534813347816E-2</v>
      </c>
      <c r="N38" s="351">
        <f t="shared" ref="N38" si="49">G38/G35</f>
        <v>7.4679810176504463E-2</v>
      </c>
      <c r="O38" s="348">
        <f t="shared" ref="O38" si="50">H38/H35</f>
        <v>2.9526346213130807E-2</v>
      </c>
      <c r="P38" s="349">
        <f t="shared" ref="P38" si="51">I38/I35</f>
        <v>8.7462751894056667E-2</v>
      </c>
      <c r="Q38" s="350">
        <f t="shared" ref="Q38" si="52">J38/J35</f>
        <v>6.7627296359633424E-2</v>
      </c>
      <c r="S38" s="332">
        <f t="shared" si="22"/>
        <v>-0.19418268339819414</v>
      </c>
      <c r="T38" s="333">
        <f t="shared" si="23"/>
        <v>-0.15238614944993384</v>
      </c>
      <c r="U38" s="208">
        <f t="shared" si="24"/>
        <v>-0.15890732417563996</v>
      </c>
    </row>
    <row r="40" spans="1:21">
      <c r="H40" s="293"/>
    </row>
    <row r="41" spans="1:21">
      <c r="A41" s="1" t="s">
        <v>129</v>
      </c>
    </row>
    <row r="42" spans="1:21" ht="15.75" thickBot="1"/>
    <row r="43" spans="1:21" ht="22.5" customHeight="1">
      <c r="A43" s="467" t="s">
        <v>16</v>
      </c>
      <c r="B43" s="455"/>
      <c r="C43" s="455"/>
      <c r="D43" s="455"/>
      <c r="E43" s="510" t="str">
        <f>E5</f>
        <v>jan-maio</v>
      </c>
      <c r="F43" s="511"/>
      <c r="G43" s="511"/>
      <c r="H43" s="511"/>
      <c r="I43" s="511"/>
      <c r="J43" s="512"/>
      <c r="L43" s="519" t="s">
        <v>153</v>
      </c>
      <c r="M43" s="497"/>
      <c r="N43" s="497"/>
    </row>
    <row r="44" spans="1:21" ht="18.75" customHeight="1">
      <c r="A44" s="481"/>
      <c r="B44" s="456"/>
      <c r="C44" s="456"/>
      <c r="D44" s="456"/>
      <c r="E44" s="513">
        <f>E6</f>
        <v>2025</v>
      </c>
      <c r="F44" s="514"/>
      <c r="G44" s="515"/>
      <c r="H44" s="516">
        <f>H6</f>
        <v>2026</v>
      </c>
      <c r="I44" s="517"/>
      <c r="J44" s="518"/>
      <c r="L44" s="520" t="s">
        <v>127</v>
      </c>
      <c r="M44" s="502" t="s">
        <v>126</v>
      </c>
      <c r="N44" s="456" t="s">
        <v>12</v>
      </c>
      <c r="S44" t="s">
        <v>132</v>
      </c>
    </row>
    <row r="45" spans="1:21" ht="18.75" customHeight="1" thickBot="1">
      <c r="A45" s="468"/>
      <c r="B45" s="491"/>
      <c r="C45" s="491"/>
      <c r="D45" s="491"/>
      <c r="E45" s="416" t="s">
        <v>29</v>
      </c>
      <c r="F45" s="417" t="s">
        <v>30</v>
      </c>
      <c r="G45" s="418" t="s">
        <v>12</v>
      </c>
      <c r="H45" s="419" t="s">
        <v>29</v>
      </c>
      <c r="I45" s="420" t="s">
        <v>30</v>
      </c>
      <c r="J45" s="421" t="s">
        <v>12</v>
      </c>
      <c r="L45" s="452"/>
      <c r="M45" s="446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 t="shared" ref="E46:J46" si="53">(E27/E8)*10</f>
        <v>2.0411624776813873</v>
      </c>
      <c r="F46" s="359">
        <f t="shared" si="53"/>
        <v>1.8459486375581802</v>
      </c>
      <c r="G46" s="360">
        <f t="shared" si="53"/>
        <v>1.9148198259179292</v>
      </c>
      <c r="H46" s="358">
        <f t="shared" si="53"/>
        <v>2.242773597647441</v>
      </c>
      <c r="I46" s="359">
        <f t="shared" si="53"/>
        <v>2.277613311743317</v>
      </c>
      <c r="J46" s="361">
        <f t="shared" si="53"/>
        <v>2.2637856601838116</v>
      </c>
      <c r="L46" s="365">
        <f t="shared" ref="L46:N47" si="54">(H46-E46)/E46</f>
        <v>9.8772695545074576E-2</v>
      </c>
      <c r="M46" s="329">
        <f t="shared" si="54"/>
        <v>0.23384435807279161</v>
      </c>
      <c r="N46" s="164">
        <f t="shared" si="54"/>
        <v>0.18224473631538393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5">(E28/E9)*10</f>
        <v>2.3362287200126723</v>
      </c>
      <c r="F47" s="156">
        <f t="shared" si="55"/>
        <v>2.7786754398202032</v>
      </c>
      <c r="G47" s="362">
        <f t="shared" si="55"/>
        <v>2.5738479911321903</v>
      </c>
      <c r="H47" s="124">
        <f t="shared" si="55"/>
        <v>2.4295365759166461</v>
      </c>
      <c r="I47" s="156">
        <f t="shared" si="55"/>
        <v>2.7579777547208768</v>
      </c>
      <c r="J47" s="363">
        <f t="shared" si="55"/>
        <v>2.6100785716058272</v>
      </c>
      <c r="L47" s="326">
        <f t="shared" si="54"/>
        <v>3.9939520948731252E-2</v>
      </c>
      <c r="M47" s="330">
        <f t="shared" si="54"/>
        <v>-7.4487595070353409E-3</v>
      </c>
      <c r="N47" s="209">
        <f t="shared" si="54"/>
        <v>1.4076425880030207E-2</v>
      </c>
    </row>
    <row r="48" spans="1:21" ht="24" customHeight="1">
      <c r="A48" s="8"/>
      <c r="B48" t="s">
        <v>37</v>
      </c>
      <c r="E48" s="125">
        <f t="shared" ref="E48:J48" si="56">(E29/E10)*10</f>
        <v>1.5543566391877501</v>
      </c>
      <c r="F48" s="157">
        <f t="shared" si="56"/>
        <v>1.4928494106419548</v>
      </c>
      <c r="G48" s="364">
        <f t="shared" si="56"/>
        <v>1.5012539668509053</v>
      </c>
      <c r="H48" s="125">
        <f t="shared" si="56"/>
        <v>1.8519532245429571</v>
      </c>
      <c r="I48" s="157">
        <f t="shared" si="56"/>
        <v>1.691123190117011</v>
      </c>
      <c r="J48" s="363">
        <f t="shared" si="56"/>
        <v>1.7222722200168341</v>
      </c>
      <c r="L48" s="326">
        <f t="shared" ref="L48:L57" si="57">(H48-E48)/E48</f>
        <v>0.1914596546586117</v>
      </c>
      <c r="M48" s="330">
        <f t="shared" ref="M48:M57" si="58">(I48-F48)/F48</f>
        <v>0.13281565981246196</v>
      </c>
      <c r="N48" s="209">
        <f t="shared" ref="N48:N57" si="59">(J48-G48)/G48</f>
        <v>0.14722242741482722</v>
      </c>
    </row>
    <row r="49" spans="1:14" ht="24" customHeight="1" thickBot="1">
      <c r="A49" s="8"/>
      <c r="B49" t="s">
        <v>36</v>
      </c>
      <c r="E49" s="125">
        <f t="shared" ref="E49:J49" si="60">(E30/E11)*10</f>
        <v>0.81825822887131161</v>
      </c>
      <c r="F49" s="157">
        <f t="shared" si="60"/>
        <v>0.58600056815107149</v>
      </c>
      <c r="G49" s="364">
        <f t="shared" si="60"/>
        <v>0.63838348316589422</v>
      </c>
      <c r="H49" s="125">
        <f t="shared" si="60"/>
        <v>1.1767232170806563</v>
      </c>
      <c r="I49" s="157">
        <f t="shared" si="60"/>
        <v>0.77982051363258176</v>
      </c>
      <c r="J49" s="363">
        <f t="shared" si="60"/>
        <v>0.93430455410782143</v>
      </c>
      <c r="L49" s="326">
        <f t="shared" si="57"/>
        <v>0.43808296154113091</v>
      </c>
      <c r="M49" s="330">
        <f t="shared" si="58"/>
        <v>0.33075043953121785</v>
      </c>
      <c r="N49" s="209">
        <f t="shared" si="59"/>
        <v>0.46354750513654402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ref="E50:J50" si="61">(E31/E12)*10</f>
        <v>2.728930008950925</v>
      </c>
      <c r="F50" s="359">
        <f t="shared" si="61"/>
        <v>2.2497189635376476</v>
      </c>
      <c r="G50" s="360">
        <f t="shared" si="61"/>
        <v>2.3841702769695083</v>
      </c>
      <c r="H50" s="358">
        <f t="shared" si="61"/>
        <v>2.7529455544491066</v>
      </c>
      <c r="I50" s="359">
        <f t="shared" si="61"/>
        <v>2.1527744148480914</v>
      </c>
      <c r="J50" s="361">
        <f t="shared" si="61"/>
        <v>2.3121996991342542</v>
      </c>
      <c r="L50" s="325">
        <f t="shared" si="57"/>
        <v>8.800352306365623E-3</v>
      </c>
      <c r="M50" s="329">
        <f t="shared" si="58"/>
        <v>-4.3091848475647988E-2</v>
      </c>
      <c r="N50" s="164">
        <f t="shared" si="59"/>
        <v>-3.018684467735885E-2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2">(E32/E13)*10</f>
        <v>2.823676101006348</v>
      </c>
      <c r="F51" s="157">
        <f t="shared" si="62"/>
        <v>2.9866635647594957</v>
      </c>
      <c r="G51" s="364">
        <f t="shared" si="62"/>
        <v>2.927086129632992</v>
      </c>
      <c r="H51" s="125">
        <f t="shared" si="62"/>
        <v>2.845279026234059</v>
      </c>
      <c r="I51" s="157">
        <f t="shared" si="62"/>
        <v>2.9343226494918988</v>
      </c>
      <c r="J51" s="363">
        <f t="shared" si="62"/>
        <v>2.9022975863500857</v>
      </c>
      <c r="L51" s="326">
        <f t="shared" si="57"/>
        <v>7.6506385488094072E-3</v>
      </c>
      <c r="M51" s="330">
        <f t="shared" si="58"/>
        <v>-1.7524878223708362E-2</v>
      </c>
      <c r="N51" s="209">
        <f t="shared" si="59"/>
        <v>-8.4686757358979122E-3</v>
      </c>
    </row>
    <row r="52" spans="1:14" ht="24" customHeight="1">
      <c r="A52" s="8"/>
      <c r="B52" s="3" t="s">
        <v>37</v>
      </c>
      <c r="D52" s="3"/>
      <c r="E52" s="125">
        <f t="shared" ref="E52:J52" si="63">(E33/E14)*10</f>
        <v>1.477810051437378</v>
      </c>
      <c r="F52" s="157">
        <f t="shared" si="63"/>
        <v>1.1906464598350299</v>
      </c>
      <c r="G52" s="364">
        <f t="shared" si="63"/>
        <v>1.2197303277818039</v>
      </c>
      <c r="H52" s="125">
        <f t="shared" si="63"/>
        <v>1.3922134824547205</v>
      </c>
      <c r="I52" s="157">
        <f t="shared" si="63"/>
        <v>1.1993841940417136</v>
      </c>
      <c r="J52" s="363">
        <f t="shared" si="63"/>
        <v>1.2191267839172639</v>
      </c>
      <c r="L52" s="326">
        <f t="shared" si="57"/>
        <v>-5.7921225328926913E-2</v>
      </c>
      <c r="M52" s="330">
        <f t="shared" si="58"/>
        <v>7.3386471143535963E-3</v>
      </c>
      <c r="N52" s="209">
        <f t="shared" si="59"/>
        <v>-4.9481746152658305E-4</v>
      </c>
    </row>
    <row r="53" spans="1:14" ht="24" customHeight="1" thickBot="1">
      <c r="A53" s="8"/>
      <c r="B53" t="s">
        <v>36</v>
      </c>
      <c r="E53" s="125">
        <f t="shared" ref="E53:J53" si="64">(E34/E15)*10</f>
        <v>1.1783542735418207</v>
      </c>
      <c r="F53" s="157">
        <f t="shared" si="64"/>
        <v>0.86871716196742854</v>
      </c>
      <c r="G53" s="364">
        <f t="shared" si="64"/>
        <v>0.88233551252000586</v>
      </c>
      <c r="H53" s="125">
        <f t="shared" si="64"/>
        <v>1.3549747889111057</v>
      </c>
      <c r="I53" s="157">
        <f t="shared" si="64"/>
        <v>0.85924956514179507</v>
      </c>
      <c r="J53" s="363">
        <f t="shared" si="64"/>
        <v>0.87482815662748781</v>
      </c>
      <c r="L53" s="326">
        <f t="shared" si="57"/>
        <v>0.14988744839734028</v>
      </c>
      <c r="M53" s="330">
        <f t="shared" si="58"/>
        <v>-1.0898365129787143E-2</v>
      </c>
      <c r="N53" s="209">
        <f t="shared" si="59"/>
        <v>-8.5085047422341319E-3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ref="E54:J54" si="65">(E35/E16)*10</f>
        <v>2.4009641766589409</v>
      </c>
      <c r="F54" s="359">
        <f t="shared" si="65"/>
        <v>2.0903441822872324</v>
      </c>
      <c r="G54" s="360">
        <f t="shared" si="65"/>
        <v>2.1869232000749341</v>
      </c>
      <c r="H54" s="358">
        <f t="shared" si="65"/>
        <v>2.5288461679986138</v>
      </c>
      <c r="I54" s="359">
        <f t="shared" si="65"/>
        <v>2.1903487667521722</v>
      </c>
      <c r="J54" s="361">
        <f t="shared" si="65"/>
        <v>2.2955473301459266</v>
      </c>
      <c r="L54" s="325">
        <f t="shared" si="57"/>
        <v>5.3262765260257638E-2</v>
      </c>
      <c r="M54" s="329">
        <f t="shared" si="58"/>
        <v>4.7841204961527342E-2</v>
      </c>
      <c r="N54" s="164">
        <f t="shared" si="59"/>
        <v>4.9669842117578938E-2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6">(E36/E17)*10</f>
        <v>2.6136617374402538</v>
      </c>
      <c r="F55" s="156">
        <f t="shared" si="66"/>
        <v>2.9167867877927467</v>
      </c>
      <c r="G55" s="362">
        <f t="shared" si="66"/>
        <v>2.7949381191344607</v>
      </c>
      <c r="H55" s="124">
        <f t="shared" si="66"/>
        <v>2.6782835074930706</v>
      </c>
      <c r="I55" s="156">
        <f t="shared" si="66"/>
        <v>2.8787377885712799</v>
      </c>
      <c r="J55" s="366">
        <f t="shared" si="66"/>
        <v>2.8003006685870275</v>
      </c>
      <c r="L55" s="326">
        <f t="shared" si="57"/>
        <v>2.4724611118233538E-2</v>
      </c>
      <c r="M55" s="330">
        <f t="shared" si="58"/>
        <v>-1.3044833918169251E-2</v>
      </c>
      <c r="N55" s="209">
        <f t="shared" si="59"/>
        <v>1.9186648233298085E-3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7">(E37/E18)*10</f>
        <v>1.523929952282947</v>
      </c>
      <c r="F56" s="157">
        <f t="shared" si="67"/>
        <v>1.3475091231302561</v>
      </c>
      <c r="G56" s="364">
        <f t="shared" si="67"/>
        <v>1.3686778291481785</v>
      </c>
      <c r="H56" s="125">
        <f t="shared" si="67"/>
        <v>1.6888861256112686</v>
      </c>
      <c r="I56" s="157">
        <f t="shared" si="67"/>
        <v>1.4273061798766178</v>
      </c>
      <c r="J56" s="363">
        <f t="shared" si="67"/>
        <v>1.4657951491477581</v>
      </c>
      <c r="L56" s="326">
        <f t="shared" si="57"/>
        <v>0.108243934100256</v>
      </c>
      <c r="M56" s="330">
        <f t="shared" si="58"/>
        <v>5.9218194056448105E-2</v>
      </c>
      <c r="N56" s="209">
        <f t="shared" si="59"/>
        <v>7.0957034541885108E-2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8">(E38/E19)*10</f>
        <v>0.87650920861994663</v>
      </c>
      <c r="F57" s="158">
        <f t="shared" si="68"/>
        <v>0.74145975974581169</v>
      </c>
      <c r="G57" s="367">
        <f t="shared" si="68"/>
        <v>0.75972297170317771</v>
      </c>
      <c r="H57" s="126">
        <f t="shared" si="68"/>
        <v>1.2169523154594188</v>
      </c>
      <c r="I57" s="158">
        <f t="shared" si="68"/>
        <v>0.84743805062888089</v>
      </c>
      <c r="J57" s="368">
        <f t="shared" si="68"/>
        <v>0.88772986172670754</v>
      </c>
      <c r="L57" s="332">
        <f t="shared" si="57"/>
        <v>0.38840790660430807</v>
      </c>
      <c r="M57" s="333">
        <f t="shared" si="58"/>
        <v>0.14293195212562962</v>
      </c>
      <c r="N57" s="208">
        <f t="shared" si="59"/>
        <v>0.16849153545608711</v>
      </c>
    </row>
  </sheetData>
  <mergeCells count="30"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  <mergeCell ref="S5:U5"/>
    <mergeCell ref="S6:S7"/>
    <mergeCell ref="T6:T7"/>
    <mergeCell ref="U6:U7"/>
    <mergeCell ref="E5:J5"/>
    <mergeCell ref="L5:Q5"/>
    <mergeCell ref="E6:G6"/>
    <mergeCell ref="H6:J6"/>
    <mergeCell ref="N44:N45"/>
    <mergeCell ref="S24:U24"/>
    <mergeCell ref="L25:N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topLeftCell="A61" workbookViewId="0">
      <selection activeCell="R97" sqref="R97:W9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141</v>
      </c>
    </row>
    <row r="3" spans="1:43" ht="8.25" customHeight="1" thickBot="1"/>
    <row r="4" spans="1:43">
      <c r="A4" s="494" t="s">
        <v>3</v>
      </c>
      <c r="B4" s="441" t="s">
        <v>133</v>
      </c>
      <c r="C4" s="503"/>
      <c r="D4" s="503"/>
      <c r="E4" s="503"/>
      <c r="F4" s="503"/>
      <c r="G4" s="526"/>
      <c r="H4" s="504" t="s">
        <v>135</v>
      </c>
      <c r="I4" s="503"/>
      <c r="J4" s="503"/>
      <c r="K4" s="503"/>
      <c r="L4" s="503"/>
      <c r="M4" s="526"/>
      <c r="N4" s="527" t="s">
        <v>153</v>
      </c>
      <c r="O4" s="497"/>
      <c r="P4" s="528"/>
      <c r="R4" s="504" t="s">
        <v>134</v>
      </c>
      <c r="S4" s="503"/>
      <c r="T4" s="503"/>
      <c r="U4" s="503"/>
      <c r="V4" s="503"/>
      <c r="W4" s="526"/>
      <c r="X4" s="503" t="s">
        <v>136</v>
      </c>
      <c r="Y4" s="503"/>
      <c r="Z4" s="503"/>
      <c r="AA4" s="503"/>
      <c r="AB4" s="503"/>
      <c r="AC4" s="442"/>
      <c r="AE4" s="497" t="s">
        <v>153</v>
      </c>
      <c r="AF4" s="497"/>
      <c r="AG4" s="497"/>
      <c r="AI4" s="488" t="s">
        <v>139</v>
      </c>
      <c r="AJ4" s="487"/>
      <c r="AK4" s="487"/>
      <c r="AL4" s="487"/>
      <c r="AM4" s="487"/>
      <c r="AN4" s="486"/>
      <c r="AO4" s="497" t="s">
        <v>153</v>
      </c>
      <c r="AP4" s="497"/>
      <c r="AQ4" s="497"/>
    </row>
    <row r="5" spans="1:43" ht="20.25" customHeight="1">
      <c r="A5" s="495"/>
      <c r="B5" s="525" t="s">
        <v>206</v>
      </c>
      <c r="C5" s="499"/>
      <c r="D5" s="500"/>
      <c r="E5" s="532" t="s">
        <v>207</v>
      </c>
      <c r="F5" s="507"/>
      <c r="G5" s="531"/>
      <c r="H5" s="525" t="str">
        <f>B5</f>
        <v>jan-maio 2025</v>
      </c>
      <c r="I5" s="499"/>
      <c r="J5" s="500"/>
      <c r="K5" s="532" t="str">
        <f>E5</f>
        <v>jan-maio 2026</v>
      </c>
      <c r="L5" s="507"/>
      <c r="M5" s="531"/>
      <c r="N5" s="505" t="s">
        <v>137</v>
      </c>
      <c r="O5" s="499"/>
      <c r="P5" s="509"/>
      <c r="R5" s="529" t="str">
        <f>B5</f>
        <v>jan-maio 2025</v>
      </c>
      <c r="S5" s="499"/>
      <c r="T5" s="500"/>
      <c r="U5" s="525" t="str">
        <f>K5</f>
        <v>jan-maio 2026</v>
      </c>
      <c r="V5" s="499"/>
      <c r="W5" s="500"/>
      <c r="X5" s="525" t="str">
        <f>H5</f>
        <v>jan-maio 2025</v>
      </c>
      <c r="Y5" s="499"/>
      <c r="Z5" s="500"/>
      <c r="AA5" s="525" t="str">
        <f>U5</f>
        <v>jan-maio 2026</v>
      </c>
      <c r="AB5" s="499"/>
      <c r="AC5" s="500"/>
      <c r="AE5" s="498" t="s">
        <v>138</v>
      </c>
      <c r="AF5" s="499"/>
      <c r="AG5" s="509"/>
      <c r="AI5" s="521" t="str">
        <f>X5</f>
        <v>jan-maio 2025</v>
      </c>
      <c r="AJ5" s="522"/>
      <c r="AK5" s="522"/>
      <c r="AL5" s="525" t="str">
        <f>AA5</f>
        <v>jan-maio 2026</v>
      </c>
      <c r="AM5" s="499"/>
      <c r="AN5" s="500"/>
      <c r="AO5" s="499" t="s">
        <v>139</v>
      </c>
      <c r="AP5" s="499"/>
      <c r="AQ5" s="509"/>
    </row>
    <row r="6" spans="1:43" ht="19.5" customHeight="1" thickBot="1">
      <c r="A6" s="49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36472.170000000013</v>
      </c>
      <c r="C7" s="370">
        <v>64607.569999999985</v>
      </c>
      <c r="D7" s="375">
        <v>101079.73999999999</v>
      </c>
      <c r="E7" s="39">
        <v>31853.99</v>
      </c>
      <c r="F7" s="379">
        <v>68925.590000000011</v>
      </c>
      <c r="G7" s="377">
        <v>100779.58000000002</v>
      </c>
      <c r="H7" s="345">
        <f t="shared" ref="H7:H32" si="0">B7/$B$33</f>
        <v>9.8914296444699637E-2</v>
      </c>
      <c r="I7" s="323">
        <f t="shared" ref="I7:I32" si="1">C7/$C$33</f>
        <v>7.9061805896345538E-2</v>
      </c>
      <c r="J7" s="398">
        <f t="shared" ref="J7:J32" si="2">D7/$D$33</f>
        <v>8.5234409310616599E-2</v>
      </c>
      <c r="K7" s="323">
        <f t="shared" ref="K7:K32" si="3">E7/$E$33</f>
        <v>9.7676006982484478E-2</v>
      </c>
      <c r="L7" s="323">
        <f t="shared" ref="L7:L32" si="4">F7/$F$33</f>
        <v>9.5301949318490814E-2</v>
      </c>
      <c r="M7" s="399">
        <f t="shared" ref="M7:M32" si="5">G7/$G$33</f>
        <v>9.6039761351157563E-2</v>
      </c>
      <c r="N7" s="392">
        <f t="shared" ref="N7:N33" si="6">(E7-B7)/B7</f>
        <v>-0.12662202440929646</v>
      </c>
      <c r="O7" s="393">
        <f t="shared" ref="O7:O33" si="7">(F7-C7)/C7</f>
        <v>6.683458300629519E-2</v>
      </c>
      <c r="P7" s="382">
        <f t="shared" ref="P7:P33" si="8">(G7-D7)/D7</f>
        <v>-2.969536724174146E-3</v>
      </c>
      <c r="R7" s="401">
        <v>10324.460000000003</v>
      </c>
      <c r="S7" s="369">
        <v>20181.225999999995</v>
      </c>
      <c r="T7" s="374">
        <v>30505.685999999998</v>
      </c>
      <c r="U7" s="39">
        <v>9032.3909999999996</v>
      </c>
      <c r="V7" s="112">
        <v>20901.282999999996</v>
      </c>
      <c r="W7" s="380">
        <v>29933.673999999995</v>
      </c>
      <c r="X7" s="345">
        <f>R7/$R$33</f>
        <v>0.11662163574730794</v>
      </c>
      <c r="Y7" s="323">
        <f>S7/$S$33</f>
        <v>0.11814438042867662</v>
      </c>
      <c r="Z7" s="398">
        <f>T7/$T$33</f>
        <v>0.11762458480766251</v>
      </c>
      <c r="AA7" s="323">
        <f>U7/$U$33</f>
        <v>0.10952275898877138</v>
      </c>
      <c r="AB7" s="323">
        <f>V7/$V$33</f>
        <v>0.13194136249463304</v>
      </c>
      <c r="AC7" s="399">
        <f>W7/$W$33</f>
        <v>0.12426599486079333</v>
      </c>
      <c r="AE7" s="392">
        <f t="shared" ref="AE7:AE33" si="9">(U7-R7)/R7</f>
        <v>-0.12514639990856691</v>
      </c>
      <c r="AF7" s="393">
        <f t="shared" ref="AF7:AF33" si="10">(V7-S7)/S7</f>
        <v>3.5679546921480433E-2</v>
      </c>
      <c r="AG7" s="382">
        <f t="shared" ref="AG7:AG33" si="11">(W7-T7)/T7</f>
        <v>-1.8750996125771521E-2</v>
      </c>
      <c r="AI7" s="27">
        <f t="shared" ref="AI7:AI18" si="12">(R7/B7)*10</f>
        <v>2.8307775490188818</v>
      </c>
      <c r="AJ7" s="28">
        <f t="shared" ref="AJ7:AJ18" si="13">(S7/C7)*10</f>
        <v>3.1236627534513373</v>
      </c>
      <c r="AK7" s="406">
        <f t="shared" ref="AK7:AK18" si="14">(T7/D7)*10</f>
        <v>3.0179822385771864</v>
      </c>
      <c r="AL7" s="28">
        <f t="shared" ref="AL7:AL18" si="15">(U7/E7)*10</f>
        <v>2.8355603175614732</v>
      </c>
      <c r="AM7" s="28">
        <f t="shared" ref="AM7:AM18" si="16">(V7/F7)*10</f>
        <v>3.0324416519321766</v>
      </c>
      <c r="AN7" s="402">
        <f t="shared" ref="AN7:AN18" si="17">(W7/G7)*10</f>
        <v>2.9702122195786078</v>
      </c>
      <c r="AO7" s="383">
        <f t="shared" ref="AO7:AO18" si="18">(AL7-AI7)/AI7</f>
        <v>1.6895600094924686E-3</v>
      </c>
      <c r="AP7" s="381">
        <f t="shared" ref="AP7:AP18" si="19">(AM7-AJ7)/AJ7</f>
        <v>-2.9203249108236913E-2</v>
      </c>
      <c r="AQ7" s="382">
        <f t="shared" ref="AQ7:AQ18" si="20">(AN7-AK7)/AK7</f>
        <v>-1.5828462602582954E-2</v>
      </c>
    </row>
    <row r="8" spans="1:43" ht="20.100000000000001" customHeight="1">
      <c r="A8" s="8" t="s">
        <v>168</v>
      </c>
      <c r="B8" s="19">
        <v>38520.55000000001</v>
      </c>
      <c r="C8" s="371">
        <v>47703.43</v>
      </c>
      <c r="D8" s="375">
        <v>86223.98000000001</v>
      </c>
      <c r="E8" s="19">
        <v>39585.71</v>
      </c>
      <c r="F8" s="369">
        <v>38933.400000000009</v>
      </c>
      <c r="G8" s="377">
        <v>78519.110000000015</v>
      </c>
      <c r="H8" s="345">
        <f t="shared" si="0"/>
        <v>0.10446960249178687</v>
      </c>
      <c r="I8" s="323">
        <f t="shared" si="1"/>
        <v>5.8375811429680881E-2</v>
      </c>
      <c r="J8" s="399">
        <f t="shared" si="2"/>
        <v>7.2707448631253113E-2</v>
      </c>
      <c r="K8" s="323">
        <f t="shared" si="3"/>
        <v>0.12138429397279918</v>
      </c>
      <c r="L8" s="323">
        <f t="shared" si="4"/>
        <v>5.3832385237420975E-2</v>
      </c>
      <c r="M8" s="399">
        <f t="shared" si="5"/>
        <v>7.4826235492401236E-2</v>
      </c>
      <c r="N8" s="394">
        <f t="shared" si="6"/>
        <v>2.7651733944608493E-2</v>
      </c>
      <c r="O8" s="395">
        <f t="shared" si="7"/>
        <v>-0.18384485140795936</v>
      </c>
      <c r="P8" s="386">
        <f t="shared" si="8"/>
        <v>-8.9358783948502427E-2</v>
      </c>
      <c r="R8" s="401">
        <v>11360.94</v>
      </c>
      <c r="S8" s="369">
        <v>14479.550999999998</v>
      </c>
      <c r="T8" s="374">
        <v>25840.490999999998</v>
      </c>
      <c r="U8" s="19">
        <v>11209.927</v>
      </c>
      <c r="V8" s="119">
        <v>10750.592999999999</v>
      </c>
      <c r="W8" s="375">
        <v>21960.519999999997</v>
      </c>
      <c r="X8" s="345">
        <f t="shared" ref="X8:X32" si="21">R8/$R$33</f>
        <v>0.12832936603241432</v>
      </c>
      <c r="Y8" s="323">
        <f t="shared" ref="Y8:Y32" si="22">S8/$S$33</f>
        <v>8.4765790828586193E-2</v>
      </c>
      <c r="Z8" s="399">
        <f t="shared" ref="Z8:Z32" si="23">T8/$T$33</f>
        <v>9.9636409589384078E-2</v>
      </c>
      <c r="AA8" s="323">
        <f t="shared" ref="AA8:AA32" si="24">U8/$U$33</f>
        <v>0.1359265927596271</v>
      </c>
      <c r="AB8" s="323">
        <f t="shared" ref="AB8:AB32" si="25">V8/$V$33</f>
        <v>6.7864153987354001E-2</v>
      </c>
      <c r="AC8" s="399">
        <f t="shared" ref="AC8:AC32" si="26">W8/$W$33</f>
        <v>9.1166418978851346E-2</v>
      </c>
      <c r="AE8" s="394">
        <f t="shared" si="9"/>
        <v>-1.3292297996468675E-2</v>
      </c>
      <c r="AF8" s="395">
        <f t="shared" si="10"/>
        <v>-0.25753270940514655</v>
      </c>
      <c r="AG8" s="386">
        <f t="shared" si="11"/>
        <v>-0.15015082337251259</v>
      </c>
      <c r="AI8" s="27">
        <f t="shared" si="12"/>
        <v>2.9493192594602098</v>
      </c>
      <c r="AJ8" s="28">
        <f t="shared" si="13"/>
        <v>3.0353270194617026</v>
      </c>
      <c r="AK8" s="402">
        <f t="shared" si="14"/>
        <v>2.9969030657132736</v>
      </c>
      <c r="AL8" s="28">
        <f t="shared" si="15"/>
        <v>2.8318115299687689</v>
      </c>
      <c r="AM8" s="28">
        <f t="shared" si="16"/>
        <v>2.7612777204148613</v>
      </c>
      <c r="AN8" s="402">
        <f t="shared" si="17"/>
        <v>2.7968376106147907</v>
      </c>
      <c r="AO8" s="384">
        <f t="shared" si="18"/>
        <v>-3.984232263581642E-2</v>
      </c>
      <c r="AP8" s="385">
        <f t="shared" si="19"/>
        <v>-9.0286581079966247E-2</v>
      </c>
      <c r="AQ8" s="386">
        <f t="shared" si="20"/>
        <v>-6.675739945925363E-2</v>
      </c>
    </row>
    <row r="9" spans="1:43" ht="20.100000000000001" customHeight="1">
      <c r="A9" s="8" t="s">
        <v>171</v>
      </c>
      <c r="B9" s="19">
        <v>5003.8500000000004</v>
      </c>
      <c r="C9" s="371">
        <v>142066.14999999997</v>
      </c>
      <c r="D9" s="375">
        <v>147069.99999999997</v>
      </c>
      <c r="E9" s="19">
        <v>3987.26</v>
      </c>
      <c r="F9" s="369">
        <v>158925.20000000004</v>
      </c>
      <c r="G9" s="377">
        <v>162912.46000000005</v>
      </c>
      <c r="H9" s="345">
        <f t="shared" si="0"/>
        <v>1.3570684230327127E-2</v>
      </c>
      <c r="I9" s="323">
        <f t="shared" si="1"/>
        <v>0.17384969556572255</v>
      </c>
      <c r="J9" s="399">
        <f t="shared" si="2"/>
        <v>0.12401520400935323</v>
      </c>
      <c r="K9" s="323">
        <f t="shared" si="3"/>
        <v>1.2226400385037512E-2</v>
      </c>
      <c r="L9" s="323">
        <f t="shared" si="4"/>
        <v>0.21974249848033245</v>
      </c>
      <c r="M9" s="399">
        <f t="shared" si="5"/>
        <v>0.15525043644287867</v>
      </c>
      <c r="N9" s="394">
        <f t="shared" si="6"/>
        <v>-0.20316156559449225</v>
      </c>
      <c r="O9" s="395">
        <f t="shared" si="7"/>
        <v>0.11867042219416855</v>
      </c>
      <c r="P9" s="386">
        <f t="shared" si="8"/>
        <v>0.1077205412388664</v>
      </c>
      <c r="R9" s="401">
        <v>1020.3979999999999</v>
      </c>
      <c r="S9" s="369">
        <v>17365.347999999998</v>
      </c>
      <c r="T9" s="374">
        <v>18385.745999999999</v>
      </c>
      <c r="U9" s="19">
        <v>870.55900000000008</v>
      </c>
      <c r="V9" s="119">
        <v>18532.409000000003</v>
      </c>
      <c r="W9" s="375">
        <v>19402.968000000004</v>
      </c>
      <c r="X9" s="345">
        <f t="shared" si="21"/>
        <v>1.152607340948403E-2</v>
      </c>
      <c r="Y9" s="323">
        <f t="shared" si="22"/>
        <v>0.10165974457589241</v>
      </c>
      <c r="Z9" s="399">
        <f t="shared" si="23"/>
        <v>7.0892217917313566E-2</v>
      </c>
      <c r="AA9" s="323">
        <f t="shared" si="24"/>
        <v>1.0556011530336301E-2</v>
      </c>
      <c r="AB9" s="323">
        <f t="shared" si="25"/>
        <v>0.11698761716052553</v>
      </c>
      <c r="AC9" s="399">
        <f t="shared" si="26"/>
        <v>8.0549053944134572E-2</v>
      </c>
      <c r="AE9" s="394">
        <f t="shared" si="9"/>
        <v>-0.14684368256307817</v>
      </c>
      <c r="AF9" s="395">
        <f t="shared" si="10"/>
        <v>6.7206312248968766E-2</v>
      </c>
      <c r="AG9" s="386">
        <f t="shared" si="11"/>
        <v>5.5326664471488145E-2</v>
      </c>
      <c r="AI9" s="27">
        <f t="shared" si="12"/>
        <v>2.0392257961369742</v>
      </c>
      <c r="AJ9" s="28">
        <f t="shared" si="13"/>
        <v>1.2223424088004076</v>
      </c>
      <c r="AK9" s="402">
        <f t="shared" si="14"/>
        <v>1.2501357176854562</v>
      </c>
      <c r="AL9" s="28">
        <f t="shared" si="15"/>
        <v>2.1833514744461109</v>
      </c>
      <c r="AM9" s="28">
        <f t="shared" si="16"/>
        <v>1.1661088990292288</v>
      </c>
      <c r="AN9" s="402">
        <f t="shared" si="17"/>
        <v>1.1910057708293151</v>
      </c>
      <c r="AO9" s="384">
        <f t="shared" si="18"/>
        <v>7.0676664929485725E-2</v>
      </c>
      <c r="AP9" s="385">
        <f t="shared" si="19"/>
        <v>-4.6004711418272483E-2</v>
      </c>
      <c r="AQ9" s="386">
        <f t="shared" si="20"/>
        <v>-4.7298822055589482E-2</v>
      </c>
    </row>
    <row r="10" spans="1:43" ht="20.100000000000001" customHeight="1">
      <c r="A10" s="8" t="s">
        <v>170</v>
      </c>
      <c r="B10" s="19">
        <v>17260.530000000002</v>
      </c>
      <c r="C10" s="371">
        <v>45937.48000000001</v>
      </c>
      <c r="D10" s="375">
        <v>63198.010000000009</v>
      </c>
      <c r="E10" s="19">
        <v>20529.590000000004</v>
      </c>
      <c r="F10" s="369">
        <v>46832.910000000018</v>
      </c>
      <c r="G10" s="377">
        <v>67362.500000000029</v>
      </c>
      <c r="H10" s="345">
        <f t="shared" si="0"/>
        <v>4.6811395680943335E-2</v>
      </c>
      <c r="I10" s="323">
        <f t="shared" si="1"/>
        <v>5.6214776799796945E-2</v>
      </c>
      <c r="J10" s="399">
        <f t="shared" si="2"/>
        <v>5.3291045781839588E-2</v>
      </c>
      <c r="K10" s="323">
        <f t="shared" si="3"/>
        <v>6.2951246490236978E-2</v>
      </c>
      <c r="L10" s="323">
        <f t="shared" si="4"/>
        <v>6.4754869929404199E-2</v>
      </c>
      <c r="M10" s="399">
        <f t="shared" si="5"/>
        <v>6.4194338019838482E-2</v>
      </c>
      <c r="N10" s="394">
        <f t="shared" si="6"/>
        <v>0.18939511127410344</v>
      </c>
      <c r="O10" s="395">
        <f t="shared" si="7"/>
        <v>1.9492362227967387E-2</v>
      </c>
      <c r="P10" s="386">
        <f t="shared" si="8"/>
        <v>6.589590400077501E-2</v>
      </c>
      <c r="R10" s="401">
        <v>5369.6109999999999</v>
      </c>
      <c r="S10" s="369">
        <v>12665.727000000004</v>
      </c>
      <c r="T10" s="374">
        <v>18035.338000000003</v>
      </c>
      <c r="U10" s="19">
        <v>6125.5649999999996</v>
      </c>
      <c r="V10" s="119">
        <v>12786.677000000001</v>
      </c>
      <c r="W10" s="375">
        <v>18912.242000000002</v>
      </c>
      <c r="X10" s="345">
        <f t="shared" si="21"/>
        <v>6.0653324062153152E-2</v>
      </c>
      <c r="Y10" s="323">
        <f t="shared" si="22"/>
        <v>7.4147352053525489E-2</v>
      </c>
      <c r="Z10" s="399">
        <f t="shared" si="23"/>
        <v>6.954110601269084E-2</v>
      </c>
      <c r="AA10" s="323">
        <f t="shared" si="24"/>
        <v>7.4275878797214742E-2</v>
      </c>
      <c r="AB10" s="323">
        <f t="shared" si="25"/>
        <v>8.0717130386626854E-2</v>
      </c>
      <c r="AC10" s="399">
        <f t="shared" si="26"/>
        <v>7.8511864837509771E-2</v>
      </c>
      <c r="AE10" s="394">
        <f t="shared" si="9"/>
        <v>0.14078375509883301</v>
      </c>
      <c r="AF10" s="395">
        <f t="shared" si="10"/>
        <v>9.5493926246789495E-3</v>
      </c>
      <c r="AG10" s="386">
        <f t="shared" si="11"/>
        <v>4.8621434208773823E-2</v>
      </c>
      <c r="AI10" s="27">
        <f t="shared" si="12"/>
        <v>3.1109189578767276</v>
      </c>
      <c r="AJ10" s="28">
        <f t="shared" si="13"/>
        <v>2.7571662616234067</v>
      </c>
      <c r="AK10" s="402">
        <f t="shared" si="14"/>
        <v>2.8537825795464129</v>
      </c>
      <c r="AL10" s="28">
        <f t="shared" si="15"/>
        <v>2.9837736652315017</v>
      </c>
      <c r="AM10" s="28">
        <f t="shared" si="16"/>
        <v>2.7302759960890741</v>
      </c>
      <c r="AN10" s="402">
        <f t="shared" si="17"/>
        <v>2.8075326776767477</v>
      </c>
      <c r="AO10" s="384">
        <f t="shared" si="18"/>
        <v>-4.0870654095086237E-2</v>
      </c>
      <c r="AP10" s="385">
        <f t="shared" si="19"/>
        <v>-9.7528632598673018E-3</v>
      </c>
      <c r="AQ10" s="386">
        <f t="shared" si="20"/>
        <v>-1.6206526103686648E-2</v>
      </c>
    </row>
    <row r="11" spans="1:43" ht="20.100000000000001" customHeight="1">
      <c r="A11" s="8" t="s">
        <v>172</v>
      </c>
      <c r="B11" s="19">
        <v>16924.129999999997</v>
      </c>
      <c r="C11" s="371">
        <v>28688.179999999997</v>
      </c>
      <c r="D11" s="375">
        <v>45612.31</v>
      </c>
      <c r="E11" s="19">
        <v>14751.660000000002</v>
      </c>
      <c r="F11" s="369">
        <v>28296.62</v>
      </c>
      <c r="G11" s="377">
        <v>43048.28</v>
      </c>
      <c r="H11" s="345">
        <f t="shared" si="0"/>
        <v>4.589906254244356E-2</v>
      </c>
      <c r="I11" s="323">
        <f t="shared" si="1"/>
        <v>3.510640190738365E-2</v>
      </c>
      <c r="J11" s="399">
        <f t="shared" si="2"/>
        <v>3.8462092404894697E-2</v>
      </c>
      <c r="K11" s="323">
        <f t="shared" si="3"/>
        <v>4.5233995652137676E-2</v>
      </c>
      <c r="L11" s="323">
        <f t="shared" si="4"/>
        <v>3.912513545585309E-2</v>
      </c>
      <c r="M11" s="399">
        <f t="shared" si="5"/>
        <v>4.1023653182299516E-2</v>
      </c>
      <c r="N11" s="394">
        <f t="shared" si="6"/>
        <v>-0.12836523945396283</v>
      </c>
      <c r="O11" s="395">
        <f t="shared" si="7"/>
        <v>-1.3648826799050958E-2</v>
      </c>
      <c r="P11" s="386">
        <f t="shared" si="8"/>
        <v>-5.621355287640549E-2</v>
      </c>
      <c r="R11" s="401">
        <v>6014.4920000000011</v>
      </c>
      <c r="S11" s="369">
        <v>10002.796000000002</v>
      </c>
      <c r="T11" s="374">
        <v>16017.288000000004</v>
      </c>
      <c r="U11" s="19">
        <v>5136.2680000000018</v>
      </c>
      <c r="V11" s="119">
        <v>9661.1479999999992</v>
      </c>
      <c r="W11" s="375">
        <v>14797.416000000001</v>
      </c>
      <c r="X11" s="345">
        <f t="shared" si="21"/>
        <v>6.7937683445826472E-2</v>
      </c>
      <c r="Y11" s="323">
        <f t="shared" si="22"/>
        <v>5.8558094338492878E-2</v>
      </c>
      <c r="Z11" s="399">
        <f t="shared" si="23"/>
        <v>6.1759858498011008E-2</v>
      </c>
      <c r="AA11" s="323">
        <f t="shared" si="24"/>
        <v>6.2280103049761573E-2</v>
      </c>
      <c r="AB11" s="323">
        <f t="shared" si="25"/>
        <v>6.0986927471500148E-2</v>
      </c>
      <c r="AC11" s="399">
        <f t="shared" si="26"/>
        <v>6.1429666823024177E-2</v>
      </c>
      <c r="AE11" s="394">
        <f t="shared" si="9"/>
        <v>-0.14601798456128948</v>
      </c>
      <c r="AF11" s="395">
        <f t="shared" si="10"/>
        <v>-3.4155250192046585E-2</v>
      </c>
      <c r="AG11" s="386">
        <f t="shared" si="11"/>
        <v>-7.6159709433956779E-2</v>
      </c>
      <c r="AI11" s="27">
        <f t="shared" si="12"/>
        <v>3.5537968569137686</v>
      </c>
      <c r="AJ11" s="28">
        <f t="shared" si="13"/>
        <v>3.4867307720461889</v>
      </c>
      <c r="AK11" s="402">
        <f t="shared" si="14"/>
        <v>3.5116151758154772</v>
      </c>
      <c r="AL11" s="28">
        <f t="shared" si="15"/>
        <v>3.4818237405146277</v>
      </c>
      <c r="AM11" s="28">
        <f t="shared" si="16"/>
        <v>3.4142409941540719</v>
      </c>
      <c r="AN11" s="402">
        <f t="shared" si="17"/>
        <v>3.4374000540788159</v>
      </c>
      <c r="AO11" s="384">
        <f t="shared" si="18"/>
        <v>-2.0252456540705201E-2</v>
      </c>
      <c r="AP11" s="385">
        <f t="shared" si="19"/>
        <v>-2.0790185027557011E-2</v>
      </c>
      <c r="AQ11" s="386">
        <f t="shared" si="20"/>
        <v>-2.1134184134919309E-2</v>
      </c>
    </row>
    <row r="12" spans="1:43" ht="20.100000000000001" customHeight="1">
      <c r="A12" s="8" t="s">
        <v>173</v>
      </c>
      <c r="B12" s="19">
        <v>6214.22</v>
      </c>
      <c r="C12" s="371">
        <v>25824.94999999999</v>
      </c>
      <c r="D12" s="375">
        <v>32039.169999999991</v>
      </c>
      <c r="E12" s="19">
        <v>5835.0800000000008</v>
      </c>
      <c r="F12" s="369">
        <v>22991.22</v>
      </c>
      <c r="G12" s="377">
        <v>28826.300000000003</v>
      </c>
      <c r="H12" s="345">
        <f t="shared" si="0"/>
        <v>1.6853266456385272E-2</v>
      </c>
      <c r="I12" s="323">
        <f t="shared" si="1"/>
        <v>3.1602599883927357E-2</v>
      </c>
      <c r="J12" s="399">
        <f t="shared" si="2"/>
        <v>2.7016687317878218E-2</v>
      </c>
      <c r="K12" s="323">
        <f t="shared" si="3"/>
        <v>1.789249368205853E-2</v>
      </c>
      <c r="L12" s="323">
        <f t="shared" si="4"/>
        <v>3.1789471562162504E-2</v>
      </c>
      <c r="M12" s="399">
        <f t="shared" si="5"/>
        <v>2.7470554775450278E-2</v>
      </c>
      <c r="N12" s="394">
        <f t="shared" si="6"/>
        <v>-6.1011679663738876E-2</v>
      </c>
      <c r="O12" s="395">
        <f t="shared" si="7"/>
        <v>-0.10972838282358686</v>
      </c>
      <c r="P12" s="386">
        <f t="shared" si="8"/>
        <v>-0.10027943919895518</v>
      </c>
      <c r="R12" s="401">
        <v>1968.5860000000002</v>
      </c>
      <c r="S12" s="369">
        <v>9240.143</v>
      </c>
      <c r="T12" s="374">
        <v>11208.728999999999</v>
      </c>
      <c r="U12" s="19">
        <v>1892.2380000000005</v>
      </c>
      <c r="V12" s="119">
        <v>7490.8279999999995</v>
      </c>
      <c r="W12" s="375">
        <v>9383.0660000000007</v>
      </c>
      <c r="X12" s="345">
        <f t="shared" si="21"/>
        <v>2.2236486889314299E-2</v>
      </c>
      <c r="Y12" s="323">
        <f t="shared" si="22"/>
        <v>5.409339203710288E-2</v>
      </c>
      <c r="Z12" s="399">
        <f t="shared" si="23"/>
        <v>4.3218896793424222E-2</v>
      </c>
      <c r="AA12" s="323">
        <f t="shared" si="24"/>
        <v>2.2944437018215313E-2</v>
      </c>
      <c r="AB12" s="323">
        <f t="shared" si="25"/>
        <v>4.7286573390396519E-2</v>
      </c>
      <c r="AC12" s="399">
        <f t="shared" si="26"/>
        <v>3.8952653501019785E-2</v>
      </c>
      <c r="AE12" s="394">
        <f t="shared" si="9"/>
        <v>-3.8783167207325317E-2</v>
      </c>
      <c r="AF12" s="395">
        <f t="shared" si="10"/>
        <v>-0.18931687529078289</v>
      </c>
      <c r="AG12" s="386">
        <f t="shared" si="11"/>
        <v>-0.16287868142766221</v>
      </c>
      <c r="AI12" s="27">
        <f t="shared" si="12"/>
        <v>3.1678730395769703</v>
      </c>
      <c r="AJ12" s="28">
        <f t="shared" si="13"/>
        <v>3.5779906640671149</v>
      </c>
      <c r="AK12" s="402">
        <f t="shared" si="14"/>
        <v>3.4984454965593685</v>
      </c>
      <c r="AL12" s="28">
        <f t="shared" si="15"/>
        <v>3.2428655648251614</v>
      </c>
      <c r="AM12" s="28">
        <f t="shared" si="16"/>
        <v>3.2581254931230266</v>
      </c>
      <c r="AN12" s="402">
        <f t="shared" si="17"/>
        <v>3.2550365464870623</v>
      </c>
      <c r="AO12" s="384">
        <f t="shared" si="18"/>
        <v>2.36728316795819E-2</v>
      </c>
      <c r="AP12" s="385">
        <f t="shared" si="19"/>
        <v>-8.939798925592958E-2</v>
      </c>
      <c r="AQ12" s="386">
        <f t="shared" si="20"/>
        <v>-6.9576316198635274E-2</v>
      </c>
    </row>
    <row r="13" spans="1:43" ht="20.100000000000001" customHeight="1">
      <c r="A13" s="8" t="s">
        <v>174</v>
      </c>
      <c r="B13" s="19">
        <v>33513.899999999994</v>
      </c>
      <c r="C13" s="371">
        <v>11228.740000000002</v>
      </c>
      <c r="D13" s="375">
        <v>44742.64</v>
      </c>
      <c r="E13" s="19">
        <v>26716.920000000002</v>
      </c>
      <c r="F13" s="369">
        <v>14634.309999999998</v>
      </c>
      <c r="G13" s="377">
        <v>41351.229999999996</v>
      </c>
      <c r="H13" s="345">
        <f t="shared" si="0"/>
        <v>9.0891324525467429E-2</v>
      </c>
      <c r="I13" s="323">
        <f t="shared" si="1"/>
        <v>1.3740873744988882E-2</v>
      </c>
      <c r="J13" s="399">
        <f t="shared" si="2"/>
        <v>3.7728752481927308E-2</v>
      </c>
      <c r="K13" s="323">
        <f t="shared" si="3"/>
        <v>8.1923867762577915E-2</v>
      </c>
      <c r="L13" s="323">
        <f t="shared" si="4"/>
        <v>2.0234549605321953E-2</v>
      </c>
      <c r="M13" s="399">
        <f t="shared" si="5"/>
        <v>3.9406418053903644E-2</v>
      </c>
      <c r="N13" s="394">
        <f t="shared" si="6"/>
        <v>-0.20281077403704115</v>
      </c>
      <c r="O13" s="395">
        <f t="shared" si="7"/>
        <v>0.30329048495200667</v>
      </c>
      <c r="P13" s="386">
        <f t="shared" si="8"/>
        <v>-7.5798164793137002E-2</v>
      </c>
      <c r="R13" s="401">
        <v>6550.3929999999991</v>
      </c>
      <c r="S13" s="369">
        <v>2702.5089999999996</v>
      </c>
      <c r="T13" s="374">
        <v>9252.9019999999982</v>
      </c>
      <c r="U13" s="19">
        <v>5489.6210000000001</v>
      </c>
      <c r="V13" s="119">
        <v>3478.6910000000007</v>
      </c>
      <c r="W13" s="375">
        <v>8968.3120000000017</v>
      </c>
      <c r="X13" s="345">
        <f t="shared" si="21"/>
        <v>7.3991041318162434E-2</v>
      </c>
      <c r="Y13" s="323">
        <f t="shared" si="22"/>
        <v>1.5820954158479887E-2</v>
      </c>
      <c r="Z13" s="399">
        <f t="shared" si="23"/>
        <v>3.5677570273816815E-2</v>
      </c>
      <c r="AA13" s="323">
        <f t="shared" si="24"/>
        <v>6.6564704486630197E-2</v>
      </c>
      <c r="AB13" s="323">
        <f t="shared" si="25"/>
        <v>2.1959572062529256E-2</v>
      </c>
      <c r="AC13" s="399">
        <f t="shared" si="26"/>
        <v>3.7230852881674048E-2</v>
      </c>
      <c r="AE13" s="394">
        <f t="shared" si="9"/>
        <v>-0.1619402072516869</v>
      </c>
      <c r="AF13" s="395">
        <f t="shared" si="10"/>
        <v>0.28720792419192731</v>
      </c>
      <c r="AG13" s="386">
        <f t="shared" si="11"/>
        <v>-3.075683715227899E-2</v>
      </c>
      <c r="AI13" s="27">
        <f t="shared" si="12"/>
        <v>1.9545302098532251</v>
      </c>
      <c r="AJ13" s="28">
        <f t="shared" si="13"/>
        <v>2.4067784987451835</v>
      </c>
      <c r="AK13" s="402">
        <f t="shared" si="14"/>
        <v>2.0680277247833385</v>
      </c>
      <c r="AL13" s="28">
        <f t="shared" si="15"/>
        <v>2.0547357255252479</v>
      </c>
      <c r="AM13" s="28">
        <f t="shared" si="16"/>
        <v>2.3770789330005999</v>
      </c>
      <c r="AN13" s="402">
        <f t="shared" si="17"/>
        <v>2.1688138418131704</v>
      </c>
      <c r="AO13" s="384">
        <f t="shared" si="18"/>
        <v>5.1268338123843911E-2</v>
      </c>
      <c r="AP13" s="385">
        <f t="shared" si="19"/>
        <v>-1.2339966374166936E-2</v>
      </c>
      <c r="AQ13" s="386">
        <f t="shared" si="20"/>
        <v>4.8735380005793173E-2</v>
      </c>
    </row>
    <row r="14" spans="1:43" ht="20.100000000000001" customHeight="1">
      <c r="A14" s="8" t="s">
        <v>175</v>
      </c>
      <c r="B14" s="19">
        <v>4408.2800000000007</v>
      </c>
      <c r="C14" s="371">
        <v>10825.430000000004</v>
      </c>
      <c r="D14" s="375">
        <v>15233.710000000005</v>
      </c>
      <c r="E14" s="19">
        <v>4820.68</v>
      </c>
      <c r="F14" s="369">
        <v>9951.02</v>
      </c>
      <c r="G14" s="377">
        <v>14771.7</v>
      </c>
      <c r="H14" s="345">
        <f t="shared" si="0"/>
        <v>1.1955469464285795E-2</v>
      </c>
      <c r="I14" s="323">
        <f t="shared" si="1"/>
        <v>1.324733379392657E-2</v>
      </c>
      <c r="J14" s="399">
        <f t="shared" si="2"/>
        <v>1.2845662973205449E-2</v>
      </c>
      <c r="K14" s="323">
        <f t="shared" si="3"/>
        <v>1.478197153136305E-2</v>
      </c>
      <c r="L14" s="323">
        <f t="shared" si="4"/>
        <v>1.3759063995060302E-2</v>
      </c>
      <c r="M14" s="399">
        <f t="shared" si="5"/>
        <v>1.4076964229766526E-2</v>
      </c>
      <c r="N14" s="394">
        <f t="shared" si="6"/>
        <v>9.3551226328636022E-2</v>
      </c>
      <c r="O14" s="395">
        <f t="shared" si="7"/>
        <v>-8.0773696749228727E-2</v>
      </c>
      <c r="P14" s="386">
        <f t="shared" si="8"/>
        <v>-3.0328134118346988E-2</v>
      </c>
      <c r="R14" s="401">
        <v>1888.0030000000002</v>
      </c>
      <c r="S14" s="369">
        <v>3034.7019999999993</v>
      </c>
      <c r="T14" s="374">
        <v>4922.7049999999999</v>
      </c>
      <c r="U14" s="19">
        <v>1978.8700000000001</v>
      </c>
      <c r="V14" s="119">
        <v>2740.6299999999997</v>
      </c>
      <c r="W14" s="375">
        <v>4719.5</v>
      </c>
      <c r="X14" s="345">
        <f t="shared" si="21"/>
        <v>2.1326248361253235E-2</v>
      </c>
      <c r="Y14" s="323">
        <f t="shared" si="22"/>
        <v>1.7765669319379597E-2</v>
      </c>
      <c r="Z14" s="399">
        <f t="shared" si="23"/>
        <v>1.8981088697877645E-2</v>
      </c>
      <c r="AA14" s="323">
        <f t="shared" si="24"/>
        <v>2.3994898148243366E-2</v>
      </c>
      <c r="AB14" s="323">
        <f t="shared" si="25"/>
        <v>1.7300490897791593E-2</v>
      </c>
      <c r="AC14" s="399">
        <f t="shared" si="26"/>
        <v>1.9592428338249233E-2</v>
      </c>
      <c r="AE14" s="394">
        <f t="shared" si="9"/>
        <v>4.812863115153946E-2</v>
      </c>
      <c r="AF14" s="395">
        <f t="shared" si="10"/>
        <v>-9.6903089660862821E-2</v>
      </c>
      <c r="AG14" s="386">
        <f t="shared" si="11"/>
        <v>-4.1279134134586559E-2</v>
      </c>
      <c r="AI14" s="27">
        <f t="shared" si="12"/>
        <v>4.2828563521373413</v>
      </c>
      <c r="AJ14" s="28">
        <f t="shared" si="13"/>
        <v>2.8033085059900609</v>
      </c>
      <c r="AK14" s="402">
        <f t="shared" si="14"/>
        <v>3.2314551084404246</v>
      </c>
      <c r="AL14" s="28">
        <f t="shared" si="15"/>
        <v>4.1049602960578175</v>
      </c>
      <c r="AM14" s="28">
        <f t="shared" si="16"/>
        <v>2.7541196781837436</v>
      </c>
      <c r="AN14" s="402">
        <f t="shared" si="17"/>
        <v>3.1949606341856382</v>
      </c>
      <c r="AO14" s="384">
        <f t="shared" si="18"/>
        <v>-4.1536778601212125E-2</v>
      </c>
      <c r="AP14" s="385">
        <f t="shared" si="19"/>
        <v>-1.7546705152576482E-2</v>
      </c>
      <c r="AQ14" s="386">
        <f t="shared" si="20"/>
        <v>-1.1293511136659249E-2</v>
      </c>
    </row>
    <row r="15" spans="1:43" ht="20.100000000000001" customHeight="1">
      <c r="A15" s="8" t="s">
        <v>221</v>
      </c>
      <c r="B15" s="19">
        <v>4509.3500000000004</v>
      </c>
      <c r="C15" s="371">
        <v>35597.950000000004</v>
      </c>
      <c r="D15" s="375">
        <v>40107.300000000003</v>
      </c>
      <c r="E15" s="19">
        <v>2823.04</v>
      </c>
      <c r="F15" s="369">
        <v>31074.49</v>
      </c>
      <c r="G15" s="377">
        <v>33897.53</v>
      </c>
      <c r="H15" s="345">
        <f t="shared" si="0"/>
        <v>1.2229576213121023E-2</v>
      </c>
      <c r="I15" s="323">
        <f t="shared" si="1"/>
        <v>4.3562050286178766E-2</v>
      </c>
      <c r="J15" s="399">
        <f t="shared" si="2"/>
        <v>3.382005162007435E-2</v>
      </c>
      <c r="K15" s="323">
        <f t="shared" si="3"/>
        <v>8.6564752092856481E-3</v>
      </c>
      <c r="L15" s="323">
        <f t="shared" si="4"/>
        <v>4.2966037303096706E-2</v>
      </c>
      <c r="M15" s="399">
        <f t="shared" si="5"/>
        <v>3.2303277028875331E-2</v>
      </c>
      <c r="N15" s="394">
        <f t="shared" si="6"/>
        <v>-0.37395855278476947</v>
      </c>
      <c r="O15" s="395">
        <f t="shared" si="7"/>
        <v>-0.12707080042530544</v>
      </c>
      <c r="P15" s="386">
        <f t="shared" si="8"/>
        <v>-0.15482892141829552</v>
      </c>
      <c r="R15" s="401">
        <v>334.74699999999996</v>
      </c>
      <c r="S15" s="369">
        <v>2706.71</v>
      </c>
      <c r="T15" s="374">
        <v>3041.4569999999999</v>
      </c>
      <c r="U15" s="19">
        <v>263.11099999999999</v>
      </c>
      <c r="V15" s="119">
        <v>2625.201</v>
      </c>
      <c r="W15" s="375">
        <v>2888.3119999999999</v>
      </c>
      <c r="X15" s="345">
        <f t="shared" si="21"/>
        <v>3.7811897863427313E-3</v>
      </c>
      <c r="Y15" s="323">
        <f t="shared" si="22"/>
        <v>1.584554753760269E-2</v>
      </c>
      <c r="Z15" s="399">
        <f t="shared" si="23"/>
        <v>1.1727325746267721E-2</v>
      </c>
      <c r="AA15" s="323">
        <f t="shared" si="24"/>
        <v>3.1903670512375545E-3</v>
      </c>
      <c r="AB15" s="323">
        <f t="shared" si="25"/>
        <v>1.6571834215261962E-2</v>
      </c>
      <c r="AC15" s="399">
        <f t="shared" si="26"/>
        <v>1.1990474812693148E-2</v>
      </c>
      <c r="AE15" s="394">
        <f t="shared" si="9"/>
        <v>-0.21400042420096363</v>
      </c>
      <c r="AF15" s="395">
        <f t="shared" si="10"/>
        <v>-3.0113680446002718E-2</v>
      </c>
      <c r="AG15" s="386">
        <f t="shared" si="11"/>
        <v>-5.0352511970414175E-2</v>
      </c>
      <c r="AI15" s="27">
        <f t="shared" si="12"/>
        <v>0.74233980507168429</v>
      </c>
      <c r="AJ15" s="28">
        <f t="shared" si="13"/>
        <v>0.76035558227369826</v>
      </c>
      <c r="AK15" s="402">
        <f t="shared" si="14"/>
        <v>0.75833002969534213</v>
      </c>
      <c r="AL15" s="28">
        <f t="shared" si="15"/>
        <v>0.9320130072545908</v>
      </c>
      <c r="AM15" s="28">
        <f t="shared" si="16"/>
        <v>0.84480903789571449</v>
      </c>
      <c r="AN15" s="402">
        <f t="shared" si="17"/>
        <v>0.85207152261536456</v>
      </c>
      <c r="AO15" s="384">
        <f t="shared" si="18"/>
        <v>0.25550725003166258</v>
      </c>
      <c r="AP15" s="385">
        <f t="shared" si="19"/>
        <v>0.11107100097756142</v>
      </c>
      <c r="AQ15" s="386">
        <f t="shared" si="20"/>
        <v>0.12361569402398968</v>
      </c>
    </row>
    <row r="16" spans="1:43" ht="20.100000000000001" customHeight="1">
      <c r="A16" s="8" t="s">
        <v>177</v>
      </c>
      <c r="B16" s="19">
        <v>4349.75</v>
      </c>
      <c r="C16" s="371">
        <v>2601.38</v>
      </c>
      <c r="D16" s="375">
        <v>6951.13</v>
      </c>
      <c r="E16" s="19">
        <v>5065.3500000000013</v>
      </c>
      <c r="F16" s="369">
        <v>2946.27</v>
      </c>
      <c r="G16" s="377">
        <v>8011.6200000000008</v>
      </c>
      <c r="H16" s="345">
        <f t="shared" si="0"/>
        <v>1.1796733261561681E-2</v>
      </c>
      <c r="I16" s="323">
        <f t="shared" si="1"/>
        <v>3.1833700079206728E-3</v>
      </c>
      <c r="J16" s="399">
        <f t="shared" si="2"/>
        <v>5.8614660028934226E-3</v>
      </c>
      <c r="K16" s="323">
        <f t="shared" si="3"/>
        <v>1.553221941642877E-2</v>
      </c>
      <c r="L16" s="323">
        <f t="shared" si="4"/>
        <v>4.0737449504398855E-3</v>
      </c>
      <c r="M16" s="399">
        <f t="shared" si="5"/>
        <v>7.6348211893338012E-3</v>
      </c>
      <c r="N16" s="394">
        <f t="shared" si="6"/>
        <v>0.16451520202310507</v>
      </c>
      <c r="O16" s="395">
        <f t="shared" si="7"/>
        <v>0.13257963081133856</v>
      </c>
      <c r="P16" s="386">
        <f t="shared" si="8"/>
        <v>0.15256368389024527</v>
      </c>
      <c r="R16" s="401">
        <v>1281.6640000000002</v>
      </c>
      <c r="S16" s="369">
        <v>932.46199999999988</v>
      </c>
      <c r="T16" s="374">
        <v>2214.1260000000002</v>
      </c>
      <c r="U16" s="19">
        <v>1548.7380000000001</v>
      </c>
      <c r="V16" s="119">
        <v>922.92099999999982</v>
      </c>
      <c r="W16" s="375">
        <v>2471.6589999999997</v>
      </c>
      <c r="X16" s="345">
        <f t="shared" si="21"/>
        <v>1.4477246476661992E-2</v>
      </c>
      <c r="Y16" s="323">
        <f t="shared" si="22"/>
        <v>5.4587934976440319E-3</v>
      </c>
      <c r="Z16" s="399">
        <f t="shared" si="23"/>
        <v>8.5372822450821336E-3</v>
      </c>
      <c r="AA16" s="323">
        <f t="shared" si="24"/>
        <v>1.8779308680365123E-2</v>
      </c>
      <c r="AB16" s="323">
        <f t="shared" si="25"/>
        <v>5.8260277235090887E-3</v>
      </c>
      <c r="AC16" s="399">
        <f t="shared" si="26"/>
        <v>1.0260790726578822E-2</v>
      </c>
      <c r="AE16" s="394">
        <f t="shared" si="9"/>
        <v>0.20838066763207813</v>
      </c>
      <c r="AF16" s="395">
        <f t="shared" si="10"/>
        <v>-1.0232052351731281E-2</v>
      </c>
      <c r="AG16" s="386">
        <f t="shared" si="11"/>
        <v>0.11631361539496823</v>
      </c>
      <c r="AI16" s="27">
        <f t="shared" si="12"/>
        <v>2.946523363411691</v>
      </c>
      <c r="AJ16" s="28">
        <f t="shared" si="13"/>
        <v>3.5844897708139518</v>
      </c>
      <c r="AK16" s="402">
        <f t="shared" si="14"/>
        <v>3.1852749121365882</v>
      </c>
      <c r="AL16" s="28">
        <f t="shared" si="15"/>
        <v>3.0575142882525386</v>
      </c>
      <c r="AM16" s="28">
        <f t="shared" si="16"/>
        <v>3.1325065251996587</v>
      </c>
      <c r="AN16" s="402">
        <f t="shared" si="17"/>
        <v>3.0850926529216305</v>
      </c>
      <c r="AO16" s="384">
        <f t="shared" si="18"/>
        <v>3.7668435356417652E-2</v>
      </c>
      <c r="AP16" s="385">
        <f t="shared" si="19"/>
        <v>-0.12609416528245765</v>
      </c>
      <c r="AQ16" s="386">
        <f t="shared" si="20"/>
        <v>-3.1451683756790215E-2</v>
      </c>
    </row>
    <row r="17" spans="1:43" ht="20.100000000000001" customHeight="1">
      <c r="A17" s="8" t="s">
        <v>178</v>
      </c>
      <c r="B17" s="19">
        <v>955.20999999999992</v>
      </c>
      <c r="C17" s="371">
        <v>15463.26</v>
      </c>
      <c r="D17" s="375">
        <v>16418.47</v>
      </c>
      <c r="E17" s="19">
        <v>681.91</v>
      </c>
      <c r="F17" s="369">
        <v>18711.929999999993</v>
      </c>
      <c r="G17" s="377">
        <v>19393.839999999993</v>
      </c>
      <c r="H17" s="345">
        <f t="shared" si="0"/>
        <v>2.5905759132769314E-3</v>
      </c>
      <c r="I17" s="323">
        <f t="shared" si="1"/>
        <v>1.8922755656105381E-2</v>
      </c>
      <c r="J17" s="399">
        <f t="shared" si="2"/>
        <v>1.3844699167549102E-2</v>
      </c>
      <c r="K17" s="323">
        <f t="shared" si="3"/>
        <v>2.0909859619289762E-3</v>
      </c>
      <c r="L17" s="323">
        <f t="shared" si="4"/>
        <v>2.5872588170970271E-2</v>
      </c>
      <c r="M17" s="399">
        <f t="shared" si="5"/>
        <v>1.8481717876602907E-2</v>
      </c>
      <c r="N17" s="394">
        <f t="shared" si="6"/>
        <v>-0.28611509510997579</v>
      </c>
      <c r="O17" s="395">
        <f t="shared" si="7"/>
        <v>0.21008959300949429</v>
      </c>
      <c r="P17" s="386">
        <f t="shared" si="8"/>
        <v>0.18122090548022998</v>
      </c>
      <c r="R17" s="401">
        <v>131.87799999999999</v>
      </c>
      <c r="S17" s="369">
        <v>1669.9309999999998</v>
      </c>
      <c r="T17" s="374">
        <v>1801.8089999999997</v>
      </c>
      <c r="U17" s="19">
        <v>105.57899999999998</v>
      </c>
      <c r="V17" s="119">
        <v>2122.0319999999992</v>
      </c>
      <c r="W17" s="375">
        <v>2227.6109999999994</v>
      </c>
      <c r="X17" s="345">
        <f t="shared" si="21"/>
        <v>1.4896496358243888E-3</v>
      </c>
      <c r="Y17" s="323">
        <f t="shared" si="22"/>
        <v>9.7760643160945924E-3</v>
      </c>
      <c r="Z17" s="399">
        <f t="shared" si="23"/>
        <v>6.9474600744172596E-3</v>
      </c>
      <c r="AA17" s="323">
        <f t="shared" si="24"/>
        <v>1.2802040313883102E-3</v>
      </c>
      <c r="AB17" s="323">
        <f t="shared" si="25"/>
        <v>1.3395531429205139E-2</v>
      </c>
      <c r="AC17" s="399">
        <f t="shared" si="26"/>
        <v>9.2476552352994384E-3</v>
      </c>
      <c r="AE17" s="394">
        <f t="shared" si="9"/>
        <v>-0.19941916013285013</v>
      </c>
      <c r="AF17" s="395">
        <f t="shared" si="10"/>
        <v>0.27073034754130526</v>
      </c>
      <c r="AG17" s="386">
        <f t="shared" si="11"/>
        <v>0.23631916590493207</v>
      </c>
      <c r="AI17" s="27">
        <f t="shared" si="12"/>
        <v>1.3806178746034903</v>
      </c>
      <c r="AJ17" s="28">
        <f t="shared" si="13"/>
        <v>1.0799346321538923</v>
      </c>
      <c r="AK17" s="402">
        <f t="shared" si="14"/>
        <v>1.0974280794739093</v>
      </c>
      <c r="AL17" s="28">
        <f t="shared" si="15"/>
        <v>1.5482834978222932</v>
      </c>
      <c r="AM17" s="28">
        <f t="shared" si="16"/>
        <v>1.1340529811729736</v>
      </c>
      <c r="AN17" s="402">
        <f t="shared" si="17"/>
        <v>1.1486178085412688</v>
      </c>
      <c r="AO17" s="384">
        <f t="shared" si="18"/>
        <v>0.12144245435541393</v>
      </c>
      <c r="AP17" s="385">
        <f t="shared" si="19"/>
        <v>5.0112615530390134E-2</v>
      </c>
      <c r="AQ17" s="386">
        <f t="shared" si="20"/>
        <v>4.6645178873042065E-2</v>
      </c>
    </row>
    <row r="18" spans="1:43" ht="20.100000000000001" customHeight="1">
      <c r="A18" s="8" t="s">
        <v>176</v>
      </c>
      <c r="B18" s="19">
        <v>347.47</v>
      </c>
      <c r="C18" s="371">
        <v>738.28999999999985</v>
      </c>
      <c r="D18" s="375">
        <v>1085.7599999999998</v>
      </c>
      <c r="E18" s="19">
        <v>300.01</v>
      </c>
      <c r="F18" s="369">
        <v>688.84999999999991</v>
      </c>
      <c r="G18" s="377">
        <v>988.8599999999999</v>
      </c>
      <c r="H18" s="345">
        <f t="shared" si="0"/>
        <v>9.4235551615491414E-4</v>
      </c>
      <c r="I18" s="323">
        <f t="shared" si="1"/>
        <v>9.0346287091764871E-4</v>
      </c>
      <c r="J18" s="399">
        <f t="shared" si="2"/>
        <v>9.1555550353705968E-4</v>
      </c>
      <c r="K18" s="323">
        <f t="shared" si="3"/>
        <v>9.1994060570795575E-4</v>
      </c>
      <c r="L18" s="323">
        <f t="shared" si="4"/>
        <v>9.5245826387619433E-4</v>
      </c>
      <c r="M18" s="399">
        <f t="shared" si="5"/>
        <v>9.4235239330929586E-4</v>
      </c>
      <c r="N18" s="394">
        <f t="shared" si="6"/>
        <v>-0.13658733128039841</v>
      </c>
      <c r="O18" s="395">
        <f t="shared" si="7"/>
        <v>-6.6965555540505692E-2</v>
      </c>
      <c r="P18" s="386">
        <f t="shared" si="8"/>
        <v>-8.924624226348353E-2</v>
      </c>
      <c r="R18" s="401">
        <v>532.48399999999992</v>
      </c>
      <c r="S18" s="369">
        <v>1675.491</v>
      </c>
      <c r="T18" s="374">
        <v>2207.9749999999999</v>
      </c>
      <c r="U18" s="19">
        <v>470.53600000000006</v>
      </c>
      <c r="V18" s="119">
        <v>1519.0849999999998</v>
      </c>
      <c r="W18" s="375">
        <v>1989.6209999999999</v>
      </c>
      <c r="X18" s="345">
        <f t="shared" si="21"/>
        <v>6.0147605869236252E-3</v>
      </c>
      <c r="Y18" s="323">
        <f t="shared" si="22"/>
        <v>9.8086135157905603E-3</v>
      </c>
      <c r="Z18" s="399">
        <f t="shared" si="23"/>
        <v>8.5135650658929168E-3</v>
      </c>
      <c r="AA18" s="323">
        <f t="shared" si="24"/>
        <v>5.7055104150762004E-3</v>
      </c>
      <c r="AB18" s="323">
        <f t="shared" si="25"/>
        <v>9.5893704058817655E-3</v>
      </c>
      <c r="AC18" s="399">
        <f t="shared" si="26"/>
        <v>8.2596687917736566E-3</v>
      </c>
      <c r="AE18" s="394">
        <f t="shared" si="9"/>
        <v>-0.11633776789537315</v>
      </c>
      <c r="AF18" s="395">
        <f t="shared" si="10"/>
        <v>-9.3349352518157472E-2</v>
      </c>
      <c r="AG18" s="386">
        <f t="shared" si="11"/>
        <v>-9.8893329861071813E-2</v>
      </c>
      <c r="AI18" s="27">
        <f t="shared" si="12"/>
        <v>15.324603562897511</v>
      </c>
      <c r="AJ18" s="28">
        <f t="shared" si="13"/>
        <v>22.694212301399183</v>
      </c>
      <c r="AK18" s="402">
        <f t="shared" si="14"/>
        <v>20.335755599764227</v>
      </c>
      <c r="AL18" s="28">
        <f t="shared" si="15"/>
        <v>15.684010532982235</v>
      </c>
      <c r="AM18" s="28">
        <f t="shared" si="16"/>
        <v>22.052478768962764</v>
      </c>
      <c r="AN18" s="402">
        <f t="shared" si="17"/>
        <v>20.120350706874586</v>
      </c>
      <c r="AO18" s="384">
        <f t="shared" si="18"/>
        <v>2.3452937533397986E-2</v>
      </c>
      <c r="AP18" s="385">
        <f t="shared" si="19"/>
        <v>-2.8277409407897958E-2</v>
      </c>
      <c r="AQ18" s="386">
        <f t="shared" si="20"/>
        <v>-1.0592421404402511E-2</v>
      </c>
    </row>
    <row r="19" spans="1:43" ht="20.100000000000001" customHeight="1">
      <c r="A19" s="8" t="s">
        <v>179</v>
      </c>
      <c r="B19" s="19">
        <v>2886.9400000000005</v>
      </c>
      <c r="C19" s="371">
        <v>14825.740000000005</v>
      </c>
      <c r="D19" s="375">
        <v>17712.680000000008</v>
      </c>
      <c r="E19" s="19">
        <v>3855.8500000000004</v>
      </c>
      <c r="F19" s="369">
        <v>14721.100000000004</v>
      </c>
      <c r="G19" s="377">
        <v>18576.950000000004</v>
      </c>
      <c r="H19" s="345">
        <f t="shared" si="0"/>
        <v>7.829521494829102E-3</v>
      </c>
      <c r="I19" s="323">
        <f t="shared" si="1"/>
        <v>1.8142607408848321E-2</v>
      </c>
      <c r="J19" s="399">
        <f t="shared" si="2"/>
        <v>1.4936027903395609E-2</v>
      </c>
      <c r="K19" s="323">
        <f t="shared" si="3"/>
        <v>1.1823449166757847E-2</v>
      </c>
      <c r="L19" s="323">
        <f t="shared" si="4"/>
        <v>2.0354552294908689E-2</v>
      </c>
      <c r="M19" s="399">
        <f t="shared" si="5"/>
        <v>1.7703247469699583E-2</v>
      </c>
      <c r="N19" s="394">
        <f t="shared" si="6"/>
        <v>0.33561833636999716</v>
      </c>
      <c r="O19" s="395">
        <f t="shared" si="7"/>
        <v>-7.0579950815272087E-3</v>
      </c>
      <c r="P19" s="386">
        <f t="shared" si="8"/>
        <v>4.8793858411036409E-2</v>
      </c>
      <c r="R19" s="401">
        <v>364.66099999999994</v>
      </c>
      <c r="S19" s="369">
        <v>943.62699999999995</v>
      </c>
      <c r="T19" s="374">
        <v>1308.288</v>
      </c>
      <c r="U19" s="19">
        <v>549.66</v>
      </c>
      <c r="V19" s="119">
        <v>1318.9260000000002</v>
      </c>
      <c r="W19" s="375">
        <v>1868.5860000000002</v>
      </c>
      <c r="X19" s="345">
        <f t="shared" si="21"/>
        <v>4.1190882925837323E-3</v>
      </c>
      <c r="Y19" s="323">
        <f t="shared" si="22"/>
        <v>5.5241553348032895E-3</v>
      </c>
      <c r="Z19" s="399">
        <f t="shared" si="23"/>
        <v>5.0445294955454266E-3</v>
      </c>
      <c r="AA19" s="323">
        <f t="shared" si="24"/>
        <v>6.6649328738944179E-3</v>
      </c>
      <c r="AB19" s="323">
        <f t="shared" si="25"/>
        <v>8.3258474357577189E-3</v>
      </c>
      <c r="AC19" s="399">
        <f t="shared" si="26"/>
        <v>7.7572067589481474E-3</v>
      </c>
      <c r="AE19" s="394">
        <f t="shared" si="9"/>
        <v>0.50731775539473667</v>
      </c>
      <c r="AF19" s="395">
        <f t="shared" si="10"/>
        <v>0.39771964981926144</v>
      </c>
      <c r="AG19" s="386">
        <f t="shared" si="11"/>
        <v>0.4282680877604933</v>
      </c>
      <c r="AI19" s="27">
        <f t="shared" ref="AI19:AN19" si="27">(R19/B19)*10</f>
        <v>1.2631402107421694</v>
      </c>
      <c r="AJ19" s="28">
        <f t="shared" si="27"/>
        <v>0.63647885366936119</v>
      </c>
      <c r="AK19" s="402">
        <f t="shared" si="27"/>
        <v>0.7386166294428621</v>
      </c>
      <c r="AL19" s="28">
        <f t="shared" si="27"/>
        <v>1.425522258386607</v>
      </c>
      <c r="AM19" s="28">
        <f t="shared" si="27"/>
        <v>0.89594255864031891</v>
      </c>
      <c r="AN19" s="402">
        <f t="shared" si="27"/>
        <v>1.0058626416069376</v>
      </c>
      <c r="AO19" s="384">
        <f>(AL19-AI19)/AI19</f>
        <v>0.12855425412276955</v>
      </c>
      <c r="AP19" s="385">
        <f>(AM19-AJ19)/AJ19</f>
        <v>0.40765487097509173</v>
      </c>
      <c r="AQ19" s="386">
        <f>(AN19-AK19)/AK19</f>
        <v>0.36181965245713321</v>
      </c>
    </row>
    <row r="20" spans="1:43" ht="20.100000000000001" customHeight="1">
      <c r="A20" s="8" t="s">
        <v>181</v>
      </c>
      <c r="B20" s="19">
        <v>6128.6900000000005</v>
      </c>
      <c r="C20" s="371">
        <v>4096.63</v>
      </c>
      <c r="D20" s="375">
        <v>10225.32</v>
      </c>
      <c r="E20" s="19">
        <v>5145.88</v>
      </c>
      <c r="F20" s="369">
        <v>2802.2400000000007</v>
      </c>
      <c r="G20" s="377">
        <v>7948.1200000000008</v>
      </c>
      <c r="H20" s="345">
        <f t="shared" si="0"/>
        <v>1.6621304942307135E-2</v>
      </c>
      <c r="I20" s="323">
        <f t="shared" si="1"/>
        <v>5.0131426687173982E-3</v>
      </c>
      <c r="J20" s="399">
        <f t="shared" si="2"/>
        <v>8.6223916900858098E-3</v>
      </c>
      <c r="K20" s="323">
        <f t="shared" si="3"/>
        <v>1.5779153908537902E-2</v>
      </c>
      <c r="L20" s="323">
        <f t="shared" si="4"/>
        <v>3.8745977286265918E-3</v>
      </c>
      <c r="M20" s="399">
        <f t="shared" si="5"/>
        <v>7.5743076919983438E-3</v>
      </c>
      <c r="N20" s="394">
        <f t="shared" si="6"/>
        <v>-0.16036216548724122</v>
      </c>
      <c r="O20" s="395">
        <f t="shared" si="7"/>
        <v>-0.31596458552517542</v>
      </c>
      <c r="P20" s="386">
        <f t="shared" si="8"/>
        <v>-0.22270207680542017</v>
      </c>
      <c r="R20" s="401">
        <v>1226.519</v>
      </c>
      <c r="S20" s="369">
        <v>901.04099999999983</v>
      </c>
      <c r="T20" s="374">
        <v>2127.56</v>
      </c>
      <c r="U20" s="19">
        <v>1004.4100000000001</v>
      </c>
      <c r="V20" s="119">
        <v>619.8130000000001</v>
      </c>
      <c r="W20" s="375">
        <v>1624.2230000000002</v>
      </c>
      <c r="X20" s="345">
        <f t="shared" si="21"/>
        <v>1.385434706078113E-2</v>
      </c>
      <c r="Y20" s="323">
        <f t="shared" si="22"/>
        <v>5.2748495401535676E-3</v>
      </c>
      <c r="Z20" s="399">
        <f t="shared" si="23"/>
        <v>8.2034989035614687E-3</v>
      </c>
      <c r="AA20" s="323">
        <f t="shared" si="24"/>
        <v>1.2179029268763041E-2</v>
      </c>
      <c r="AB20" s="323">
        <f t="shared" si="25"/>
        <v>3.9126292731353389E-3</v>
      </c>
      <c r="AC20" s="399">
        <f t="shared" si="26"/>
        <v>6.7427635836076246E-3</v>
      </c>
      <c r="AE20" s="394">
        <f t="shared" si="9"/>
        <v>-0.18108891912803626</v>
      </c>
      <c r="AF20" s="395">
        <f t="shared" si="10"/>
        <v>-0.31211454306740732</v>
      </c>
      <c r="AG20" s="386">
        <f t="shared" si="11"/>
        <v>-0.23657946191881771</v>
      </c>
      <c r="AI20" s="27">
        <f t="shared" ref="AI20:AI33" si="28">(R20/B20)*10</f>
        <v>2.0012743343194059</v>
      </c>
      <c r="AJ20" s="28">
        <f t="shared" ref="AJ20:AJ33" si="29">(S20/C20)*10</f>
        <v>2.1994688316982494</v>
      </c>
      <c r="AK20" s="402">
        <f t="shared" ref="AK20:AK33" si="30">(T20/D20)*10</f>
        <v>2.0806781597055153</v>
      </c>
      <c r="AL20" s="28">
        <f t="shared" ref="AL20:AL33" si="31">(U20/E20)*10</f>
        <v>1.9518721773535332</v>
      </c>
      <c r="AM20" s="28">
        <f t="shared" ref="AM20:AM33" si="32">(V20/F20)*10</f>
        <v>2.2118483784401048</v>
      </c>
      <c r="AN20" s="402">
        <f t="shared" ref="AN20:AN33" si="33">(W20/G20)*10</f>
        <v>2.0435310488518041</v>
      </c>
      <c r="AO20" s="384">
        <f t="shared" ref="AO20:AO33" si="34">(AL20-AI20)/AI20</f>
        <v>-2.4685349788725188E-2</v>
      </c>
      <c r="AP20" s="385">
        <f t="shared" ref="AP20:AP33" si="35">(AM20-AJ20)/AJ20</f>
        <v>5.6284256286991867E-3</v>
      </c>
      <c r="AQ20" s="386">
        <f t="shared" ref="AQ20:AQ33" si="36">(AN20-AK20)/AK20</f>
        <v>-1.7853367028646414E-2</v>
      </c>
    </row>
    <row r="21" spans="1:43" ht="20.100000000000001" customHeight="1">
      <c r="A21" s="8" t="s">
        <v>183</v>
      </c>
      <c r="B21" s="19">
        <v>1635.4499999999998</v>
      </c>
      <c r="C21" s="371">
        <v>3414.59</v>
      </c>
      <c r="D21" s="375">
        <v>5050.04</v>
      </c>
      <c r="E21" s="19">
        <v>1999.7400000000002</v>
      </c>
      <c r="F21" s="369">
        <v>2587.6099999999997</v>
      </c>
      <c r="G21" s="377">
        <v>4587.3500000000004</v>
      </c>
      <c r="H21" s="345">
        <f t="shared" si="0"/>
        <v>4.4354198316273463E-3</v>
      </c>
      <c r="I21" s="323">
        <f t="shared" si="1"/>
        <v>4.1785142483396695E-3</v>
      </c>
      <c r="J21" s="399">
        <f t="shared" si="2"/>
        <v>4.2583922000094809E-3</v>
      </c>
      <c r="K21" s="323">
        <f t="shared" si="3"/>
        <v>6.1319356916717032E-3</v>
      </c>
      <c r="L21" s="323">
        <f t="shared" si="4"/>
        <v>3.5778333863521511E-3</v>
      </c>
      <c r="M21" s="399">
        <f t="shared" si="5"/>
        <v>4.3715998740442522E-3</v>
      </c>
      <c r="N21" s="394">
        <f t="shared" si="6"/>
        <v>0.22274603320187134</v>
      </c>
      <c r="O21" s="395">
        <f t="shared" si="7"/>
        <v>-0.24219013117241028</v>
      </c>
      <c r="P21" s="386">
        <f t="shared" si="8"/>
        <v>-9.1621056466879389E-2</v>
      </c>
      <c r="R21" s="401">
        <v>494.02300000000002</v>
      </c>
      <c r="S21" s="369">
        <v>1015.976</v>
      </c>
      <c r="T21" s="374">
        <v>1509.999</v>
      </c>
      <c r="U21" s="19">
        <v>683.5</v>
      </c>
      <c r="V21" s="119">
        <v>813.16500000000019</v>
      </c>
      <c r="W21" s="375">
        <v>1496.6650000000002</v>
      </c>
      <c r="X21" s="345">
        <f t="shared" si="21"/>
        <v>5.580318036661704E-3</v>
      </c>
      <c r="Y21" s="323">
        <f t="shared" si="22"/>
        <v>5.9476988687607573E-3</v>
      </c>
      <c r="Z21" s="399">
        <f t="shared" si="23"/>
        <v>5.8222917994693053E-3</v>
      </c>
      <c r="AA21" s="323">
        <f t="shared" si="24"/>
        <v>8.2878172312099013E-3</v>
      </c>
      <c r="AB21" s="323">
        <f t="shared" si="25"/>
        <v>5.1331823999966088E-3</v>
      </c>
      <c r="AC21" s="399">
        <f t="shared" si="26"/>
        <v>6.2132221122715939E-3</v>
      </c>
      <c r="AE21" s="394">
        <f t="shared" si="9"/>
        <v>0.38353882309123255</v>
      </c>
      <c r="AF21" s="395">
        <f t="shared" si="10"/>
        <v>-0.19962184146082171</v>
      </c>
      <c r="AG21" s="386">
        <f t="shared" si="11"/>
        <v>-8.8304694241518253E-3</v>
      </c>
      <c r="AI21" s="27">
        <f t="shared" si="28"/>
        <v>3.0207160108838549</v>
      </c>
      <c r="AJ21" s="28">
        <f t="shared" si="29"/>
        <v>2.9753967533437398</v>
      </c>
      <c r="AK21" s="402">
        <f t="shared" si="30"/>
        <v>2.9900733459536957</v>
      </c>
      <c r="AL21" s="28">
        <f t="shared" si="31"/>
        <v>3.4179443327632586</v>
      </c>
      <c r="AM21" s="28">
        <f t="shared" si="32"/>
        <v>3.1425330710578496</v>
      </c>
      <c r="AN21" s="402">
        <f t="shared" si="33"/>
        <v>3.2625916923714127</v>
      </c>
      <c r="AO21" s="384">
        <f t="shared" si="34"/>
        <v>0.13150137929158576</v>
      </c>
      <c r="AP21" s="385">
        <f t="shared" si="35"/>
        <v>5.6172783520813716E-2</v>
      </c>
      <c r="AQ21" s="386">
        <f t="shared" si="36"/>
        <v>9.1141023943944827E-2</v>
      </c>
    </row>
    <row r="22" spans="1:43" ht="20.100000000000001" customHeight="1">
      <c r="A22" s="8" t="s">
        <v>180</v>
      </c>
      <c r="B22" s="19">
        <v>939.12000000000012</v>
      </c>
      <c r="C22" s="371">
        <v>4248.49</v>
      </c>
      <c r="D22" s="375">
        <v>5187.6099999999997</v>
      </c>
      <c r="E22" s="19">
        <v>1110.98</v>
      </c>
      <c r="F22" s="369">
        <v>3291.58</v>
      </c>
      <c r="G22" s="377">
        <v>4402.5599999999995</v>
      </c>
      <c r="H22" s="345">
        <f t="shared" si="0"/>
        <v>2.546939051807071E-3</v>
      </c>
      <c r="I22" s="323">
        <f t="shared" si="1"/>
        <v>5.1989773293217049E-3</v>
      </c>
      <c r="J22" s="399">
        <f t="shared" si="2"/>
        <v>4.3743966306586043E-3</v>
      </c>
      <c r="K22" s="323">
        <f t="shared" si="3"/>
        <v>3.4066718247039258E-3</v>
      </c>
      <c r="L22" s="323">
        <f t="shared" si="4"/>
        <v>4.5511977530806472E-3</v>
      </c>
      <c r="M22" s="399">
        <f t="shared" si="5"/>
        <v>4.1955008319557608E-3</v>
      </c>
      <c r="N22" s="394">
        <f t="shared" si="6"/>
        <v>0.18300110741971193</v>
      </c>
      <c r="O22" s="395">
        <f t="shared" si="7"/>
        <v>-0.22523531890153911</v>
      </c>
      <c r="P22" s="386">
        <f t="shared" si="8"/>
        <v>-0.15133173079703374</v>
      </c>
      <c r="R22" s="401">
        <v>248.89100000000002</v>
      </c>
      <c r="S22" s="369">
        <v>1855.6160000000002</v>
      </c>
      <c r="T22" s="374">
        <v>2104.5070000000001</v>
      </c>
      <c r="U22" s="19">
        <v>271.98399999999998</v>
      </c>
      <c r="V22" s="119">
        <v>1120.0050000000006</v>
      </c>
      <c r="W22" s="375">
        <v>1391.9890000000005</v>
      </c>
      <c r="X22" s="345">
        <f t="shared" si="21"/>
        <v>2.8113892196573202E-3</v>
      </c>
      <c r="Y22" s="323">
        <f t="shared" si="22"/>
        <v>1.0863096356660357E-2</v>
      </c>
      <c r="Z22" s="399">
        <f t="shared" si="23"/>
        <v>8.1146105712823317E-3</v>
      </c>
      <c r="AA22" s="323">
        <f t="shared" si="24"/>
        <v>3.2979571057986743E-3</v>
      </c>
      <c r="AB22" s="323">
        <f t="shared" si="25"/>
        <v>7.0701394598983022E-3</v>
      </c>
      <c r="AC22" s="399">
        <f t="shared" si="26"/>
        <v>5.7786724716879373E-3</v>
      </c>
      <c r="AE22" s="394">
        <f t="shared" si="9"/>
        <v>9.2783587996351655E-2</v>
      </c>
      <c r="AF22" s="395">
        <f t="shared" si="10"/>
        <v>-0.39642415241084339</v>
      </c>
      <c r="AG22" s="386">
        <f t="shared" si="11"/>
        <v>-0.33856765503749786</v>
      </c>
      <c r="AI22" s="27">
        <f t="shared" si="28"/>
        <v>2.6502576880483857</v>
      </c>
      <c r="AJ22" s="28">
        <f t="shared" si="29"/>
        <v>4.3677071147631281</v>
      </c>
      <c r="AK22" s="402">
        <f t="shared" si="30"/>
        <v>4.0567949402518702</v>
      </c>
      <c r="AL22" s="28">
        <f t="shared" si="31"/>
        <v>2.4481448810959692</v>
      </c>
      <c r="AM22" s="28">
        <f t="shared" si="32"/>
        <v>3.402636423845085</v>
      </c>
      <c r="AN22" s="402">
        <f t="shared" si="33"/>
        <v>3.1617717873237403</v>
      </c>
      <c r="AO22" s="384">
        <f t="shared" si="34"/>
        <v>-7.6261568021806087E-2</v>
      </c>
      <c r="AP22" s="385">
        <f t="shared" si="35"/>
        <v>-0.22095590788495015</v>
      </c>
      <c r="AQ22" s="386">
        <f t="shared" si="36"/>
        <v>-0.22062321761635836</v>
      </c>
    </row>
    <row r="23" spans="1:43" ht="20.100000000000001" customHeight="1">
      <c r="A23" s="8" t="s">
        <v>184</v>
      </c>
      <c r="B23" s="19">
        <v>1354.93</v>
      </c>
      <c r="C23" s="371">
        <v>3164.2100000000005</v>
      </c>
      <c r="D23" s="375">
        <v>4519.1400000000003</v>
      </c>
      <c r="E23" s="19">
        <v>1519.9200000000003</v>
      </c>
      <c r="F23" s="369">
        <v>4724.8400000000011</v>
      </c>
      <c r="G23" s="377">
        <v>6244.7600000000011</v>
      </c>
      <c r="H23" s="345">
        <f t="shared" si="0"/>
        <v>3.6746359671447253E-3</v>
      </c>
      <c r="I23" s="323">
        <f t="shared" si="1"/>
        <v>3.8721183420963767E-3</v>
      </c>
      <c r="J23" s="399">
        <f t="shared" si="2"/>
        <v>3.8107164550678502E-3</v>
      </c>
      <c r="K23" s="323">
        <f t="shared" si="3"/>
        <v>4.660631730367776E-3</v>
      </c>
      <c r="L23" s="323">
        <f t="shared" si="4"/>
        <v>6.5329359127426863E-3</v>
      </c>
      <c r="M23" s="399">
        <f t="shared" si="5"/>
        <v>5.9510593326074068E-3</v>
      </c>
      <c r="N23" s="394">
        <f t="shared" si="6"/>
        <v>0.12177012834611399</v>
      </c>
      <c r="O23" s="395">
        <f t="shared" si="7"/>
        <v>0.49321315589041193</v>
      </c>
      <c r="P23" s="386">
        <f t="shared" si="8"/>
        <v>0.3818469885863241</v>
      </c>
      <c r="R23" s="401">
        <v>361.86200000000002</v>
      </c>
      <c r="S23" s="369">
        <v>657.16</v>
      </c>
      <c r="T23" s="374">
        <v>1019.0219999999999</v>
      </c>
      <c r="U23" s="19">
        <v>410.99100000000004</v>
      </c>
      <c r="V23" s="119">
        <v>911.4580000000002</v>
      </c>
      <c r="W23" s="375">
        <v>1322.4490000000003</v>
      </c>
      <c r="X23" s="345">
        <f t="shared" si="21"/>
        <v>4.0874717277990654E-3</v>
      </c>
      <c r="Y23" s="323">
        <f t="shared" si="22"/>
        <v>3.8471280705398743E-3</v>
      </c>
      <c r="Z23" s="399">
        <f t="shared" si="23"/>
        <v>3.9291704392379135E-3</v>
      </c>
      <c r="AA23" s="323">
        <f t="shared" si="24"/>
        <v>4.983494208737658E-3</v>
      </c>
      <c r="AB23" s="323">
        <f t="shared" si="25"/>
        <v>5.7536664317034162E-3</v>
      </c>
      <c r="AC23" s="399">
        <f t="shared" si="26"/>
        <v>5.4899856475239669E-3</v>
      </c>
      <c r="AE23" s="394">
        <f t="shared" si="9"/>
        <v>0.13576722618014606</v>
      </c>
      <c r="AF23" s="395">
        <f t="shared" si="10"/>
        <v>0.38696512264897476</v>
      </c>
      <c r="AG23" s="386">
        <f t="shared" si="11"/>
        <v>0.29776295310601769</v>
      </c>
      <c r="AI23" s="27">
        <f t="shared" si="28"/>
        <v>2.6707062357464961</v>
      </c>
      <c r="AJ23" s="28">
        <f t="shared" si="29"/>
        <v>2.0768533061964907</v>
      </c>
      <c r="AK23" s="402">
        <f t="shared" si="30"/>
        <v>2.2549024814455847</v>
      </c>
      <c r="AL23" s="28">
        <f t="shared" si="31"/>
        <v>2.7040304752881728</v>
      </c>
      <c r="AM23" s="28">
        <f t="shared" si="32"/>
        <v>1.9290769634527307</v>
      </c>
      <c r="AN23" s="402">
        <f t="shared" si="33"/>
        <v>2.1176938745444183</v>
      </c>
      <c r="AO23" s="384">
        <f t="shared" si="34"/>
        <v>1.2477688146918967E-2</v>
      </c>
      <c r="AP23" s="385">
        <f t="shared" si="35"/>
        <v>-7.1153962729507705E-2</v>
      </c>
      <c r="AQ23" s="386">
        <f t="shared" si="36"/>
        <v>-6.0849020314707368E-2</v>
      </c>
    </row>
    <row r="24" spans="1:43" ht="20.100000000000001" customHeight="1">
      <c r="A24" s="8" t="s">
        <v>185</v>
      </c>
      <c r="B24" s="19">
        <v>874.54000000000008</v>
      </c>
      <c r="C24" s="371">
        <v>3599.170000000001</v>
      </c>
      <c r="D24" s="375">
        <v>4473.7100000000009</v>
      </c>
      <c r="E24" s="19">
        <v>926.9899999999999</v>
      </c>
      <c r="F24" s="369">
        <v>2881.4999999999995</v>
      </c>
      <c r="G24" s="377">
        <v>3808.4899999999993</v>
      </c>
      <c r="H24" s="345">
        <f t="shared" si="0"/>
        <v>2.3717949552425205E-3</v>
      </c>
      <c r="I24" s="323">
        <f t="shared" si="1"/>
        <v>4.4043891439958212E-3</v>
      </c>
      <c r="J24" s="399">
        <f t="shared" si="2"/>
        <v>3.7724080936199353E-3</v>
      </c>
      <c r="K24" s="323">
        <f t="shared" si="3"/>
        <v>2.842491057248818E-3</v>
      </c>
      <c r="L24" s="323">
        <f t="shared" si="4"/>
        <v>3.9841888471499652E-3</v>
      </c>
      <c r="M24" s="399">
        <f t="shared" si="5"/>
        <v>3.6293708577498532E-3</v>
      </c>
      <c r="N24" s="394">
        <f t="shared" si="6"/>
        <v>5.9974386534635139E-2</v>
      </c>
      <c r="O24" s="395">
        <f t="shared" si="7"/>
        <v>-0.19939875026742312</v>
      </c>
      <c r="P24" s="386">
        <f t="shared" si="8"/>
        <v>-0.14869537810899711</v>
      </c>
      <c r="R24" s="401">
        <v>283.33600000000001</v>
      </c>
      <c r="S24" s="369">
        <v>1206.3510000000001</v>
      </c>
      <c r="T24" s="374">
        <v>1489.6870000000001</v>
      </c>
      <c r="U24" s="19">
        <v>297.80099999999999</v>
      </c>
      <c r="V24" s="119">
        <v>910.91099999999983</v>
      </c>
      <c r="W24" s="375">
        <v>1208.7119999999998</v>
      </c>
      <c r="X24" s="345">
        <f t="shared" si="21"/>
        <v>3.2004683815036556E-3</v>
      </c>
      <c r="Y24" s="323">
        <f t="shared" si="22"/>
        <v>7.0621869788542345E-3</v>
      </c>
      <c r="Z24" s="399">
        <f t="shared" si="23"/>
        <v>5.7439722833432551E-3</v>
      </c>
      <c r="AA24" s="323">
        <f t="shared" si="24"/>
        <v>3.6110025739159324E-3</v>
      </c>
      <c r="AB24" s="323">
        <f t="shared" si="25"/>
        <v>5.7502134415073312E-3</v>
      </c>
      <c r="AC24" s="399">
        <f t="shared" si="26"/>
        <v>5.0178203711371758E-3</v>
      </c>
      <c r="AE24" s="394">
        <f t="shared" si="9"/>
        <v>5.1052460682722893E-2</v>
      </c>
      <c r="AF24" s="395">
        <f t="shared" si="10"/>
        <v>-0.24490384639296545</v>
      </c>
      <c r="AG24" s="386">
        <f t="shared" si="11"/>
        <v>-0.18861344698584356</v>
      </c>
      <c r="AI24" s="27">
        <f t="shared" si="28"/>
        <v>3.2398289386420287</v>
      </c>
      <c r="AJ24" s="28">
        <f t="shared" si="29"/>
        <v>3.3517477640678264</v>
      </c>
      <c r="AK24" s="402">
        <f t="shared" si="30"/>
        <v>3.3298693925176193</v>
      </c>
      <c r="AL24" s="28">
        <f t="shared" si="31"/>
        <v>3.2125589272807691</v>
      </c>
      <c r="AM24" s="28">
        <f t="shared" si="32"/>
        <v>3.1612389380530974</v>
      </c>
      <c r="AN24" s="402">
        <f t="shared" si="33"/>
        <v>3.1737302710523068</v>
      </c>
      <c r="AO24" s="384">
        <f t="shared" si="34"/>
        <v>-8.4171145692308724E-3</v>
      </c>
      <c r="AP24" s="385">
        <f t="shared" si="35"/>
        <v>-5.6838652376251367E-2</v>
      </c>
      <c r="AQ24" s="386">
        <f t="shared" si="36"/>
        <v>-4.6890464177413327E-2</v>
      </c>
    </row>
    <row r="25" spans="1:43" ht="20.100000000000001" customHeight="1">
      <c r="A25" s="8" t="s">
        <v>186</v>
      </c>
      <c r="B25" s="19">
        <v>533.04</v>
      </c>
      <c r="C25" s="371">
        <v>2288.9499999999998</v>
      </c>
      <c r="D25" s="375">
        <v>2821.99</v>
      </c>
      <c r="E25" s="19">
        <v>676.69000000000017</v>
      </c>
      <c r="F25" s="369">
        <v>3481.97</v>
      </c>
      <c r="G25" s="377">
        <v>4158.66</v>
      </c>
      <c r="H25" s="345">
        <f t="shared" si="0"/>
        <v>1.4456303690425513E-3</v>
      </c>
      <c r="I25" s="323">
        <f t="shared" si="1"/>
        <v>2.801042054459565E-3</v>
      </c>
      <c r="J25" s="399">
        <f t="shared" si="2"/>
        <v>2.3796128752454938E-3</v>
      </c>
      <c r="K25" s="323">
        <f t="shared" si="3"/>
        <v>2.0749795289374245E-3</v>
      </c>
      <c r="L25" s="323">
        <f t="shared" si="4"/>
        <v>4.81444596221092E-3</v>
      </c>
      <c r="M25" s="399">
        <f t="shared" si="5"/>
        <v>3.9630718240798862E-3</v>
      </c>
      <c r="N25" s="394">
        <f t="shared" si="6"/>
        <v>0.26949197058382152</v>
      </c>
      <c r="O25" s="395">
        <f t="shared" si="7"/>
        <v>0.52120841433845211</v>
      </c>
      <c r="P25" s="386">
        <f t="shared" si="8"/>
        <v>0.47366220291354688</v>
      </c>
      <c r="R25" s="401">
        <v>155.55599999999998</v>
      </c>
      <c r="S25" s="369">
        <v>655.80499999999995</v>
      </c>
      <c r="T25" s="374">
        <v>811.36099999999988</v>
      </c>
      <c r="U25" s="19">
        <v>151.20199999999994</v>
      </c>
      <c r="V25" s="119">
        <v>997.8889999999999</v>
      </c>
      <c r="W25" s="375">
        <v>1149.0909999999999</v>
      </c>
      <c r="X25" s="345">
        <f t="shared" si="21"/>
        <v>1.7571083785794344E-3</v>
      </c>
      <c r="Y25" s="323">
        <f t="shared" si="22"/>
        <v>3.8391956666571341E-3</v>
      </c>
      <c r="Z25" s="399">
        <f t="shared" si="23"/>
        <v>3.1284659769372125E-3</v>
      </c>
      <c r="AA25" s="323">
        <f t="shared" si="24"/>
        <v>1.8334082530993404E-3</v>
      </c>
      <c r="AB25" s="323">
        <f t="shared" si="25"/>
        <v>6.2992704456662722E-3</v>
      </c>
      <c r="AC25" s="399">
        <f t="shared" si="26"/>
        <v>4.7703110650762041E-3</v>
      </c>
      <c r="AE25" s="394">
        <f t="shared" si="9"/>
        <v>-2.7989920028800189E-2</v>
      </c>
      <c r="AF25" s="395">
        <f t="shared" si="10"/>
        <v>0.52162456827868031</v>
      </c>
      <c r="AG25" s="386">
        <f t="shared" si="11"/>
        <v>0.41625121246892577</v>
      </c>
      <c r="AI25" s="27">
        <f t="shared" si="28"/>
        <v>2.918280054029716</v>
      </c>
      <c r="AJ25" s="28">
        <f t="shared" si="29"/>
        <v>2.8650909805806157</v>
      </c>
      <c r="AK25" s="402">
        <f t="shared" si="30"/>
        <v>2.8751377573981478</v>
      </c>
      <c r="AL25" s="28">
        <f t="shared" si="31"/>
        <v>2.2344352657790112</v>
      </c>
      <c r="AM25" s="28">
        <f t="shared" si="32"/>
        <v>2.8658747777838407</v>
      </c>
      <c r="AN25" s="402">
        <f t="shared" si="33"/>
        <v>2.7631280268163301</v>
      </c>
      <c r="AO25" s="384">
        <f t="shared" si="34"/>
        <v>-0.23433144715032256</v>
      </c>
      <c r="AP25" s="385">
        <f t="shared" si="35"/>
        <v>2.7356799785329311E-4</v>
      </c>
      <c r="AQ25" s="386">
        <f t="shared" si="36"/>
        <v>-3.895803959083366E-2</v>
      </c>
    </row>
    <row r="26" spans="1:43" ht="20.100000000000001" customHeight="1">
      <c r="A26" s="8" t="s">
        <v>187</v>
      </c>
      <c r="B26" s="19">
        <v>98.220000000000013</v>
      </c>
      <c r="C26" s="371">
        <v>129.77000000000001</v>
      </c>
      <c r="D26" s="375">
        <v>227.99</v>
      </c>
      <c r="E26" s="19">
        <v>103.37</v>
      </c>
      <c r="F26" s="369">
        <v>151.92999999999995</v>
      </c>
      <c r="G26" s="377">
        <v>255.29999999999995</v>
      </c>
      <c r="H26" s="345">
        <f t="shared" si="0"/>
        <v>2.6637741041452695E-4</v>
      </c>
      <c r="I26" s="323">
        <f t="shared" si="1"/>
        <v>1.5880260705005255E-4</v>
      </c>
      <c r="J26" s="399">
        <f t="shared" si="2"/>
        <v>1.9225012825248148E-4</v>
      </c>
      <c r="K26" s="323">
        <f t="shared" si="3"/>
        <v>3.169703023633592E-4</v>
      </c>
      <c r="L26" s="323">
        <f t="shared" si="4"/>
        <v>2.1007038401787062E-4</v>
      </c>
      <c r="M26" s="399">
        <f t="shared" si="5"/>
        <v>2.4329284834239751E-4</v>
      </c>
      <c r="N26" s="394">
        <f t="shared" si="6"/>
        <v>5.24333129708816E-2</v>
      </c>
      <c r="O26" s="395">
        <f t="shared" si="7"/>
        <v>0.17076365878091962</v>
      </c>
      <c r="P26" s="386">
        <f t="shared" si="8"/>
        <v>0.11978595552436486</v>
      </c>
      <c r="R26" s="401">
        <v>46.626000000000005</v>
      </c>
      <c r="S26" s="369">
        <v>546.24099999999999</v>
      </c>
      <c r="T26" s="374">
        <v>592.86699999999996</v>
      </c>
      <c r="U26" s="19">
        <v>69.765000000000001</v>
      </c>
      <c r="V26" s="119">
        <v>973.52200000000005</v>
      </c>
      <c r="W26" s="375">
        <v>1043.287</v>
      </c>
      <c r="X26" s="345">
        <f t="shared" si="21"/>
        <v>5.26671650464429E-4</v>
      </c>
      <c r="Y26" s="323">
        <f t="shared" si="22"/>
        <v>3.1977890991231532E-3</v>
      </c>
      <c r="Z26" s="399">
        <f t="shared" si="23"/>
        <v>2.2859913630909477E-3</v>
      </c>
      <c r="AA26" s="323">
        <f t="shared" si="24"/>
        <v>8.4593938425070784E-4</v>
      </c>
      <c r="AB26" s="323">
        <f t="shared" si="25"/>
        <v>6.1454514107339804E-3</v>
      </c>
      <c r="AC26" s="399">
        <f t="shared" si="26"/>
        <v>4.3310786701402744E-3</v>
      </c>
      <c r="AE26" s="394">
        <f t="shared" si="9"/>
        <v>0.49626817655385391</v>
      </c>
      <c r="AF26" s="395">
        <f t="shared" si="10"/>
        <v>0.78222066816661528</v>
      </c>
      <c r="AG26" s="386">
        <f t="shared" si="11"/>
        <v>0.75973194662546595</v>
      </c>
      <c r="AI26" s="27">
        <f t="shared" si="28"/>
        <v>4.7470983506414175</v>
      </c>
      <c r="AJ26" s="28">
        <f t="shared" si="29"/>
        <v>42.093010711258373</v>
      </c>
      <c r="AK26" s="402">
        <f t="shared" si="30"/>
        <v>26.004079126277464</v>
      </c>
      <c r="AL26" s="28">
        <f t="shared" si="31"/>
        <v>6.7490567863016349</v>
      </c>
      <c r="AM26" s="28">
        <f t="shared" si="32"/>
        <v>64.077009148950197</v>
      </c>
      <c r="AN26" s="402">
        <f t="shared" si="33"/>
        <v>40.865139052095579</v>
      </c>
      <c r="AO26" s="384">
        <f t="shared" si="34"/>
        <v>0.42172255297590733</v>
      </c>
      <c r="AP26" s="385">
        <f t="shared" si="35"/>
        <v>0.52227194173620595</v>
      </c>
      <c r="AQ26" s="386">
        <f t="shared" si="36"/>
        <v>0.57148956721950661</v>
      </c>
    </row>
    <row r="27" spans="1:43" ht="20.100000000000001" customHeight="1">
      <c r="A27" s="8" t="s">
        <v>188</v>
      </c>
      <c r="B27" s="19">
        <v>354.44999999999993</v>
      </c>
      <c r="C27" s="371">
        <v>4342.7400000000007</v>
      </c>
      <c r="D27" s="375">
        <v>4697.1900000000005</v>
      </c>
      <c r="E27" s="19">
        <v>395.76000000000005</v>
      </c>
      <c r="F27" s="369">
        <v>3093.7099999999996</v>
      </c>
      <c r="G27" s="377">
        <v>3489.47</v>
      </c>
      <c r="H27" s="345">
        <f t="shared" si="0"/>
        <v>9.6128561516421339E-4</v>
      </c>
      <c r="I27" s="323">
        <f t="shared" si="1"/>
        <v>5.3143132753374839E-3</v>
      </c>
      <c r="J27" s="399">
        <f t="shared" si="2"/>
        <v>3.9608552126245604E-3</v>
      </c>
      <c r="K27" s="323">
        <f t="shared" si="3"/>
        <v>1.2135451955434173E-3</v>
      </c>
      <c r="L27" s="323">
        <f t="shared" si="4"/>
        <v>4.277607106825029E-3</v>
      </c>
      <c r="M27" s="399">
        <f t="shared" si="5"/>
        <v>3.3253548590103641E-3</v>
      </c>
      <c r="N27" s="394">
        <f t="shared" si="6"/>
        <v>0.11654676258992841</v>
      </c>
      <c r="O27" s="395">
        <f t="shared" si="7"/>
        <v>-0.28761335009694361</v>
      </c>
      <c r="P27" s="386">
        <f t="shared" si="8"/>
        <v>-0.25711542432816226</v>
      </c>
      <c r="R27" s="401">
        <v>120.41999999999999</v>
      </c>
      <c r="S27" s="369">
        <v>1071.3630000000001</v>
      </c>
      <c r="T27" s="374">
        <v>1191.7830000000001</v>
      </c>
      <c r="U27" s="19">
        <v>135.68299999999999</v>
      </c>
      <c r="V27" s="119">
        <v>757.07999999999993</v>
      </c>
      <c r="W27" s="375">
        <v>892.76299999999992</v>
      </c>
      <c r="X27" s="345">
        <f t="shared" si="21"/>
        <v>1.360223912600835E-3</v>
      </c>
      <c r="Y27" s="323">
        <f t="shared" si="22"/>
        <v>6.2719439269550972E-3</v>
      </c>
      <c r="Z27" s="399">
        <f t="shared" si="23"/>
        <v>4.5953066112275091E-3</v>
      </c>
      <c r="AA27" s="323">
        <f t="shared" si="24"/>
        <v>1.6452317562286073E-3</v>
      </c>
      <c r="AB27" s="323">
        <f t="shared" si="25"/>
        <v>4.7791404344621705E-3</v>
      </c>
      <c r="AC27" s="399">
        <f t="shared" si="26"/>
        <v>3.7061966523022349E-3</v>
      </c>
      <c r="AE27" s="394">
        <f t="shared" si="9"/>
        <v>0.12674804849692747</v>
      </c>
      <c r="AF27" s="395">
        <f t="shared" si="10"/>
        <v>-0.29334875294368024</v>
      </c>
      <c r="AG27" s="386">
        <f t="shared" si="11"/>
        <v>-0.25090138053655758</v>
      </c>
      <c r="AI27" s="27">
        <f t="shared" si="28"/>
        <v>3.3973762166737203</v>
      </c>
      <c r="AJ27" s="28">
        <f t="shared" si="29"/>
        <v>2.4670208209563547</v>
      </c>
      <c r="AK27" s="402">
        <f t="shared" si="30"/>
        <v>2.5372254475548144</v>
      </c>
      <c r="AL27" s="28">
        <f t="shared" si="31"/>
        <v>3.4284162118455623</v>
      </c>
      <c r="AM27" s="28">
        <f t="shared" si="32"/>
        <v>2.4471589127617004</v>
      </c>
      <c r="AN27" s="402">
        <f t="shared" si="33"/>
        <v>2.5584487042444843</v>
      </c>
      <c r="AO27" s="384">
        <f t="shared" si="34"/>
        <v>9.1364609605210298E-3</v>
      </c>
      <c r="AP27" s="385">
        <f t="shared" si="35"/>
        <v>-8.0509690173408005E-3</v>
      </c>
      <c r="AQ27" s="386">
        <f t="shared" si="36"/>
        <v>8.3647500501476211E-3</v>
      </c>
    </row>
    <row r="28" spans="1:43" ht="20.100000000000001" customHeight="1">
      <c r="A28" s="8" t="s">
        <v>233</v>
      </c>
      <c r="B28" s="19">
        <v>81.31</v>
      </c>
      <c r="C28" s="371">
        <v>520.20999999999992</v>
      </c>
      <c r="D28" s="375">
        <v>601.52</v>
      </c>
      <c r="E28" s="19">
        <v>60.8</v>
      </c>
      <c r="F28" s="369">
        <v>2203.6999999999998</v>
      </c>
      <c r="G28" s="377">
        <v>2264.5</v>
      </c>
      <c r="H28" s="345">
        <f t="shared" si="0"/>
        <v>2.2051666911835859E-4</v>
      </c>
      <c r="I28" s="323">
        <f t="shared" si="1"/>
        <v>6.3659323582883429E-4</v>
      </c>
      <c r="J28" s="399">
        <f t="shared" si="2"/>
        <v>5.0722530438366881E-4</v>
      </c>
      <c r="K28" s="323">
        <f t="shared" si="3"/>
        <v>1.8643508158742612E-4</v>
      </c>
      <c r="L28" s="323">
        <f t="shared" si="4"/>
        <v>3.0470091835725767E-3</v>
      </c>
      <c r="M28" s="399">
        <f t="shared" si="5"/>
        <v>2.1579970821439848E-3</v>
      </c>
      <c r="N28" s="394">
        <f t="shared" si="6"/>
        <v>-0.25224449637191004</v>
      </c>
      <c r="O28" s="395">
        <f t="shared" si="7"/>
        <v>3.2361738528671116</v>
      </c>
      <c r="P28" s="386">
        <f t="shared" si="8"/>
        <v>2.7646296050006649</v>
      </c>
      <c r="R28" s="401">
        <v>13.000999999999999</v>
      </c>
      <c r="S28" s="369">
        <v>100.98599999999999</v>
      </c>
      <c r="T28" s="374">
        <v>113.98699999999999</v>
      </c>
      <c r="U28" s="19">
        <v>13.319000000000001</v>
      </c>
      <c r="V28" s="119">
        <v>855.72899999999993</v>
      </c>
      <c r="W28" s="375">
        <v>869.04799999999989</v>
      </c>
      <c r="X28" s="345">
        <f t="shared" si="21"/>
        <v>1.4685493346390513E-4</v>
      </c>
      <c r="Y28" s="323">
        <f t="shared" si="22"/>
        <v>5.9118947490951936E-4</v>
      </c>
      <c r="Z28" s="399">
        <f t="shared" si="23"/>
        <v>4.3951391712584423E-4</v>
      </c>
      <c r="AA28" s="323">
        <f t="shared" si="24"/>
        <v>1.6150027461958258E-4</v>
      </c>
      <c r="AB28" s="323">
        <f t="shared" si="25"/>
        <v>5.401871750464784E-3</v>
      </c>
      <c r="AC28" s="399">
        <f t="shared" si="26"/>
        <v>3.6077467236992934E-3</v>
      </c>
      <c r="AE28" s="394">
        <f t="shared" si="9"/>
        <v>2.4459656949465534E-2</v>
      </c>
      <c r="AF28" s="395">
        <f t="shared" si="10"/>
        <v>7.4737389341096785</v>
      </c>
      <c r="AG28" s="386">
        <f t="shared" si="11"/>
        <v>6.624097484800898</v>
      </c>
      <c r="AI28" s="27">
        <f t="shared" si="28"/>
        <v>1.5989423195178942</v>
      </c>
      <c r="AJ28" s="28">
        <f t="shared" si="29"/>
        <v>1.9412544933776745</v>
      </c>
      <c r="AK28" s="402">
        <f t="shared" si="30"/>
        <v>1.8949827104668173</v>
      </c>
      <c r="AL28" s="28">
        <f t="shared" si="31"/>
        <v>2.1906250000000003</v>
      </c>
      <c r="AM28" s="28">
        <f t="shared" si="32"/>
        <v>3.8831465262966831</v>
      </c>
      <c r="AN28" s="402">
        <f t="shared" si="33"/>
        <v>3.8377036873482</v>
      </c>
      <c r="AO28" s="384">
        <f t="shared" si="34"/>
        <v>0.37004629451580684</v>
      </c>
      <c r="AP28" s="385">
        <f t="shared" si="35"/>
        <v>1.0003284162604691</v>
      </c>
      <c r="AQ28" s="386">
        <f t="shared" si="36"/>
        <v>1.0251919271615968</v>
      </c>
    </row>
    <row r="29" spans="1:43" ht="20.100000000000001" customHeight="1">
      <c r="A29" s="8" t="s">
        <v>190</v>
      </c>
      <c r="B29" s="19">
        <v>2006.51</v>
      </c>
      <c r="C29" s="371">
        <v>1895.31</v>
      </c>
      <c r="D29" s="375">
        <v>3901.8199999999997</v>
      </c>
      <c r="E29" s="19">
        <v>1539.46</v>
      </c>
      <c r="F29" s="369">
        <v>1632.9</v>
      </c>
      <c r="G29" s="377">
        <v>3172.36</v>
      </c>
      <c r="H29" s="345">
        <f t="shared" si="0"/>
        <v>5.4417525735171281E-3</v>
      </c>
      <c r="I29" s="323">
        <f t="shared" si="1"/>
        <v>2.3193355102722902E-3</v>
      </c>
      <c r="J29" s="399">
        <f t="shared" si="2"/>
        <v>3.2901679697271684E-3</v>
      </c>
      <c r="K29" s="323">
        <f t="shared" si="3"/>
        <v>4.720548531259524E-3</v>
      </c>
      <c r="L29" s="323">
        <f t="shared" si="4"/>
        <v>2.2577761473229845E-3</v>
      </c>
      <c r="M29" s="399">
        <f t="shared" si="5"/>
        <v>3.0231590300332485E-3</v>
      </c>
      <c r="N29" s="394">
        <f t="shared" si="6"/>
        <v>-0.23276734230081084</v>
      </c>
      <c r="O29" s="395">
        <f t="shared" si="7"/>
        <v>-0.13845228485049932</v>
      </c>
      <c r="P29" s="386">
        <f t="shared" si="8"/>
        <v>-0.18695378054343861</v>
      </c>
      <c r="R29" s="401">
        <v>398.2</v>
      </c>
      <c r="S29" s="369">
        <v>381.28500000000003</v>
      </c>
      <c r="T29" s="374">
        <v>779.48500000000001</v>
      </c>
      <c r="U29" s="19">
        <v>313.91500000000002</v>
      </c>
      <c r="V29" s="119">
        <v>345.22400000000005</v>
      </c>
      <c r="W29" s="375">
        <v>659.13900000000012</v>
      </c>
      <c r="X29" s="345">
        <f t="shared" si="21"/>
        <v>4.4979335824418907E-3</v>
      </c>
      <c r="Y29" s="323">
        <f t="shared" si="22"/>
        <v>2.2321082025317978E-3</v>
      </c>
      <c r="Z29" s="399">
        <f t="shared" si="23"/>
        <v>3.0055577012364455E-3</v>
      </c>
      <c r="AA29" s="323">
        <f t="shared" si="24"/>
        <v>3.8063937763500462E-3</v>
      </c>
      <c r="AB29" s="323">
        <f t="shared" si="25"/>
        <v>2.1792597576831625E-3</v>
      </c>
      <c r="AC29" s="399">
        <f t="shared" si="26"/>
        <v>2.7363351250016448E-3</v>
      </c>
      <c r="AE29" s="394">
        <f t="shared" si="9"/>
        <v>-0.21166499246609735</v>
      </c>
      <c r="AF29" s="395">
        <f t="shared" si="10"/>
        <v>-9.4577546979293645E-2</v>
      </c>
      <c r="AG29" s="386">
        <f t="shared" si="11"/>
        <v>-0.15439168168726775</v>
      </c>
      <c r="AI29" s="27">
        <f t="shared" si="28"/>
        <v>1.9845403212543173</v>
      </c>
      <c r="AJ29" s="28">
        <f t="shared" si="29"/>
        <v>2.0117289519920227</v>
      </c>
      <c r="AK29" s="402">
        <f t="shared" si="30"/>
        <v>1.9977472051504173</v>
      </c>
      <c r="AL29" s="28">
        <f t="shared" si="31"/>
        <v>2.0391241084536138</v>
      </c>
      <c r="AM29" s="28">
        <f t="shared" si="32"/>
        <v>2.1141772306938575</v>
      </c>
      <c r="AN29" s="402">
        <f t="shared" si="33"/>
        <v>2.077755992384219</v>
      </c>
      <c r="AO29" s="384">
        <f t="shared" si="34"/>
        <v>2.7504498958628915E-2</v>
      </c>
      <c r="AP29" s="385">
        <f t="shared" si="35"/>
        <v>5.0925488048670815E-2</v>
      </c>
      <c r="AQ29" s="386">
        <f t="shared" si="36"/>
        <v>4.0049505276508517E-2</v>
      </c>
    </row>
    <row r="30" spans="1:43" ht="20.100000000000001" customHeight="1">
      <c r="A30" s="8" t="s">
        <v>234</v>
      </c>
      <c r="B30" s="19">
        <v>348.75</v>
      </c>
      <c r="C30" s="371">
        <v>995</v>
      </c>
      <c r="D30" s="375">
        <v>1343.75</v>
      </c>
      <c r="E30" s="19">
        <v>1348.72</v>
      </c>
      <c r="F30" s="369">
        <v>1409.32</v>
      </c>
      <c r="G30" s="377">
        <v>2758.04</v>
      </c>
      <c r="H30" s="345">
        <f t="shared" si="0"/>
        <v>9.4582693832280854E-4</v>
      </c>
      <c r="I30" s="323">
        <f t="shared" si="1"/>
        <v>1.2176049473283678E-3</v>
      </c>
      <c r="J30" s="399">
        <f t="shared" si="2"/>
        <v>1.1331028108218428E-3</v>
      </c>
      <c r="K30" s="323">
        <f t="shared" si="3"/>
        <v>4.1356697901084438E-3</v>
      </c>
      <c r="L30" s="323">
        <f t="shared" si="4"/>
        <v>1.9486368301458929E-3</v>
      </c>
      <c r="M30" s="399">
        <f t="shared" si="5"/>
        <v>2.6283251368674743E-3</v>
      </c>
      <c r="N30" s="394">
        <f t="shared" si="6"/>
        <v>2.8672974910394267</v>
      </c>
      <c r="O30" s="395">
        <f t="shared" si="7"/>
        <v>0.41640201005025118</v>
      </c>
      <c r="P30" s="386">
        <f t="shared" si="8"/>
        <v>1.0524948837209303</v>
      </c>
      <c r="R30" s="401">
        <v>105.72799999999999</v>
      </c>
      <c r="S30" s="369">
        <v>246.17099999999999</v>
      </c>
      <c r="T30" s="374">
        <v>351.899</v>
      </c>
      <c r="U30" s="19">
        <v>281.904</v>
      </c>
      <c r="V30" s="119">
        <v>293.87099999999998</v>
      </c>
      <c r="W30" s="375">
        <v>575.77499999999998</v>
      </c>
      <c r="X30" s="345">
        <f t="shared" si="21"/>
        <v>1.1942680105585541E-3</v>
      </c>
      <c r="Y30" s="323">
        <f t="shared" si="22"/>
        <v>1.4411275248841552E-3</v>
      </c>
      <c r="Z30" s="399">
        <f t="shared" si="23"/>
        <v>1.3568609396042309E-3</v>
      </c>
      <c r="AA30" s="323">
        <f t="shared" si="24"/>
        <v>3.4182426170402285E-3</v>
      </c>
      <c r="AB30" s="323">
        <f t="shared" si="25"/>
        <v>1.855088998013199E-3</v>
      </c>
      <c r="AC30" s="399">
        <f t="shared" si="26"/>
        <v>2.3902596517545185E-3</v>
      </c>
      <c r="AE30" s="394">
        <f t="shared" si="9"/>
        <v>1.666313559322034</v>
      </c>
      <c r="AF30" s="395">
        <f t="shared" si="10"/>
        <v>0.19376774681014414</v>
      </c>
      <c r="AG30" s="386">
        <f t="shared" si="11"/>
        <v>0.63619390791107666</v>
      </c>
      <c r="AI30" s="27">
        <f t="shared" si="28"/>
        <v>3.031627240143369</v>
      </c>
      <c r="AJ30" s="28">
        <f t="shared" si="29"/>
        <v>2.47408040201005</v>
      </c>
      <c r="AK30" s="402">
        <f t="shared" si="30"/>
        <v>2.6187832558139537</v>
      </c>
      <c r="AL30" s="28">
        <f t="shared" si="31"/>
        <v>2.0901595586926862</v>
      </c>
      <c r="AM30" s="28">
        <f t="shared" si="32"/>
        <v>2.0851971163397951</v>
      </c>
      <c r="AN30" s="402">
        <f t="shared" si="33"/>
        <v>2.0876238198140711</v>
      </c>
      <c r="AO30" s="384">
        <f t="shared" si="34"/>
        <v>-0.31054862846731768</v>
      </c>
      <c r="AP30" s="385">
        <f t="shared" si="35"/>
        <v>-0.15718296194186304</v>
      </c>
      <c r="AQ30" s="386">
        <f t="shared" si="36"/>
        <v>-0.20282680318069735</v>
      </c>
    </row>
    <row r="31" spans="1:43" ht="20.100000000000001" customHeight="1">
      <c r="A31" s="8" t="s">
        <v>189</v>
      </c>
      <c r="B31" s="19">
        <v>1131.2100000000003</v>
      </c>
      <c r="C31" s="371">
        <v>1229.6400000000003</v>
      </c>
      <c r="D31" s="375">
        <v>2360.8500000000004</v>
      </c>
      <c r="E31" s="19">
        <v>956.05</v>
      </c>
      <c r="F31" s="369">
        <v>993.92000000000007</v>
      </c>
      <c r="G31" s="377">
        <v>1949.97</v>
      </c>
      <c r="H31" s="345">
        <f t="shared" si="0"/>
        <v>3.0678964613624214E-3</v>
      </c>
      <c r="I31" s="323">
        <f t="shared" si="1"/>
        <v>1.5047394446561352E-3</v>
      </c>
      <c r="J31" s="399">
        <f t="shared" si="2"/>
        <v>1.9907615039469755E-3</v>
      </c>
      <c r="K31" s="323">
        <f t="shared" si="3"/>
        <v>2.9315996669680715E-3</v>
      </c>
      <c r="L31" s="323">
        <f t="shared" si="4"/>
        <v>1.374272073211624E-3</v>
      </c>
      <c r="M31" s="399">
        <f t="shared" si="5"/>
        <v>1.8582599117987662E-3</v>
      </c>
      <c r="N31" s="394">
        <f t="shared" si="6"/>
        <v>-0.15484304417393788</v>
      </c>
      <c r="O31" s="395">
        <f t="shared" si="7"/>
        <v>-0.19169838326664732</v>
      </c>
      <c r="P31" s="386">
        <f t="shared" si="8"/>
        <v>-0.17403901137302255</v>
      </c>
      <c r="R31" s="401">
        <v>409.64000000000004</v>
      </c>
      <c r="S31" s="369">
        <v>348.43000000000006</v>
      </c>
      <c r="T31" s="374">
        <v>758.07000000000016</v>
      </c>
      <c r="U31" s="19">
        <v>306.779</v>
      </c>
      <c r="V31" s="119">
        <v>248.41699999999997</v>
      </c>
      <c r="W31" s="375">
        <v>555.19599999999991</v>
      </c>
      <c r="X31" s="345">
        <f t="shared" si="21"/>
        <v>4.6271559837054157E-3</v>
      </c>
      <c r="Y31" s="323">
        <f t="shared" si="22"/>
        <v>2.0397693615226255E-3</v>
      </c>
      <c r="Z31" s="399">
        <f t="shared" si="23"/>
        <v>2.9229852102045741E-3</v>
      </c>
      <c r="AA31" s="323">
        <f t="shared" si="24"/>
        <v>3.7198658118117668E-3</v>
      </c>
      <c r="AB31" s="323">
        <f t="shared" si="25"/>
        <v>1.5681562441324419E-3</v>
      </c>
      <c r="AC31" s="399">
        <f t="shared" si="26"/>
        <v>2.3048284444713673E-3</v>
      </c>
      <c r="AE31" s="394">
        <f t="shared" si="9"/>
        <v>-0.25110096670247056</v>
      </c>
      <c r="AF31" s="395">
        <f t="shared" si="10"/>
        <v>-0.28703900353012102</v>
      </c>
      <c r="AG31" s="386">
        <f t="shared" si="11"/>
        <v>-0.26761908530874484</v>
      </c>
      <c r="AI31" s="27">
        <f t="shared" si="28"/>
        <v>3.6212551162030033</v>
      </c>
      <c r="AJ31" s="28">
        <f t="shared" si="29"/>
        <v>2.8335935721024037</v>
      </c>
      <c r="AK31" s="402">
        <f t="shared" si="30"/>
        <v>3.2110045110871086</v>
      </c>
      <c r="AL31" s="28">
        <f t="shared" si="31"/>
        <v>3.2088175304638877</v>
      </c>
      <c r="AM31" s="28">
        <f t="shared" si="32"/>
        <v>2.4993661461687053</v>
      </c>
      <c r="AN31" s="402">
        <f t="shared" si="33"/>
        <v>2.8472027774786275</v>
      </c>
      <c r="AO31" s="384">
        <f t="shared" si="34"/>
        <v>-0.11389354588515405</v>
      </c>
      <c r="AP31" s="385">
        <f t="shared" si="35"/>
        <v>-0.11795178716675168</v>
      </c>
      <c r="AQ31" s="386">
        <f t="shared" si="36"/>
        <v>-0.11329841871985208</v>
      </c>
    </row>
    <row r="32" spans="1:43" ht="20.100000000000001" customHeight="1" thickBot="1">
      <c r="A32" s="8" t="s">
        <v>17</v>
      </c>
      <c r="B32" s="19">
        <f>B33-SUM(B7:B31)</f>
        <v>181872.3899999999</v>
      </c>
      <c r="C32" s="371">
        <f t="shared" ref="C32:G32" si="37">C33-SUM(C7:C31)</f>
        <v>341144.76000000007</v>
      </c>
      <c r="D32" s="376">
        <f t="shared" si="37"/>
        <v>523017.15000000037</v>
      </c>
      <c r="E32" s="21">
        <f t="shared" si="37"/>
        <v>149527.46999999983</v>
      </c>
      <c r="F32" s="119">
        <f t="shared" si="37"/>
        <v>236345.65999999974</v>
      </c>
      <c r="G32" s="375">
        <f t="shared" si="37"/>
        <v>385873.13</v>
      </c>
      <c r="H32" s="345">
        <f t="shared" si="0"/>
        <v>0.49324675497964637</v>
      </c>
      <c r="I32" s="323">
        <f t="shared" si="1"/>
        <v>0.41746688194085302</v>
      </c>
      <c r="J32" s="400">
        <f t="shared" si="2"/>
        <v>0.4410286160171385</v>
      </c>
      <c r="K32" s="323">
        <f t="shared" si="3"/>
        <v>0.45850602087189773</v>
      </c>
      <c r="L32" s="323">
        <f t="shared" si="4"/>
        <v>0.32679012411740305</v>
      </c>
      <c r="M32" s="399">
        <f t="shared" si="5"/>
        <v>0.36772492321385142</v>
      </c>
      <c r="N32" s="396">
        <f t="shared" si="6"/>
        <v>-0.17784403668968166</v>
      </c>
      <c r="O32" s="397">
        <f t="shared" si="7"/>
        <v>-0.30719832835773386</v>
      </c>
      <c r="P32" s="388">
        <f t="shared" si="8"/>
        <v>-0.2622170611422594</v>
      </c>
      <c r="R32" s="19">
        <f t="shared" ref="R32" si="38">R33-SUM(R7:R31)</f>
        <v>37523.423000000039</v>
      </c>
      <c r="S32" s="119">
        <f t="shared" ref="S32" si="39">S33-SUM(S7:S31)</f>
        <v>64231.68400000011</v>
      </c>
      <c r="T32" s="375">
        <f t="shared" ref="T32" si="40">T33-SUM(T7:T31)</f>
        <v>101755.10700000025</v>
      </c>
      <c r="U32" s="119">
        <f t="shared" ref="U32" si="41">U33-SUM(U7:U31)</f>
        <v>33856.131999999976</v>
      </c>
      <c r="V32" s="123">
        <f t="shared" ref="V32" si="42">V33-SUM(V7:V31)</f>
        <v>54715.915999999968</v>
      </c>
      <c r="W32" s="376">
        <f t="shared" ref="W32" si="43">W33-SUM(W7:W31)</f>
        <v>88572.047999999952</v>
      </c>
      <c r="X32" s="345">
        <f t="shared" si="21"/>
        <v>0.42385199507753046</v>
      </c>
      <c r="Y32" s="323">
        <f t="shared" si="22"/>
        <v>0.37602336498637673</v>
      </c>
      <c r="Z32" s="399">
        <f t="shared" si="23"/>
        <v>0.39234987906629287</v>
      </c>
      <c r="AA32" s="323">
        <f t="shared" si="24"/>
        <v>0.41052440990741296</v>
      </c>
      <c r="AB32" s="323">
        <f t="shared" si="25"/>
        <v>0.34539949089163036</v>
      </c>
      <c r="AC32" s="399">
        <f t="shared" si="26"/>
        <v>0.36769604899077662</v>
      </c>
      <c r="AE32" s="396">
        <f t="shared" si="9"/>
        <v>-9.7733381093725355E-2</v>
      </c>
      <c r="AF32" s="397">
        <f t="shared" si="10"/>
        <v>-0.1481475715318335</v>
      </c>
      <c r="AG32" s="388">
        <f t="shared" si="11"/>
        <v>-0.12955673074964449</v>
      </c>
      <c r="AI32" s="27">
        <f t="shared" si="28"/>
        <v>2.0631731402441051</v>
      </c>
      <c r="AJ32" s="28">
        <f t="shared" si="29"/>
        <v>1.882827806002358</v>
      </c>
      <c r="AK32" s="402">
        <f t="shared" si="30"/>
        <v>1.9455405429821981</v>
      </c>
      <c r="AL32" s="28">
        <f t="shared" si="31"/>
        <v>2.2642081752603729</v>
      </c>
      <c r="AM32" s="28">
        <f t="shared" si="32"/>
        <v>2.3150802092156049</v>
      </c>
      <c r="AN32" s="402">
        <f t="shared" si="33"/>
        <v>2.2953670808848479</v>
      </c>
      <c r="AO32" s="387">
        <f t="shared" si="34"/>
        <v>9.7439730624101759E-2</v>
      </c>
      <c r="AP32" s="385">
        <f t="shared" si="35"/>
        <v>0.22957617358063678</v>
      </c>
      <c r="AQ32" s="386">
        <f t="shared" si="36"/>
        <v>0.17980943093913754</v>
      </c>
    </row>
    <row r="33" spans="1:43" ht="25.5" customHeight="1" thickBot="1">
      <c r="A33" s="12" t="s">
        <v>18</v>
      </c>
      <c r="B33" s="17">
        <v>368724.95999999996</v>
      </c>
      <c r="C33" s="372">
        <v>817178.02000000014</v>
      </c>
      <c r="D33" s="18">
        <v>1185902.9800000002</v>
      </c>
      <c r="E33" s="17">
        <v>326118.87999999983</v>
      </c>
      <c r="F33" s="373">
        <v>723233.7899999998</v>
      </c>
      <c r="G33" s="378">
        <v>1049352.6700000002</v>
      </c>
      <c r="H33" s="334">
        <f>SUM(H7:H32)</f>
        <v>1</v>
      </c>
      <c r="I33" s="338">
        <f t="shared" ref="I33:M33" si="44">SUM(I7:I32)</f>
        <v>0.99999999999999978</v>
      </c>
      <c r="J33" s="335">
        <f t="shared" si="44"/>
        <v>1</v>
      </c>
      <c r="K33" s="338">
        <f t="shared" si="44"/>
        <v>1</v>
      </c>
      <c r="L33" s="338">
        <f t="shared" si="44"/>
        <v>1.0000000000000004</v>
      </c>
      <c r="M33" s="335">
        <f t="shared" si="44"/>
        <v>0.99999999999999989</v>
      </c>
      <c r="N33" s="389">
        <f t="shared" si="6"/>
        <v>-0.11554975828053554</v>
      </c>
      <c r="O33" s="390">
        <f t="shared" si="7"/>
        <v>-0.11496176806126077</v>
      </c>
      <c r="P33" s="391">
        <f t="shared" si="8"/>
        <v>-0.11514458796620954</v>
      </c>
      <c r="R33" s="17">
        <v>88529.54200000003</v>
      </c>
      <c r="S33" s="372">
        <v>170818.33200000008</v>
      </c>
      <c r="T33" s="18">
        <v>259347.87400000024</v>
      </c>
      <c r="U33" s="17">
        <v>82470.447999999975</v>
      </c>
      <c r="V33" s="373">
        <v>158413.42399999997</v>
      </c>
      <c r="W33" s="378">
        <v>240883.87199999997</v>
      </c>
      <c r="X33" s="334">
        <f t="shared" ref="X33" si="45">SUM(X7:X32)</f>
        <v>1.0000000000000004</v>
      </c>
      <c r="Y33" s="338">
        <f t="shared" ref="Y33" si="46">SUM(Y7:Y32)</f>
        <v>1.0000000000000002</v>
      </c>
      <c r="Z33" s="335">
        <f t="shared" ref="Z33" si="47">SUM(Z7:Z32)</f>
        <v>1</v>
      </c>
      <c r="AA33" s="338">
        <f t="shared" ref="AA33" si="48">SUM(AA7:AA32)</f>
        <v>1</v>
      </c>
      <c r="AB33" s="338">
        <f t="shared" ref="AB33" si="49">SUM(AB7:AB32)</f>
        <v>0.99999999999999989</v>
      </c>
      <c r="AC33" s="335">
        <f t="shared" ref="AC33" si="50">SUM(AC7:AC32)</f>
        <v>1</v>
      </c>
      <c r="AE33" s="389">
        <f t="shared" si="9"/>
        <v>-6.8441492671452581E-2</v>
      </c>
      <c r="AF33" s="390">
        <f t="shared" si="10"/>
        <v>-7.2620472608291867E-2</v>
      </c>
      <c r="AG33" s="391">
        <f t="shared" si="11"/>
        <v>-7.1193959353606465E-2</v>
      </c>
      <c r="AI33" s="403">
        <f t="shared" si="28"/>
        <v>2.4009641766589396</v>
      </c>
      <c r="AJ33" s="404">
        <f t="shared" si="29"/>
        <v>2.0903441822872333</v>
      </c>
      <c r="AK33" s="405">
        <f t="shared" si="30"/>
        <v>2.1869232000749355</v>
      </c>
      <c r="AL33" s="404">
        <f t="shared" si="31"/>
        <v>2.5288461679986152</v>
      </c>
      <c r="AM33" s="404">
        <f t="shared" si="32"/>
        <v>2.190348766752173</v>
      </c>
      <c r="AN33" s="405">
        <f t="shared" si="33"/>
        <v>2.2955473301459266</v>
      </c>
      <c r="AO33" s="389">
        <f t="shared" si="34"/>
        <v>5.3262765260258783E-2</v>
      </c>
      <c r="AP33" s="390">
        <f t="shared" si="35"/>
        <v>4.7841204961527321E-2</v>
      </c>
      <c r="AQ33" s="391">
        <f t="shared" si="36"/>
        <v>4.96698421175783E-2</v>
      </c>
    </row>
    <row r="36" spans="1:43" ht="15.75" thickBot="1"/>
    <row r="37" spans="1:43">
      <c r="A37" s="494" t="s">
        <v>2</v>
      </c>
      <c r="B37" s="441" t="s">
        <v>133</v>
      </c>
      <c r="C37" s="503"/>
      <c r="D37" s="503"/>
      <c r="E37" s="503"/>
      <c r="F37" s="503"/>
      <c r="G37" s="526"/>
      <c r="H37" s="504" t="s">
        <v>135</v>
      </c>
      <c r="I37" s="503"/>
      <c r="J37" s="503"/>
      <c r="K37" s="503"/>
      <c r="L37" s="503"/>
      <c r="M37" s="526"/>
      <c r="N37" s="527" t="s">
        <v>153</v>
      </c>
      <c r="O37" s="497"/>
      <c r="P37" s="528"/>
      <c r="R37" s="504" t="s">
        <v>134</v>
      </c>
      <c r="S37" s="503"/>
      <c r="T37" s="503"/>
      <c r="U37" s="503"/>
      <c r="V37" s="503"/>
      <c r="W37" s="526"/>
      <c r="X37" s="503" t="s">
        <v>136</v>
      </c>
      <c r="Y37" s="503"/>
      <c r="Z37" s="503"/>
      <c r="AA37" s="503"/>
      <c r="AB37" s="503"/>
      <c r="AC37" s="442"/>
      <c r="AE37" s="497" t="s">
        <v>153</v>
      </c>
      <c r="AF37" s="497"/>
      <c r="AG37" s="497"/>
      <c r="AI37" s="534" t="s">
        <v>139</v>
      </c>
      <c r="AJ37" s="535"/>
      <c r="AK37" s="535"/>
      <c r="AL37" s="535"/>
      <c r="AM37" s="535"/>
      <c r="AN37" s="536"/>
      <c r="AO37" s="497" t="s">
        <v>153</v>
      </c>
      <c r="AP37" s="497"/>
      <c r="AQ37" s="497"/>
    </row>
    <row r="38" spans="1:43" ht="15" customHeight="1">
      <c r="A38" s="495"/>
      <c r="B38" s="525" t="str">
        <f>B5</f>
        <v>jan-maio 2025</v>
      </c>
      <c r="C38" s="499"/>
      <c r="D38" s="500"/>
      <c r="E38" s="532" t="str">
        <f>E5</f>
        <v>jan-maio 2026</v>
      </c>
      <c r="F38" s="507"/>
      <c r="G38" s="531"/>
      <c r="H38" s="533" t="str">
        <f>B38</f>
        <v>jan-maio 2025</v>
      </c>
      <c r="I38" s="499"/>
      <c r="J38" s="500"/>
      <c r="K38" s="525" t="str">
        <f>E38</f>
        <v>jan-maio 2026</v>
      </c>
      <c r="L38" s="499"/>
      <c r="M38" s="500"/>
      <c r="N38" s="505" t="s">
        <v>137</v>
      </c>
      <c r="O38" s="499"/>
      <c r="P38" s="509"/>
      <c r="R38" s="529" t="str">
        <f>B38</f>
        <v>jan-maio 2025</v>
      </c>
      <c r="S38" s="499"/>
      <c r="T38" s="500"/>
      <c r="U38" s="525" t="str">
        <f>K38</f>
        <v>jan-maio 2026</v>
      </c>
      <c r="V38" s="499"/>
      <c r="W38" s="500"/>
      <c r="X38" s="525" t="str">
        <f>H38</f>
        <v>jan-maio 2025</v>
      </c>
      <c r="Y38" s="499"/>
      <c r="Z38" s="500"/>
      <c r="AA38" s="525" t="str">
        <f>U38</f>
        <v>jan-maio 2026</v>
      </c>
      <c r="AB38" s="499"/>
      <c r="AC38" s="500"/>
      <c r="AE38" s="498" t="s">
        <v>138</v>
      </c>
      <c r="AF38" s="499"/>
      <c r="AG38" s="509"/>
      <c r="AI38" s="537" t="str">
        <f>X38</f>
        <v>jan-maio 2025</v>
      </c>
      <c r="AJ38" s="538"/>
      <c r="AK38" s="538"/>
      <c r="AL38" s="539" t="str">
        <f>AA38</f>
        <v>jan-maio 2026</v>
      </c>
      <c r="AM38" s="538"/>
      <c r="AN38" s="540"/>
      <c r="AO38" s="499" t="s">
        <v>139</v>
      </c>
      <c r="AP38" s="499"/>
      <c r="AQ38" s="509"/>
    </row>
    <row r="39" spans="1:43" ht="18.75" customHeight="1" thickBot="1">
      <c r="A39" s="49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213</v>
      </c>
      <c r="B40" s="39">
        <v>41771.230000000003</v>
      </c>
      <c r="C40" s="370">
        <v>29576.450000000004</v>
      </c>
      <c r="D40" s="375">
        <v>71347.680000000008</v>
      </c>
      <c r="E40" s="39">
        <v>37177.30999999999</v>
      </c>
      <c r="F40" s="379">
        <v>29107.679999999997</v>
      </c>
      <c r="G40" s="377">
        <v>66284.989999999991</v>
      </c>
      <c r="H40" s="345">
        <f>B40/$B$63</f>
        <v>0.23756791984556777</v>
      </c>
      <c r="I40" s="323">
        <f>C40/$C$63</f>
        <v>9.1694685524969677E-2</v>
      </c>
      <c r="J40" s="398">
        <f>D40/$D$63</f>
        <v>0.14315857246658725</v>
      </c>
      <c r="K40" s="323">
        <f>E40/$E$63</f>
        <v>0.25952424465511004</v>
      </c>
      <c r="L40" s="323">
        <f>F40/$F$63</f>
        <v>0.13371721025751088</v>
      </c>
      <c r="M40" s="399">
        <f>G40/$G$63</f>
        <v>0.18364918818928719</v>
      </c>
      <c r="N40" s="392">
        <f t="shared" ref="N40:N63" si="51">(E40-B40)/B40</f>
        <v>-0.10997808778913172</v>
      </c>
      <c r="O40" s="393">
        <f t="shared" ref="O40:O63" si="52">(F40-C40)/C40</f>
        <v>-1.5849434262732939E-2</v>
      </c>
      <c r="P40" s="382">
        <f t="shared" ref="P40:P63" si="53">(G40-D40)/D40</f>
        <v>-7.0958018536832826E-2</v>
      </c>
      <c r="R40" s="401">
        <v>9233.7849999999999</v>
      </c>
      <c r="S40" s="369">
        <v>6949.1850000000004</v>
      </c>
      <c r="T40" s="374">
        <v>16182.970000000001</v>
      </c>
      <c r="U40" s="39">
        <v>8031.4669999999987</v>
      </c>
      <c r="V40" s="112">
        <v>6760.7539999999999</v>
      </c>
      <c r="W40" s="380">
        <v>14792.220999999998</v>
      </c>
      <c r="X40" s="345">
        <f>R40/$R$63</f>
        <v>0.25728396100583256</v>
      </c>
      <c r="Y40" s="323">
        <f>S40/$S$63</f>
        <v>0.11671115870723017</v>
      </c>
      <c r="Z40" s="398">
        <f>T40/$T$63</f>
        <v>0.16957733930345595</v>
      </c>
      <c r="AA40" s="323">
        <f>U40/$U$63</f>
        <v>0.24998239082130239</v>
      </c>
      <c r="AB40" s="323">
        <f>V40/$V$63</f>
        <v>0.13636246927068554</v>
      </c>
      <c r="AC40" s="399">
        <f>W40/$W$63</f>
        <v>0.18103889906299572</v>
      </c>
      <c r="AE40" s="392">
        <f t="shared" ref="AE40:AE63" si="54">(U40-R40)/R40</f>
        <v>-0.13020857643967249</v>
      </c>
      <c r="AF40" s="393">
        <f t="shared" ref="AF40:AF63" si="55">(V40-S40)/S40</f>
        <v>-2.7115553838327873E-2</v>
      </c>
      <c r="AG40" s="382">
        <f t="shared" ref="AG40:AG63" si="56">(W40-T40)/T40</f>
        <v>-8.5939045799380664E-2</v>
      </c>
      <c r="AI40" s="27">
        <f t="shared" ref="AI40:AI63" si="57">(R40/B40)*10</f>
        <v>2.2105609530770338</v>
      </c>
      <c r="AJ40" s="28">
        <f t="shared" ref="AJ40:AJ63" si="58">(S40/C40)*10</f>
        <v>2.3495669696667449</v>
      </c>
      <c r="AK40" s="406">
        <f t="shared" ref="AK40:AK63" si="59">(T40/D40)*10</f>
        <v>2.2681844735526089</v>
      </c>
      <c r="AL40" s="28">
        <f t="shared" ref="AL40:AL63" si="60">(U40/E40)*10</f>
        <v>2.160314180880758</v>
      </c>
      <c r="AM40" s="28">
        <f t="shared" ref="AM40:AM63" si="61">(V40/F40)*10</f>
        <v>2.322670168148063</v>
      </c>
      <c r="AN40" s="402">
        <f t="shared" ref="AN40:AN63" si="62">(W40/G40)*10</f>
        <v>2.2316094488360032</v>
      </c>
      <c r="AO40" s="383">
        <f t="shared" ref="AO40:AO51" si="63">(AL40-AI40)/AI40</f>
        <v>-2.2730326493071291E-2</v>
      </c>
      <c r="AP40" s="381">
        <f t="shared" ref="AP40:AP51" si="64">(AM40-AJ40)/AJ40</f>
        <v>-1.1447556875766285E-2</v>
      </c>
      <c r="AQ40" s="382">
        <f t="shared" ref="AQ40:AQ51" si="65">(AN40-AK40)/AK40</f>
        <v>-1.6125242520207802E-2</v>
      </c>
    </row>
    <row r="41" spans="1:43" ht="19.5" customHeight="1">
      <c r="A41" s="8" t="s">
        <v>212</v>
      </c>
      <c r="B41" s="19">
        <v>35204.419999999991</v>
      </c>
      <c r="C41" s="371">
        <v>39083.740000000005</v>
      </c>
      <c r="D41" s="375">
        <v>74288.160000000003</v>
      </c>
      <c r="E41" s="19">
        <v>28149.38</v>
      </c>
      <c r="F41" s="369">
        <v>30323.37</v>
      </c>
      <c r="G41" s="377">
        <v>58472.75</v>
      </c>
      <c r="H41" s="345">
        <f t="shared" ref="H41:H62" si="66">B41/$B$63</f>
        <v>0.20022012348618176</v>
      </c>
      <c r="I41" s="323">
        <f t="shared" ref="I41:I62" si="67">C41/$C$63</f>
        <v>0.12116975662865821</v>
      </c>
      <c r="J41" s="399">
        <f t="shared" ref="J41:J62" si="68">D41/$D$63</f>
        <v>0.14905862302417439</v>
      </c>
      <c r="K41" s="323">
        <f t="shared" ref="K41:K62" si="69">E41/$E$63</f>
        <v>0.19650282879556544</v>
      </c>
      <c r="L41" s="323">
        <f t="shared" ref="L41:L62" si="70">F41/$F$63</f>
        <v>0.13930194512260333</v>
      </c>
      <c r="M41" s="399">
        <f t="shared" ref="M41:M62" si="71">G41/$G$63</f>
        <v>0.16200459664692027</v>
      </c>
      <c r="N41" s="394">
        <f t="shared" si="51"/>
        <v>-0.2004021085988632</v>
      </c>
      <c r="O41" s="395">
        <f t="shared" si="52"/>
        <v>-0.22414359526493638</v>
      </c>
      <c r="P41" s="386">
        <f t="shared" si="53"/>
        <v>-0.21289274091591451</v>
      </c>
      <c r="R41" s="401">
        <v>6441.7659999999996</v>
      </c>
      <c r="S41" s="369">
        <v>7393.5920000000015</v>
      </c>
      <c r="T41" s="374">
        <v>13835.358</v>
      </c>
      <c r="U41" s="19">
        <v>5195.8760000000002</v>
      </c>
      <c r="V41" s="119">
        <v>6384.6410000000005</v>
      </c>
      <c r="W41" s="375">
        <v>11580.517</v>
      </c>
      <c r="X41" s="345">
        <f t="shared" ref="X41:X62" si="72">R41/$R$63</f>
        <v>0.17948902561113325</v>
      </c>
      <c r="Y41" s="323">
        <f t="shared" ref="Y41:Y62" si="73">S41/$S$63</f>
        <v>0.12417494847647709</v>
      </c>
      <c r="Z41" s="399">
        <f t="shared" ref="Z41:Z62" si="74">T41/$T$63</f>
        <v>0.14497729390530809</v>
      </c>
      <c r="AA41" s="323">
        <f t="shared" ref="AA41:AA62" si="75">U41/$U$63</f>
        <v>0.16172356866946294</v>
      </c>
      <c r="AB41" s="323">
        <f t="shared" ref="AB41:AB62" si="76">V41/$V$63</f>
        <v>0.12877637792572533</v>
      </c>
      <c r="AC41" s="399">
        <f t="shared" ref="AC41:AC62" si="77">W41/$W$63</f>
        <v>0.14173152552684998</v>
      </c>
      <c r="AE41" s="394">
        <f t="shared" si="54"/>
        <v>-0.19340814304648749</v>
      </c>
      <c r="AF41" s="395">
        <f t="shared" si="55"/>
        <v>-0.13646289922408494</v>
      </c>
      <c r="AG41" s="386">
        <f t="shared" si="56"/>
        <v>-0.16297670071132242</v>
      </c>
      <c r="AI41" s="27">
        <f t="shared" si="57"/>
        <v>1.8298173922479055</v>
      </c>
      <c r="AJ41" s="28">
        <f t="shared" si="58"/>
        <v>1.8917309346546674</v>
      </c>
      <c r="AK41" s="402">
        <f t="shared" si="59"/>
        <v>1.8623907228285099</v>
      </c>
      <c r="AL41" s="28">
        <f t="shared" si="60"/>
        <v>1.8458225367663514</v>
      </c>
      <c r="AM41" s="28">
        <f t="shared" si="61"/>
        <v>2.1055182850718772</v>
      </c>
      <c r="AN41" s="402">
        <f t="shared" si="62"/>
        <v>1.9804980952665985</v>
      </c>
      <c r="AO41" s="384">
        <f t="shared" si="63"/>
        <v>8.7468534216869724E-3</v>
      </c>
      <c r="AP41" s="385">
        <f t="shared" si="64"/>
        <v>0.11301149994475108</v>
      </c>
      <c r="AQ41" s="386">
        <f t="shared" si="65"/>
        <v>6.3417075155267483E-2</v>
      </c>
    </row>
    <row r="42" spans="1:43" ht="19.5" customHeight="1">
      <c r="A42" s="8" t="s">
        <v>210</v>
      </c>
      <c r="B42" s="19">
        <v>14875.960000000001</v>
      </c>
      <c r="C42" s="371">
        <v>49210.00999999998</v>
      </c>
      <c r="D42" s="375">
        <v>64085.969999999979</v>
      </c>
      <c r="E42" s="19">
        <v>12521.449999999997</v>
      </c>
      <c r="F42" s="369">
        <v>38078.610000000008</v>
      </c>
      <c r="G42" s="377">
        <v>50600.060000000005</v>
      </c>
      <c r="H42" s="345">
        <f t="shared" si="66"/>
        <v>8.4604903252929645E-2</v>
      </c>
      <c r="I42" s="323">
        <f t="shared" si="67"/>
        <v>0.15256382668070748</v>
      </c>
      <c r="J42" s="399">
        <f t="shared" si="68"/>
        <v>0.12858800707095916</v>
      </c>
      <c r="K42" s="323">
        <f t="shared" si="69"/>
        <v>8.7408686998514076E-2</v>
      </c>
      <c r="L42" s="323">
        <f t="shared" si="70"/>
        <v>0.17492859271792729</v>
      </c>
      <c r="M42" s="399">
        <f t="shared" si="71"/>
        <v>0.1401925223392087</v>
      </c>
      <c r="N42" s="394">
        <f t="shared" si="51"/>
        <v>-0.15827617175631042</v>
      </c>
      <c r="O42" s="395">
        <f t="shared" si="52"/>
        <v>-0.22620194549848652</v>
      </c>
      <c r="P42" s="386">
        <f t="shared" si="53"/>
        <v>-0.21043467080236095</v>
      </c>
      <c r="R42" s="401">
        <v>3562.7859999999987</v>
      </c>
      <c r="S42" s="369">
        <v>8385.9470000000001</v>
      </c>
      <c r="T42" s="374">
        <v>11948.732999999998</v>
      </c>
      <c r="U42" s="19">
        <v>3109.6729999999989</v>
      </c>
      <c r="V42" s="119">
        <v>7058.0260000000017</v>
      </c>
      <c r="W42" s="375">
        <v>10167.699000000001</v>
      </c>
      <c r="X42" s="345">
        <f t="shared" si="72"/>
        <v>9.9271067530392554E-2</v>
      </c>
      <c r="Y42" s="323">
        <f t="shared" si="73"/>
        <v>0.14084149309989885</v>
      </c>
      <c r="Z42" s="399">
        <f t="shared" si="74"/>
        <v>0.1252078172416683</v>
      </c>
      <c r="AA42" s="323">
        <f t="shared" si="75"/>
        <v>9.6789726112608276E-2</v>
      </c>
      <c r="AB42" s="323">
        <f t="shared" si="76"/>
        <v>0.1423583602563708</v>
      </c>
      <c r="AC42" s="399">
        <f t="shared" si="77"/>
        <v>0.12444034151219907</v>
      </c>
      <c r="AE42" s="394">
        <f t="shared" si="54"/>
        <v>-0.12717940398328723</v>
      </c>
      <c r="AF42" s="395">
        <f t="shared" si="55"/>
        <v>-0.15835075036844359</v>
      </c>
      <c r="AG42" s="386">
        <f t="shared" si="56"/>
        <v>-0.14905630580246443</v>
      </c>
      <c r="AI42" s="27">
        <f t="shared" si="57"/>
        <v>2.3949956843121374</v>
      </c>
      <c r="AJ42" s="28">
        <f t="shared" si="58"/>
        <v>1.7041140613464625</v>
      </c>
      <c r="AK42" s="402">
        <f t="shared" si="59"/>
        <v>1.8644850035038874</v>
      </c>
      <c r="AL42" s="28">
        <f t="shared" si="60"/>
        <v>2.483476753890324</v>
      </c>
      <c r="AM42" s="28">
        <f t="shared" si="61"/>
        <v>1.853540872421551</v>
      </c>
      <c r="AN42" s="402">
        <f t="shared" si="62"/>
        <v>2.0094242971253391</v>
      </c>
      <c r="AO42" s="384">
        <f t="shared" si="63"/>
        <v>3.6944145727594108E-2</v>
      </c>
      <c r="AP42" s="385">
        <f t="shared" si="64"/>
        <v>8.7685921068583098E-2</v>
      </c>
      <c r="AQ42" s="386">
        <f t="shared" si="65"/>
        <v>7.7736905016168215E-2</v>
      </c>
    </row>
    <row r="43" spans="1:43" ht="19.5" customHeight="1">
      <c r="A43" s="8" t="s">
        <v>215</v>
      </c>
      <c r="B43" s="19">
        <v>12329.789999999999</v>
      </c>
      <c r="C43" s="371">
        <v>28081.350000000002</v>
      </c>
      <c r="D43" s="375">
        <v>40411.14</v>
      </c>
      <c r="E43" s="19">
        <v>16785.589999999997</v>
      </c>
      <c r="F43" s="369">
        <v>26215.07</v>
      </c>
      <c r="G43" s="377">
        <v>43000.659999999996</v>
      </c>
      <c r="H43" s="345">
        <f t="shared" si="66"/>
        <v>7.0123924108355981E-2</v>
      </c>
      <c r="I43" s="323">
        <f t="shared" si="67"/>
        <v>8.7059486766214569E-2</v>
      </c>
      <c r="J43" s="399">
        <f t="shared" si="68"/>
        <v>8.1084642333813822E-2</v>
      </c>
      <c r="K43" s="323">
        <f t="shared" si="69"/>
        <v>0.11717543754081101</v>
      </c>
      <c r="L43" s="323">
        <f t="shared" si="70"/>
        <v>0.1204289049180617</v>
      </c>
      <c r="M43" s="399">
        <f t="shared" si="71"/>
        <v>0.11913762528445059</v>
      </c>
      <c r="N43" s="394">
        <f t="shared" si="51"/>
        <v>0.36138490598785528</v>
      </c>
      <c r="O43" s="395">
        <f t="shared" si="52"/>
        <v>-6.6459767781819695E-2</v>
      </c>
      <c r="P43" s="386">
        <f t="shared" si="53"/>
        <v>6.4079360295205653E-2</v>
      </c>
      <c r="R43" s="401">
        <v>2815.9900000000002</v>
      </c>
      <c r="S43" s="369">
        <v>6395.027000000001</v>
      </c>
      <c r="T43" s="374">
        <v>9211.0170000000016</v>
      </c>
      <c r="U43" s="19">
        <v>4470.0919999999996</v>
      </c>
      <c r="V43" s="119">
        <v>5372.31</v>
      </c>
      <c r="W43" s="375">
        <v>9842.402</v>
      </c>
      <c r="X43" s="345">
        <f t="shared" si="72"/>
        <v>7.8462847180523973E-2</v>
      </c>
      <c r="Y43" s="323">
        <f t="shared" si="73"/>
        <v>0.10740410726351682</v>
      </c>
      <c r="Z43" s="399">
        <f t="shared" si="74"/>
        <v>9.6519968531048439E-2</v>
      </c>
      <c r="AA43" s="323">
        <f t="shared" si="75"/>
        <v>0.13913327233383108</v>
      </c>
      <c r="AB43" s="323">
        <f t="shared" si="76"/>
        <v>0.10835795198103595</v>
      </c>
      <c r="AC43" s="399">
        <f t="shared" si="77"/>
        <v>0.12045909956425255</v>
      </c>
      <c r="AE43" s="394">
        <f t="shared" si="54"/>
        <v>0.58739626206058948</v>
      </c>
      <c r="AF43" s="395">
        <f t="shared" si="55"/>
        <v>-0.15992379703791718</v>
      </c>
      <c r="AG43" s="386">
        <f t="shared" si="56"/>
        <v>6.854671965104378E-2</v>
      </c>
      <c r="AI43" s="27">
        <f t="shared" si="57"/>
        <v>2.2838912909303404</v>
      </c>
      <c r="AJ43" s="28">
        <f t="shared" si="58"/>
        <v>2.2773217811821729</v>
      </c>
      <c r="AK43" s="402">
        <f t="shared" si="59"/>
        <v>2.2793261956975233</v>
      </c>
      <c r="AL43" s="28">
        <f t="shared" si="60"/>
        <v>2.6630532498410844</v>
      </c>
      <c r="AM43" s="28">
        <f t="shared" si="61"/>
        <v>2.0493212491898745</v>
      </c>
      <c r="AN43" s="402">
        <f t="shared" si="62"/>
        <v>2.2888955657889904</v>
      </c>
      <c r="AO43" s="384">
        <f t="shared" si="63"/>
        <v>0.16601576459284664</v>
      </c>
      <c r="AP43" s="385">
        <f t="shared" si="64"/>
        <v>-0.10011783748625186</v>
      </c>
      <c r="AQ43" s="386">
        <f t="shared" si="65"/>
        <v>4.1983328711486835E-3</v>
      </c>
    </row>
    <row r="44" spans="1:43" ht="19.5" customHeight="1">
      <c r="A44" s="8" t="s">
        <v>211</v>
      </c>
      <c r="B44" s="19">
        <v>9543.1500000000015</v>
      </c>
      <c r="C44" s="371">
        <v>11465.529999999999</v>
      </c>
      <c r="D44" s="375">
        <v>21008.68</v>
      </c>
      <c r="E44" s="19">
        <v>13768.990000000002</v>
      </c>
      <c r="F44" s="369">
        <v>16440.080000000002</v>
      </c>
      <c r="G44" s="377">
        <v>30209.070000000003</v>
      </c>
      <c r="H44" s="345">
        <f t="shared" si="66"/>
        <v>5.4275306096426418E-2</v>
      </c>
      <c r="I44" s="323">
        <f t="shared" si="67"/>
        <v>3.5546124288990233E-2</v>
      </c>
      <c r="J44" s="399">
        <f t="shared" si="68"/>
        <v>4.2153755219613891E-2</v>
      </c>
      <c r="K44" s="323">
        <f t="shared" si="69"/>
        <v>9.6117409500950032E-2</v>
      </c>
      <c r="L44" s="323">
        <f t="shared" si="70"/>
        <v>7.5523766717591367E-2</v>
      </c>
      <c r="M44" s="399">
        <f t="shared" si="71"/>
        <v>8.3697247015551354E-2</v>
      </c>
      <c r="N44" s="394">
        <f t="shared" si="51"/>
        <v>0.44281395555974701</v>
      </c>
      <c r="O44" s="395">
        <f t="shared" si="52"/>
        <v>0.4338700435130346</v>
      </c>
      <c r="P44" s="386">
        <f t="shared" si="53"/>
        <v>0.43793279730092527</v>
      </c>
      <c r="R44" s="401">
        <v>2452.4160000000002</v>
      </c>
      <c r="S44" s="369">
        <v>3217.7490000000007</v>
      </c>
      <c r="T44" s="374">
        <v>5670.1650000000009</v>
      </c>
      <c r="U44" s="19">
        <v>3292.5950000000003</v>
      </c>
      <c r="V44" s="119">
        <v>4139.7219999999988</v>
      </c>
      <c r="W44" s="375">
        <v>7432.3169999999991</v>
      </c>
      <c r="X44" s="345">
        <f t="shared" si="72"/>
        <v>6.8332466319508192E-2</v>
      </c>
      <c r="Y44" s="323">
        <f t="shared" si="73"/>
        <v>5.404190767968204E-2</v>
      </c>
      <c r="Z44" s="399">
        <f t="shared" si="74"/>
        <v>5.941625635538967E-2</v>
      </c>
      <c r="AA44" s="323">
        <f t="shared" si="75"/>
        <v>0.10248324124425416</v>
      </c>
      <c r="AB44" s="323">
        <f t="shared" si="76"/>
        <v>8.3497005513612943E-2</v>
      </c>
      <c r="AC44" s="399">
        <f t="shared" si="77"/>
        <v>9.096257331249899E-2</v>
      </c>
      <c r="AE44" s="394">
        <f t="shared" si="54"/>
        <v>0.34259236605861321</v>
      </c>
      <c r="AF44" s="395">
        <f t="shared" si="55"/>
        <v>0.28652732080718474</v>
      </c>
      <c r="AG44" s="386">
        <f t="shared" si="56"/>
        <v>0.31077614143503723</v>
      </c>
      <c r="AI44" s="27">
        <f t="shared" si="57"/>
        <v>2.569818141808522</v>
      </c>
      <c r="AJ44" s="28">
        <f t="shared" si="58"/>
        <v>2.8064546514639979</v>
      </c>
      <c r="AK44" s="402">
        <f t="shared" si="59"/>
        <v>2.6989630000552154</v>
      </c>
      <c r="AL44" s="28">
        <f t="shared" si="60"/>
        <v>2.3913119262923423</v>
      </c>
      <c r="AM44" s="28">
        <f t="shared" si="61"/>
        <v>2.518066822059259</v>
      </c>
      <c r="AN44" s="402">
        <f t="shared" si="62"/>
        <v>2.4602932165736973</v>
      </c>
      <c r="AO44" s="384">
        <f t="shared" si="63"/>
        <v>-6.9462586714620592E-2</v>
      </c>
      <c r="AP44" s="385">
        <f t="shared" si="64"/>
        <v>-0.10275877048442604</v>
      </c>
      <c r="AQ44" s="386">
        <f t="shared" si="65"/>
        <v>-8.8430179841900547E-2</v>
      </c>
    </row>
    <row r="45" spans="1:43" ht="19.5" customHeight="1">
      <c r="A45" s="8" t="s">
        <v>216</v>
      </c>
      <c r="B45" s="19">
        <v>29647.81</v>
      </c>
      <c r="C45" s="371">
        <v>85478.820000000051</v>
      </c>
      <c r="D45" s="375">
        <v>115126.63000000005</v>
      </c>
      <c r="E45" s="19">
        <v>7528.1400000000012</v>
      </c>
      <c r="F45" s="369">
        <v>19443.109999999997</v>
      </c>
      <c r="G45" s="377">
        <v>26971.25</v>
      </c>
      <c r="H45" s="345">
        <f t="shared" si="66"/>
        <v>0.16861769571249452</v>
      </c>
      <c r="I45" s="323">
        <f t="shared" si="67"/>
        <v>0.26500656836589553</v>
      </c>
      <c r="J45" s="399">
        <f t="shared" si="68"/>
        <v>0.23100069972406925</v>
      </c>
      <c r="K45" s="323">
        <f t="shared" si="69"/>
        <v>5.2551807733209339E-2</v>
      </c>
      <c r="L45" s="323">
        <f t="shared" si="70"/>
        <v>8.9319328367286996E-2</v>
      </c>
      <c r="M45" s="399">
        <f t="shared" si="71"/>
        <v>7.4726543172901019E-2</v>
      </c>
      <c r="N45" s="394">
        <f t="shared" si="51"/>
        <v>-0.74608107647748678</v>
      </c>
      <c r="O45" s="395">
        <f t="shared" si="52"/>
        <v>-0.77253885816392898</v>
      </c>
      <c r="P45" s="386">
        <f t="shared" si="53"/>
        <v>-0.76572535824248489</v>
      </c>
      <c r="R45" s="401">
        <v>3952.9670000000001</v>
      </c>
      <c r="S45" s="369">
        <v>7188.197000000001</v>
      </c>
      <c r="T45" s="374">
        <v>11141.164000000001</v>
      </c>
      <c r="U45" s="19">
        <v>1647.4849999999999</v>
      </c>
      <c r="V45" s="119">
        <v>4942.244999999999</v>
      </c>
      <c r="W45" s="375">
        <v>6589.7299999999987</v>
      </c>
      <c r="X45" s="345">
        <f t="shared" si="72"/>
        <v>0.11014280790437973</v>
      </c>
      <c r="Y45" s="323">
        <f t="shared" si="73"/>
        <v>0.12072535137369862</v>
      </c>
      <c r="Z45" s="399">
        <f t="shared" si="74"/>
        <v>0.11674550146626042</v>
      </c>
      <c r="AA45" s="323">
        <f t="shared" si="75"/>
        <v>5.1278582000303725E-2</v>
      </c>
      <c r="AB45" s="323">
        <f t="shared" si="76"/>
        <v>9.9683664268911301E-2</v>
      </c>
      <c r="AC45" s="399">
        <f t="shared" si="77"/>
        <v>8.0650327244461445E-2</v>
      </c>
      <c r="AE45" s="394">
        <f t="shared" si="54"/>
        <v>-0.5832282434940641</v>
      </c>
      <c r="AF45" s="395">
        <f t="shared" si="55"/>
        <v>-0.31244997876379871</v>
      </c>
      <c r="AG45" s="386">
        <f t="shared" si="56"/>
        <v>-0.40852410035432579</v>
      </c>
      <c r="AI45" s="27">
        <f t="shared" si="57"/>
        <v>1.3333082612172702</v>
      </c>
      <c r="AJ45" s="28">
        <f t="shared" si="58"/>
        <v>0.84093311068168652</v>
      </c>
      <c r="AK45" s="402">
        <f t="shared" si="59"/>
        <v>0.96773127120979718</v>
      </c>
      <c r="AL45" s="28">
        <f t="shared" si="60"/>
        <v>2.1884356560850353</v>
      </c>
      <c r="AM45" s="28">
        <f t="shared" si="61"/>
        <v>2.5419004469963906</v>
      </c>
      <c r="AN45" s="402">
        <f t="shared" si="62"/>
        <v>2.4432423413820268</v>
      </c>
      <c r="AO45" s="384">
        <f t="shared" si="63"/>
        <v>0.6413576062950811</v>
      </c>
      <c r="AP45" s="385">
        <f t="shared" si="64"/>
        <v>2.0227141905922186</v>
      </c>
      <c r="AQ45" s="386">
        <f t="shared" si="65"/>
        <v>1.5247115744514879</v>
      </c>
    </row>
    <row r="46" spans="1:43" ht="19.5" customHeight="1">
      <c r="A46" s="8" t="s">
        <v>214</v>
      </c>
      <c r="B46" s="19">
        <v>5192.7699999999977</v>
      </c>
      <c r="C46" s="371">
        <v>15999.280000000002</v>
      </c>
      <c r="D46" s="375">
        <v>21192.05</v>
      </c>
      <c r="E46" s="19">
        <v>5038.0199999999995</v>
      </c>
      <c r="F46" s="369">
        <v>11259.170000000002</v>
      </c>
      <c r="G46" s="377">
        <v>16297.190000000002</v>
      </c>
      <c r="H46" s="345">
        <f t="shared" si="66"/>
        <v>2.953313960676926E-2</v>
      </c>
      <c r="I46" s="323">
        <f t="shared" si="67"/>
        <v>4.9601928163316988E-2</v>
      </c>
      <c r="J46" s="399">
        <f t="shared" si="68"/>
        <v>4.2521685717609031E-2</v>
      </c>
      <c r="K46" s="323">
        <f t="shared" si="69"/>
        <v>3.5168987079951121E-2</v>
      </c>
      <c r="L46" s="323">
        <f t="shared" si="70"/>
        <v>5.1723284102857363E-2</v>
      </c>
      <c r="M46" s="399">
        <f t="shared" si="71"/>
        <v>4.5152993358927411E-2</v>
      </c>
      <c r="N46" s="394">
        <f t="shared" si="51"/>
        <v>-2.9801050306483487E-2</v>
      </c>
      <c r="O46" s="395">
        <f t="shared" si="52"/>
        <v>-0.29627020715932217</v>
      </c>
      <c r="P46" s="386">
        <f t="shared" si="53"/>
        <v>-0.23097623873103343</v>
      </c>
      <c r="R46" s="401">
        <v>1339.1669999999999</v>
      </c>
      <c r="S46" s="369">
        <v>4197.9520000000002</v>
      </c>
      <c r="T46" s="374">
        <v>5537.1190000000006</v>
      </c>
      <c r="U46" s="19">
        <v>1104.7990000000002</v>
      </c>
      <c r="V46" s="119">
        <v>3011.2289999999994</v>
      </c>
      <c r="W46" s="375">
        <v>4116.0279999999993</v>
      </c>
      <c r="X46" s="345">
        <f t="shared" si="72"/>
        <v>3.731364659327651E-2</v>
      </c>
      <c r="Y46" s="323">
        <f t="shared" si="73"/>
        <v>7.0504360168470739E-2</v>
      </c>
      <c r="Z46" s="399">
        <f t="shared" si="74"/>
        <v>5.8022100234172883E-2</v>
      </c>
      <c r="AA46" s="323">
        <f t="shared" si="75"/>
        <v>3.4387278861630649E-2</v>
      </c>
      <c r="AB46" s="323">
        <f t="shared" si="76"/>
        <v>6.0735625342897712E-2</v>
      </c>
      <c r="AC46" s="399">
        <f t="shared" si="77"/>
        <v>5.0375205835044255E-2</v>
      </c>
      <c r="AE46" s="394">
        <f t="shared" si="54"/>
        <v>-0.17501028624510589</v>
      </c>
      <c r="AF46" s="395">
        <f t="shared" si="55"/>
        <v>-0.28269094072538248</v>
      </c>
      <c r="AG46" s="386">
        <f t="shared" si="56"/>
        <v>-0.25664808720925109</v>
      </c>
      <c r="AI46" s="27">
        <f t="shared" si="57"/>
        <v>2.5789068262218438</v>
      </c>
      <c r="AJ46" s="28">
        <f t="shared" si="58"/>
        <v>2.623838072713272</v>
      </c>
      <c r="AK46" s="402">
        <f t="shared" si="59"/>
        <v>2.6128283955539935</v>
      </c>
      <c r="AL46" s="28">
        <f t="shared" si="60"/>
        <v>2.1929230134060611</v>
      </c>
      <c r="AM46" s="28">
        <f t="shared" si="61"/>
        <v>2.6744680114075892</v>
      </c>
      <c r="AN46" s="402">
        <f t="shared" si="62"/>
        <v>2.5256059480192588</v>
      </c>
      <c r="AO46" s="384">
        <f t="shared" si="63"/>
        <v>-0.14966954559628567</v>
      </c>
      <c r="AP46" s="385">
        <f t="shared" si="64"/>
        <v>1.9296136915172336E-2</v>
      </c>
      <c r="AQ46" s="386">
        <f t="shared" si="65"/>
        <v>-3.3382386567427487E-2</v>
      </c>
    </row>
    <row r="47" spans="1:43" ht="19.5" customHeight="1">
      <c r="A47" s="8" t="s">
        <v>219</v>
      </c>
      <c r="B47" s="19">
        <v>5243.12</v>
      </c>
      <c r="C47" s="371">
        <v>17622.879999999997</v>
      </c>
      <c r="D47" s="375">
        <v>22865.999999999996</v>
      </c>
      <c r="E47" s="19">
        <v>3507.5299999999993</v>
      </c>
      <c r="F47" s="369">
        <v>15474.289999999999</v>
      </c>
      <c r="G47" s="377">
        <v>18981.82</v>
      </c>
      <c r="H47" s="345">
        <f t="shared" si="66"/>
        <v>2.9819498058847996E-2</v>
      </c>
      <c r="I47" s="323">
        <f t="shared" si="67"/>
        <v>5.4635510334887283E-2</v>
      </c>
      <c r="J47" s="399">
        <f t="shared" si="68"/>
        <v>4.5880453548328169E-2</v>
      </c>
      <c r="K47" s="323">
        <f t="shared" si="69"/>
        <v>2.4485070970845877E-2</v>
      </c>
      <c r="L47" s="323">
        <f t="shared" si="70"/>
        <v>7.1087042647016124E-2</v>
      </c>
      <c r="M47" s="399">
        <f t="shared" si="71"/>
        <v>5.2591029030179766E-2</v>
      </c>
      <c r="N47" s="394">
        <f t="shared" si="51"/>
        <v>-0.33102236836082344</v>
      </c>
      <c r="O47" s="395">
        <f t="shared" si="52"/>
        <v>-0.12192048064788495</v>
      </c>
      <c r="P47" s="386">
        <f t="shared" si="53"/>
        <v>-0.16986705151753684</v>
      </c>
      <c r="R47" s="401">
        <v>1011.2590000000002</v>
      </c>
      <c r="S47" s="369">
        <v>3819.2730000000006</v>
      </c>
      <c r="T47" s="374">
        <v>4830.5320000000011</v>
      </c>
      <c r="U47" s="19">
        <v>670.16200000000003</v>
      </c>
      <c r="V47" s="119">
        <v>3080.0420000000004</v>
      </c>
      <c r="W47" s="375">
        <v>3750.2040000000006</v>
      </c>
      <c r="X47" s="345">
        <f t="shared" si="72"/>
        <v>2.8177039114815571E-2</v>
      </c>
      <c r="Y47" s="323">
        <f t="shared" si="73"/>
        <v>6.4144468344020072E-2</v>
      </c>
      <c r="Z47" s="399">
        <f t="shared" si="74"/>
        <v>5.0617949855941258E-2</v>
      </c>
      <c r="AA47" s="323">
        <f t="shared" si="75"/>
        <v>2.0859040944523045E-2</v>
      </c>
      <c r="AB47" s="323">
        <f t="shared" si="76"/>
        <v>6.2123563818092024E-2</v>
      </c>
      <c r="AC47" s="399">
        <f t="shared" si="77"/>
        <v>4.5897962410218388E-2</v>
      </c>
      <c r="AE47" s="394">
        <f t="shared" si="54"/>
        <v>-0.3372993466560002</v>
      </c>
      <c r="AF47" s="395">
        <f t="shared" si="55"/>
        <v>-0.19355280442115558</v>
      </c>
      <c r="AG47" s="386">
        <f t="shared" si="56"/>
        <v>-0.2236457599287201</v>
      </c>
      <c r="AI47" s="27">
        <f t="shared" si="57"/>
        <v>1.9287351805795028</v>
      </c>
      <c r="AJ47" s="28">
        <f t="shared" si="58"/>
        <v>2.1672240859609788</v>
      </c>
      <c r="AK47" s="402">
        <f t="shared" si="59"/>
        <v>2.1125391410828311</v>
      </c>
      <c r="AL47" s="28">
        <f t="shared" si="60"/>
        <v>1.9106379703095917</v>
      </c>
      <c r="AM47" s="28">
        <f t="shared" si="61"/>
        <v>1.9904254088555926</v>
      </c>
      <c r="AN47" s="402">
        <f t="shared" si="62"/>
        <v>1.9756819946664761</v>
      </c>
      <c r="AO47" s="384">
        <f t="shared" si="63"/>
        <v>-9.3829419674263566E-3</v>
      </c>
      <c r="AP47" s="385">
        <f t="shared" si="64"/>
        <v>-8.1578401721661878E-2</v>
      </c>
      <c r="AQ47" s="386">
        <f t="shared" si="65"/>
        <v>-6.4783247682788841E-2</v>
      </c>
    </row>
    <row r="48" spans="1:43" ht="19.5" customHeight="1">
      <c r="A48" s="8" t="s">
        <v>218</v>
      </c>
      <c r="B48" s="19">
        <v>2909.8799999999992</v>
      </c>
      <c r="C48" s="371">
        <v>15744.550000000001</v>
      </c>
      <c r="D48" s="375">
        <v>18654.43</v>
      </c>
      <c r="E48" s="19">
        <v>3195.04</v>
      </c>
      <c r="F48" s="369">
        <v>10324.859999999997</v>
      </c>
      <c r="G48" s="377">
        <v>13519.899999999998</v>
      </c>
      <c r="H48" s="345">
        <f t="shared" si="66"/>
        <v>1.654952795501163E-2</v>
      </c>
      <c r="I48" s="323">
        <f t="shared" si="67"/>
        <v>4.8812198927936284E-2</v>
      </c>
      <c r="J48" s="399">
        <f t="shared" si="68"/>
        <v>3.7429970658862048E-2</v>
      </c>
      <c r="K48" s="323">
        <f t="shared" si="69"/>
        <v>2.2303667012025963E-2</v>
      </c>
      <c r="L48" s="323">
        <f t="shared" si="70"/>
        <v>4.7431175397673865E-2</v>
      </c>
      <c r="M48" s="399">
        <f t="shared" si="71"/>
        <v>3.7458233898810936E-2</v>
      </c>
      <c r="N48" s="394">
        <f t="shared" si="51"/>
        <v>9.799716826810756E-2</v>
      </c>
      <c r="O48" s="395">
        <f t="shared" si="52"/>
        <v>-0.34422641485466421</v>
      </c>
      <c r="P48" s="386">
        <f t="shared" si="53"/>
        <v>-0.27524453976883789</v>
      </c>
      <c r="R48" s="401">
        <v>744.6</v>
      </c>
      <c r="S48" s="369">
        <v>3263.8550000000005</v>
      </c>
      <c r="T48" s="374">
        <v>4008.4550000000004</v>
      </c>
      <c r="U48" s="19">
        <v>742.83900000000006</v>
      </c>
      <c r="V48" s="119">
        <v>2524.7270000000003</v>
      </c>
      <c r="W48" s="375">
        <v>3267.5660000000003</v>
      </c>
      <c r="X48" s="345">
        <f t="shared" si="72"/>
        <v>2.0747032486130329E-2</v>
      </c>
      <c r="Y48" s="323">
        <f t="shared" si="73"/>
        <v>5.4816255273443831E-2</v>
      </c>
      <c r="Z48" s="399">
        <f t="shared" si="74"/>
        <v>4.2003608337507548E-2</v>
      </c>
      <c r="AA48" s="323">
        <f t="shared" si="75"/>
        <v>2.3121139539676309E-2</v>
      </c>
      <c r="AB48" s="323">
        <f t="shared" si="76"/>
        <v>5.0923019526279194E-2</v>
      </c>
      <c r="AC48" s="399">
        <f t="shared" si="77"/>
        <v>3.9991056870748269E-2</v>
      </c>
      <c r="AE48" s="394">
        <f t="shared" si="54"/>
        <v>-2.3650282030620029E-3</v>
      </c>
      <c r="AF48" s="395">
        <f t="shared" si="55"/>
        <v>-0.22645858961259002</v>
      </c>
      <c r="AG48" s="386">
        <f t="shared" si="56"/>
        <v>-0.18483156228521963</v>
      </c>
      <c r="AI48" s="27">
        <f t="shared" si="57"/>
        <v>2.558868406944617</v>
      </c>
      <c r="AJ48" s="28">
        <f t="shared" si="58"/>
        <v>2.0730062148489479</v>
      </c>
      <c r="AK48" s="402">
        <f t="shared" si="59"/>
        <v>2.1487952191516975</v>
      </c>
      <c r="AL48" s="28">
        <f t="shared" si="60"/>
        <v>2.3249755871600981</v>
      </c>
      <c r="AM48" s="28">
        <f t="shared" si="61"/>
        <v>2.4452893307996435</v>
      </c>
      <c r="AN48" s="402">
        <f t="shared" si="62"/>
        <v>2.4168566335549824</v>
      </c>
      <c r="AO48" s="384">
        <f t="shared" si="63"/>
        <v>-9.1404786252293271E-2</v>
      </c>
      <c r="AP48" s="385">
        <f t="shared" si="64"/>
        <v>0.17958610701889405</v>
      </c>
      <c r="AQ48" s="386">
        <f t="shared" si="65"/>
        <v>0.12474963273099161</v>
      </c>
    </row>
    <row r="49" spans="1:43" ht="19.5" customHeight="1">
      <c r="A49" s="8" t="s">
        <v>217</v>
      </c>
      <c r="B49" s="19">
        <v>5992.72</v>
      </c>
      <c r="C49" s="371">
        <v>5901.3</v>
      </c>
      <c r="D49" s="375">
        <v>11894.02</v>
      </c>
      <c r="E49" s="19">
        <v>5490.2300000000005</v>
      </c>
      <c r="F49" s="369">
        <v>3944.3900000000008</v>
      </c>
      <c r="G49" s="377">
        <v>9434.6200000000008</v>
      </c>
      <c r="H49" s="345">
        <f t="shared" si="66"/>
        <v>3.4082741269934616E-2</v>
      </c>
      <c r="I49" s="323">
        <f t="shared" si="67"/>
        <v>1.8295564467287435E-2</v>
      </c>
      <c r="J49" s="399">
        <f t="shared" si="68"/>
        <v>2.3865259866740415E-2</v>
      </c>
      <c r="K49" s="323">
        <f t="shared" si="69"/>
        <v>3.8325736685435964E-2</v>
      </c>
      <c r="L49" s="323">
        <f t="shared" si="70"/>
        <v>1.8120057214028172E-2</v>
      </c>
      <c r="M49" s="399">
        <f t="shared" si="71"/>
        <v>2.6139557445424868E-2</v>
      </c>
      <c r="N49" s="394">
        <f t="shared" si="51"/>
        <v>-8.3850071419989541E-2</v>
      </c>
      <c r="O49" s="395">
        <f t="shared" si="52"/>
        <v>-0.3316065951569992</v>
      </c>
      <c r="P49" s="386">
        <f t="shared" si="53"/>
        <v>-0.20677617828118663</v>
      </c>
      <c r="R49" s="401">
        <v>1077.1419999999996</v>
      </c>
      <c r="S49" s="369">
        <v>1541.5830000000001</v>
      </c>
      <c r="T49" s="374">
        <v>2618.7249999999995</v>
      </c>
      <c r="U49" s="19">
        <v>1231.6879999999999</v>
      </c>
      <c r="V49" s="119">
        <v>1041.848</v>
      </c>
      <c r="W49" s="375">
        <v>2273.5360000000001</v>
      </c>
      <c r="X49" s="345">
        <f t="shared" si="72"/>
        <v>3.0012758616942501E-2</v>
      </c>
      <c r="Y49" s="323">
        <f t="shared" si="73"/>
        <v>2.589079700329866E-2</v>
      </c>
      <c r="Z49" s="399">
        <f t="shared" si="74"/>
        <v>2.7440971457491581E-2</v>
      </c>
      <c r="AA49" s="323">
        <f t="shared" si="75"/>
        <v>3.8336746074647168E-2</v>
      </c>
      <c r="AB49" s="323">
        <f t="shared" si="76"/>
        <v>2.101377536954091E-2</v>
      </c>
      <c r="AC49" s="399">
        <f t="shared" si="77"/>
        <v>2.782533159963518E-2</v>
      </c>
      <c r="AE49" s="394">
        <f t="shared" si="54"/>
        <v>0.14347783300623349</v>
      </c>
      <c r="AF49" s="395">
        <f t="shared" si="55"/>
        <v>-0.32417002522731508</v>
      </c>
      <c r="AG49" s="386">
        <f t="shared" si="56"/>
        <v>-0.13181567365798222</v>
      </c>
      <c r="AI49" s="27">
        <f t="shared" si="57"/>
        <v>1.7974175332737046</v>
      </c>
      <c r="AJ49" s="28">
        <f t="shared" si="58"/>
        <v>2.6122769559249659</v>
      </c>
      <c r="AK49" s="402">
        <f t="shared" si="59"/>
        <v>2.2017156520671728</v>
      </c>
      <c r="AL49" s="28">
        <f t="shared" si="60"/>
        <v>2.243417853168264</v>
      </c>
      <c r="AM49" s="28">
        <f t="shared" si="61"/>
        <v>2.6413412466819959</v>
      </c>
      <c r="AN49" s="402">
        <f t="shared" si="62"/>
        <v>2.4097801501279328</v>
      </c>
      <c r="AO49" s="384">
        <f t="shared" si="63"/>
        <v>0.24813395420831474</v>
      </c>
      <c r="AP49" s="385">
        <f t="shared" si="64"/>
        <v>1.1126037264581995E-2</v>
      </c>
      <c r="AQ49" s="386">
        <f t="shared" si="65"/>
        <v>9.4501075952024019E-2</v>
      </c>
    </row>
    <row r="50" spans="1:43" ht="19.5" customHeight="1">
      <c r="A50" s="8" t="s">
        <v>220</v>
      </c>
      <c r="B50" s="19">
        <v>1040.3899999999999</v>
      </c>
      <c r="C50" s="371">
        <v>7598.48</v>
      </c>
      <c r="D50" s="375">
        <v>8638.869999999999</v>
      </c>
      <c r="E50" s="19">
        <v>879.68999999999983</v>
      </c>
      <c r="F50" s="369">
        <v>5235.3600000000015</v>
      </c>
      <c r="G50" s="377">
        <v>6115.0500000000011</v>
      </c>
      <c r="H50" s="345">
        <f t="shared" si="66"/>
        <v>5.9170699097950957E-3</v>
      </c>
      <c r="I50" s="323">
        <f t="shared" si="67"/>
        <v>2.3557263771269758E-2</v>
      </c>
      <c r="J50" s="399">
        <f t="shared" si="68"/>
        <v>1.733382636862791E-2</v>
      </c>
      <c r="K50" s="323">
        <f t="shared" si="69"/>
        <v>6.1408661030250373E-3</v>
      </c>
      <c r="L50" s="323">
        <f t="shared" si="70"/>
        <v>2.4050619420502167E-2</v>
      </c>
      <c r="M50" s="399">
        <f t="shared" si="71"/>
        <v>1.694235705907025E-2</v>
      </c>
      <c r="N50" s="394">
        <f t="shared" si="51"/>
        <v>-0.15446130777881378</v>
      </c>
      <c r="O50" s="395">
        <f t="shared" si="52"/>
        <v>-0.31099904191364564</v>
      </c>
      <c r="P50" s="386">
        <f t="shared" si="53"/>
        <v>-0.29214700533750343</v>
      </c>
      <c r="R50" s="401">
        <v>314.77100000000002</v>
      </c>
      <c r="S50" s="369">
        <v>2298.8080000000004</v>
      </c>
      <c r="T50" s="374">
        <v>2613.5790000000006</v>
      </c>
      <c r="U50" s="19">
        <v>272.7</v>
      </c>
      <c r="V50" s="119">
        <v>1651.2440000000006</v>
      </c>
      <c r="W50" s="375">
        <v>1923.9440000000006</v>
      </c>
      <c r="X50" s="345">
        <f t="shared" si="72"/>
        <v>8.7705669657423182E-3</v>
      </c>
      <c r="Y50" s="323">
        <f t="shared" si="73"/>
        <v>3.8608346924920031E-2</v>
      </c>
      <c r="Z50" s="399">
        <f t="shared" si="74"/>
        <v>2.7387047796503802E-2</v>
      </c>
      <c r="AA50" s="323">
        <f t="shared" si="75"/>
        <v>8.4878886979139877E-3</v>
      </c>
      <c r="AB50" s="323">
        <f t="shared" si="76"/>
        <v>3.3305117921522361E-2</v>
      </c>
      <c r="AC50" s="399">
        <f t="shared" si="77"/>
        <v>2.3546748227927124E-2</v>
      </c>
      <c r="AE50" s="394">
        <f t="shared" si="54"/>
        <v>-0.13365589587350812</v>
      </c>
      <c r="AF50" s="395">
        <f t="shared" si="55"/>
        <v>-0.28169555700171556</v>
      </c>
      <c r="AG50" s="386">
        <f t="shared" si="56"/>
        <v>-0.26386613911421841</v>
      </c>
      <c r="AI50" s="27">
        <f t="shared" si="57"/>
        <v>3.0255096646449893</v>
      </c>
      <c r="AJ50" s="28">
        <f t="shared" si="58"/>
        <v>3.0253524389088353</v>
      </c>
      <c r="AK50" s="402">
        <f t="shared" si="59"/>
        <v>3.0253713738023618</v>
      </c>
      <c r="AL50" s="28">
        <f t="shared" si="60"/>
        <v>3.0999556662005938</v>
      </c>
      <c r="AM50" s="28">
        <f t="shared" si="61"/>
        <v>3.1540218819718224</v>
      </c>
      <c r="AN50" s="402">
        <f t="shared" si="62"/>
        <v>3.1462441026647374</v>
      </c>
      <c r="AO50" s="384">
        <f t="shared" si="63"/>
        <v>2.4606102709091818E-2</v>
      </c>
      <c r="AP50" s="385">
        <f t="shared" si="64"/>
        <v>4.2530397916017607E-2</v>
      </c>
      <c r="AQ50" s="386">
        <f t="shared" si="65"/>
        <v>3.99530219361003E-2</v>
      </c>
    </row>
    <row r="51" spans="1:43" ht="19.5" customHeight="1">
      <c r="A51" s="8" t="s">
        <v>222</v>
      </c>
      <c r="B51" s="19">
        <v>2287.29</v>
      </c>
      <c r="C51" s="371">
        <v>4028.6099999999992</v>
      </c>
      <c r="D51" s="375">
        <v>6315.9</v>
      </c>
      <c r="E51" s="19">
        <v>898.10000000000014</v>
      </c>
      <c r="F51" s="369">
        <v>4254.7900000000009</v>
      </c>
      <c r="G51" s="377">
        <v>5152.8900000000012</v>
      </c>
      <c r="H51" s="345">
        <f t="shared" si="66"/>
        <v>1.3008636024928369E-2</v>
      </c>
      <c r="I51" s="323">
        <f t="shared" si="67"/>
        <v>1.2489738526859983E-2</v>
      </c>
      <c r="J51" s="399">
        <f t="shared" si="68"/>
        <v>1.2672804887863463E-2</v>
      </c>
      <c r="K51" s="323">
        <f t="shared" si="69"/>
        <v>6.2693810855264792E-3</v>
      </c>
      <c r="L51" s="323">
        <f t="shared" si="70"/>
        <v>1.9545997792732191E-2</v>
      </c>
      <c r="M51" s="399">
        <f t="shared" si="71"/>
        <v>1.4276596637167727E-2</v>
      </c>
      <c r="N51" s="394">
        <f t="shared" si="51"/>
        <v>-0.6073519317620415</v>
      </c>
      <c r="O51" s="395">
        <f t="shared" si="52"/>
        <v>5.6143434087688238E-2</v>
      </c>
      <c r="P51" s="386">
        <f t="shared" si="53"/>
        <v>-0.18414002754951764</v>
      </c>
      <c r="R51" s="401">
        <v>634.59300000000007</v>
      </c>
      <c r="S51" s="369">
        <v>1260.5850000000003</v>
      </c>
      <c r="T51" s="374">
        <v>1895.1780000000003</v>
      </c>
      <c r="U51" s="19">
        <v>350.47199999999998</v>
      </c>
      <c r="V51" s="119">
        <v>1322.444</v>
      </c>
      <c r="W51" s="375">
        <v>1672.9159999999999</v>
      </c>
      <c r="X51" s="345">
        <f t="shared" si="72"/>
        <v>1.7681871590747925E-2</v>
      </c>
      <c r="Y51" s="323">
        <f t="shared" si="73"/>
        <v>2.117145190392165E-2</v>
      </c>
      <c r="Z51" s="399">
        <f t="shared" si="74"/>
        <v>1.9859101434807395E-2</v>
      </c>
      <c r="AA51" s="323">
        <f t="shared" si="75"/>
        <v>1.0908571058802021E-2</v>
      </c>
      <c r="AB51" s="323">
        <f t="shared" si="76"/>
        <v>2.6673316217718093E-2</v>
      </c>
      <c r="AC51" s="399">
        <f t="shared" si="77"/>
        <v>2.0474469037805112E-2</v>
      </c>
      <c r="AE51" s="394">
        <f t="shared" si="54"/>
        <v>-0.44772161054408111</v>
      </c>
      <c r="AF51" s="395">
        <f t="shared" si="55"/>
        <v>4.9071661173185212E-2</v>
      </c>
      <c r="AG51" s="386">
        <f t="shared" si="56"/>
        <v>-0.11727763830099355</v>
      </c>
      <c r="AI51" s="27">
        <f t="shared" si="57"/>
        <v>2.7744317511115781</v>
      </c>
      <c r="AJ51" s="28">
        <f t="shared" si="58"/>
        <v>3.1290817428343782</v>
      </c>
      <c r="AK51" s="402">
        <f t="shared" si="59"/>
        <v>3.0006459886951986</v>
      </c>
      <c r="AL51" s="28">
        <f t="shared" si="60"/>
        <v>3.9023716735330134</v>
      </c>
      <c r="AM51" s="28">
        <f t="shared" si="61"/>
        <v>3.108129895952561</v>
      </c>
      <c r="AN51" s="402">
        <f t="shared" si="62"/>
        <v>3.2465587272385004</v>
      </c>
      <c r="AO51" s="384">
        <f t="shared" si="63"/>
        <v>0.40654808753883576</v>
      </c>
      <c r="AP51" s="385">
        <f t="shared" si="64"/>
        <v>-6.6958451724047083E-3</v>
      </c>
      <c r="AQ51" s="386">
        <f t="shared" si="65"/>
        <v>8.1953265886668125E-2</v>
      </c>
    </row>
    <row r="52" spans="1:43" ht="19.5" customHeight="1">
      <c r="A52" s="8" t="s">
        <v>224</v>
      </c>
      <c r="B52" s="19">
        <v>687.67999999999984</v>
      </c>
      <c r="C52" s="371">
        <v>4769.12</v>
      </c>
      <c r="D52" s="375">
        <v>5456.7999999999993</v>
      </c>
      <c r="E52" s="19">
        <v>417.80000000000007</v>
      </c>
      <c r="F52" s="369">
        <v>2884.4</v>
      </c>
      <c r="G52" s="377">
        <v>3302.2000000000003</v>
      </c>
      <c r="H52" s="345">
        <f t="shared" si="66"/>
        <v>3.9110820322839426E-3</v>
      </c>
      <c r="I52" s="323">
        <f t="shared" si="67"/>
        <v>1.4785512075683299E-2</v>
      </c>
      <c r="J52" s="399">
        <f t="shared" si="68"/>
        <v>1.094902732976984E-2</v>
      </c>
      <c r="K52" s="323">
        <f t="shared" si="69"/>
        <v>2.9165431661651964E-3</v>
      </c>
      <c r="L52" s="323">
        <f t="shared" si="70"/>
        <v>1.3250589578652935E-2</v>
      </c>
      <c r="M52" s="399">
        <f t="shared" si="71"/>
        <v>9.1490750656923123E-3</v>
      </c>
      <c r="N52" s="394">
        <f t="shared" si="51"/>
        <v>-0.39244997673336413</v>
      </c>
      <c r="O52" s="395">
        <f t="shared" si="52"/>
        <v>-0.39519240446874893</v>
      </c>
      <c r="P52" s="386">
        <f t="shared" si="53"/>
        <v>-0.39484679665738148</v>
      </c>
      <c r="R52" s="401">
        <v>217.00599999999997</v>
      </c>
      <c r="S52" s="369">
        <v>1532.895</v>
      </c>
      <c r="T52" s="374">
        <v>1749.9009999999998</v>
      </c>
      <c r="U52" s="19">
        <v>125.265</v>
      </c>
      <c r="V52" s="119">
        <v>929.84700000000009</v>
      </c>
      <c r="W52" s="375">
        <v>1055.1120000000001</v>
      </c>
      <c r="X52" s="345">
        <f t="shared" si="72"/>
        <v>6.0465089063728144E-3</v>
      </c>
      <c r="Y52" s="323">
        <f t="shared" si="73"/>
        <v>2.5744882547596527E-2</v>
      </c>
      <c r="Z52" s="399">
        <f t="shared" si="74"/>
        <v>1.833677969028286E-2</v>
      </c>
      <c r="AA52" s="323">
        <f t="shared" si="75"/>
        <v>3.8989196103564202E-3</v>
      </c>
      <c r="AB52" s="323">
        <f t="shared" si="76"/>
        <v>1.8754747320186352E-2</v>
      </c>
      <c r="AC52" s="399">
        <f t="shared" si="77"/>
        <v>1.2913295093965644E-2</v>
      </c>
      <c r="AE52" s="394">
        <f t="shared" si="54"/>
        <v>-0.42275789609503878</v>
      </c>
      <c r="AF52" s="395">
        <f t="shared" si="55"/>
        <v>-0.39340463632538425</v>
      </c>
      <c r="AG52" s="386">
        <f t="shared" si="56"/>
        <v>-0.39704474710283599</v>
      </c>
      <c r="AI52" s="27">
        <f t="shared" si="57"/>
        <v>3.1556247091670548</v>
      </c>
      <c r="AJ52" s="28">
        <f t="shared" si="58"/>
        <v>3.2142093300231487</v>
      </c>
      <c r="AK52" s="402">
        <f t="shared" si="59"/>
        <v>3.2068263451106875</v>
      </c>
      <c r="AL52" s="28">
        <f t="shared" si="60"/>
        <v>2.998204882719004</v>
      </c>
      <c r="AM52" s="28">
        <f t="shared" si="61"/>
        <v>3.2237103037026764</v>
      </c>
      <c r="AN52" s="402">
        <f t="shared" si="62"/>
        <v>3.1951789715946943</v>
      </c>
      <c r="AO52" s="384">
        <f>(AL52-AI52)/AI52</f>
        <v>-4.9885471485486853E-2</v>
      </c>
      <c r="AP52" s="385">
        <f>(AM52-AJ52)/AJ52</f>
        <v>2.9559287227441749E-3</v>
      </c>
      <c r="AQ52" s="386">
        <f>(AN52-AK52)/AK52</f>
        <v>-3.6320562021549645E-3</v>
      </c>
    </row>
    <row r="53" spans="1:43" ht="19.5" customHeight="1">
      <c r="A53" s="8" t="s">
        <v>223</v>
      </c>
      <c r="B53" s="19">
        <v>4123.5199999999986</v>
      </c>
      <c r="C53" s="371">
        <v>3019.5699999999997</v>
      </c>
      <c r="D53" s="375">
        <v>7143.0899999999983</v>
      </c>
      <c r="E53" s="19">
        <v>3408.51</v>
      </c>
      <c r="F53" s="369">
        <v>1045.28</v>
      </c>
      <c r="G53" s="377">
        <v>4453.79</v>
      </c>
      <c r="H53" s="345">
        <f t="shared" si="66"/>
        <v>2.3451932558404318E-2</v>
      </c>
      <c r="I53" s="323">
        <f t="shared" si="67"/>
        <v>9.3614521543536368E-3</v>
      </c>
      <c r="J53" s="399">
        <f t="shared" si="68"/>
        <v>1.4332555275803703E-2</v>
      </c>
      <c r="K53" s="323">
        <f t="shared" si="69"/>
        <v>2.379384046746226E-2</v>
      </c>
      <c r="L53" s="323">
        <f t="shared" si="70"/>
        <v>4.8018916498316251E-3</v>
      </c>
      <c r="M53" s="399">
        <f t="shared" si="71"/>
        <v>1.2339670231006529E-2</v>
      </c>
      <c r="N53" s="394">
        <f t="shared" si="51"/>
        <v>-0.17339797066583856</v>
      </c>
      <c r="O53" s="395">
        <f t="shared" si="52"/>
        <v>-0.65383150581042992</v>
      </c>
      <c r="P53" s="386">
        <f t="shared" si="53"/>
        <v>-0.37648972643491807</v>
      </c>
      <c r="R53" s="401">
        <v>920.81099999999992</v>
      </c>
      <c r="S53" s="369">
        <v>773.37199999999996</v>
      </c>
      <c r="T53" s="374">
        <v>1694.183</v>
      </c>
      <c r="U53" s="19">
        <v>768.50299999999993</v>
      </c>
      <c r="V53" s="119">
        <v>248.57499999999996</v>
      </c>
      <c r="W53" s="375">
        <v>1017.0779999999999</v>
      </c>
      <c r="X53" s="345">
        <f t="shared" si="72"/>
        <v>2.5656857011262628E-2</v>
      </c>
      <c r="Y53" s="323">
        <f t="shared" si="73"/>
        <v>1.2988737849363342E-2</v>
      </c>
      <c r="Z53" s="399">
        <f t="shared" si="74"/>
        <v>1.7752924551744636E-2</v>
      </c>
      <c r="AA53" s="323">
        <f t="shared" si="75"/>
        <v>2.3919941063487323E-2</v>
      </c>
      <c r="AB53" s="323">
        <f t="shared" si="76"/>
        <v>5.0136864614450773E-3</v>
      </c>
      <c r="AC53" s="399">
        <f t="shared" si="77"/>
        <v>1.2447804922681561E-2</v>
      </c>
      <c r="AE53" s="394">
        <f t="shared" si="54"/>
        <v>-0.16540636460685201</v>
      </c>
      <c r="AF53" s="395">
        <f t="shared" si="55"/>
        <v>-0.6785828812007676</v>
      </c>
      <c r="AG53" s="386">
        <f t="shared" si="56"/>
        <v>-0.39966461710452778</v>
      </c>
      <c r="AI53" s="27">
        <f t="shared" si="57"/>
        <v>2.2330702894614314</v>
      </c>
      <c r="AJ53" s="28">
        <f t="shared" si="58"/>
        <v>2.5611991111317174</v>
      </c>
      <c r="AK53" s="402">
        <f t="shared" si="59"/>
        <v>2.3717788800085122</v>
      </c>
      <c r="AL53" s="28">
        <f t="shared" si="60"/>
        <v>2.2546596606728451</v>
      </c>
      <c r="AM53" s="28">
        <f t="shared" si="61"/>
        <v>2.3780709474973212</v>
      </c>
      <c r="AN53" s="402">
        <f t="shared" si="62"/>
        <v>2.2836236104531196</v>
      </c>
      <c r="AO53" s="384">
        <f t="shared" ref="AO53:AO63" si="78">(AL53-AI53)/AI53</f>
        <v>9.6680213396330584E-3</v>
      </c>
      <c r="AP53" s="385">
        <f t="shared" ref="AP53:AP63" si="79">(AM53-AJ53)/AJ53</f>
        <v>-7.1500947676605017E-2</v>
      </c>
      <c r="AQ53" s="386">
        <f t="shared" ref="AQ53:AQ63" si="80">(AN53-AK53)/AK53</f>
        <v>-3.7168418311860622E-2</v>
      </c>
    </row>
    <row r="54" spans="1:43" ht="19.5" customHeight="1">
      <c r="A54" s="8" t="s">
        <v>227</v>
      </c>
      <c r="B54" s="19">
        <v>926.6</v>
      </c>
      <c r="C54" s="371">
        <v>438.31</v>
      </c>
      <c r="D54" s="375">
        <v>1364.91</v>
      </c>
      <c r="E54" s="19">
        <v>1288.3100000000002</v>
      </c>
      <c r="F54" s="369">
        <v>570.9899999999999</v>
      </c>
      <c r="G54" s="377">
        <v>1859.3000000000002</v>
      </c>
      <c r="H54" s="345">
        <f t="shared" si="66"/>
        <v>5.2699054954547207E-3</v>
      </c>
      <c r="I54" s="323">
        <f t="shared" si="67"/>
        <v>1.3588749702026259E-3</v>
      </c>
      <c r="J54" s="399">
        <f t="shared" si="68"/>
        <v>2.7386814419946043E-3</v>
      </c>
      <c r="K54" s="323">
        <f t="shared" si="69"/>
        <v>8.993326295840794E-3</v>
      </c>
      <c r="L54" s="323">
        <f t="shared" si="70"/>
        <v>2.6230599582287607E-3</v>
      </c>
      <c r="M54" s="399">
        <f t="shared" si="71"/>
        <v>5.1513764368123424E-3</v>
      </c>
      <c r="N54" s="394">
        <f t="shared" si="51"/>
        <v>0.39036261601554084</v>
      </c>
      <c r="O54" s="395">
        <f t="shared" si="52"/>
        <v>0.30270812894982979</v>
      </c>
      <c r="P54" s="386">
        <f t="shared" si="53"/>
        <v>0.36221435845586891</v>
      </c>
      <c r="R54" s="401">
        <v>225.04199999999997</v>
      </c>
      <c r="S54" s="369">
        <v>143.70400000000001</v>
      </c>
      <c r="T54" s="374">
        <v>368.74599999999998</v>
      </c>
      <c r="U54" s="19">
        <v>302.34899999999999</v>
      </c>
      <c r="V54" s="119">
        <v>177.76700000000002</v>
      </c>
      <c r="W54" s="375">
        <v>480.11599999999999</v>
      </c>
      <c r="X54" s="345">
        <f t="shared" si="72"/>
        <v>6.2704185935317496E-3</v>
      </c>
      <c r="Y54" s="323">
        <f t="shared" si="73"/>
        <v>2.4135003386532095E-3</v>
      </c>
      <c r="Z54" s="399">
        <f t="shared" si="74"/>
        <v>3.8639981139921876E-3</v>
      </c>
      <c r="AA54" s="323">
        <f t="shared" si="75"/>
        <v>9.4107248255430754E-3</v>
      </c>
      <c r="AB54" s="323">
        <f t="shared" si="76"/>
        <v>3.5855094083946794E-3</v>
      </c>
      <c r="AC54" s="399">
        <f t="shared" si="77"/>
        <v>5.8760393089401022E-3</v>
      </c>
      <c r="AE54" s="394">
        <f t="shared" si="54"/>
        <v>0.34352254245874114</v>
      </c>
      <c r="AF54" s="395">
        <f t="shared" si="55"/>
        <v>0.2370358514724713</v>
      </c>
      <c r="AG54" s="386">
        <f t="shared" si="56"/>
        <v>0.30202361517141885</v>
      </c>
      <c r="AI54" s="27">
        <f t="shared" si="57"/>
        <v>2.4286855169436645</v>
      </c>
      <c r="AJ54" s="28">
        <f t="shared" si="58"/>
        <v>3.2785927768018071</v>
      </c>
      <c r="AK54" s="402">
        <f t="shared" si="59"/>
        <v>2.7016140258332051</v>
      </c>
      <c r="AL54" s="28">
        <f t="shared" si="60"/>
        <v>2.3468652731097324</v>
      </c>
      <c r="AM54" s="28">
        <f t="shared" si="61"/>
        <v>3.1133119669346234</v>
      </c>
      <c r="AN54" s="402">
        <f t="shared" si="62"/>
        <v>2.5822406281934058</v>
      </c>
      <c r="AO54" s="384">
        <f t="shared" si="78"/>
        <v>-3.3689106005333029E-2</v>
      </c>
      <c r="AP54" s="385">
        <f t="shared" si="79"/>
        <v>-5.0412119198411494E-2</v>
      </c>
      <c r="AQ54" s="386">
        <f t="shared" si="80"/>
        <v>-4.4185955691055198E-2</v>
      </c>
    </row>
    <row r="55" spans="1:43" ht="19.5" customHeight="1">
      <c r="A55" s="8" t="s">
        <v>228</v>
      </c>
      <c r="B55" s="19">
        <v>959.99</v>
      </c>
      <c r="C55" s="371">
        <v>979.6500000000002</v>
      </c>
      <c r="D55" s="375">
        <v>1939.6400000000003</v>
      </c>
      <c r="E55" s="19">
        <v>939.99999999999989</v>
      </c>
      <c r="F55" s="369">
        <v>633.38000000000011</v>
      </c>
      <c r="G55" s="377">
        <v>1573.38</v>
      </c>
      <c r="H55" s="345">
        <f t="shared" si="66"/>
        <v>5.4598063636753479E-3</v>
      </c>
      <c r="I55" s="323">
        <f t="shared" si="67"/>
        <v>3.0371697304624641E-3</v>
      </c>
      <c r="J55" s="399">
        <f t="shared" si="68"/>
        <v>3.891872777069854E-3</v>
      </c>
      <c r="K55" s="323">
        <f t="shared" si="69"/>
        <v>6.5618730880691329E-3</v>
      </c>
      <c r="L55" s="323">
        <f t="shared" si="70"/>
        <v>2.9096721769959772E-3</v>
      </c>
      <c r="M55" s="399">
        <f t="shared" si="71"/>
        <v>4.3592065068314969E-3</v>
      </c>
      <c r="N55" s="394">
        <f t="shared" si="51"/>
        <v>-2.0823133574308192E-2</v>
      </c>
      <c r="O55" s="395">
        <f t="shared" si="52"/>
        <v>-0.35346297146940236</v>
      </c>
      <c r="P55" s="386">
        <f t="shared" si="53"/>
        <v>-0.18882885483904238</v>
      </c>
      <c r="R55" s="401">
        <v>244.33399999999997</v>
      </c>
      <c r="S55" s="369">
        <v>226.23599999999996</v>
      </c>
      <c r="T55" s="374">
        <v>470.56999999999994</v>
      </c>
      <c r="U55" s="19">
        <v>244.89999999999995</v>
      </c>
      <c r="V55" s="119">
        <v>158.54499999999999</v>
      </c>
      <c r="W55" s="375">
        <v>403.44499999999994</v>
      </c>
      <c r="X55" s="345">
        <f t="shared" si="72"/>
        <v>6.8079578773383928E-3</v>
      </c>
      <c r="Y55" s="323">
        <f t="shared" si="73"/>
        <v>3.7996204880556381E-3</v>
      </c>
      <c r="Z55" s="399">
        <f t="shared" si="74"/>
        <v>4.9309866208753547E-3</v>
      </c>
      <c r="AA55" s="323">
        <f t="shared" si="75"/>
        <v>7.6226033814416408E-3</v>
      </c>
      <c r="AB55" s="323">
        <f t="shared" si="76"/>
        <v>3.1978071810512317E-3</v>
      </c>
      <c r="AC55" s="399">
        <f t="shared" si="77"/>
        <v>4.9376789754878806E-3</v>
      </c>
      <c r="AE55" s="394">
        <f t="shared" si="54"/>
        <v>2.316501182807035E-3</v>
      </c>
      <c r="AF55" s="395">
        <f t="shared" si="55"/>
        <v>-0.29920525468979292</v>
      </c>
      <c r="AG55" s="386">
        <f t="shared" si="56"/>
        <v>-0.14264615253841087</v>
      </c>
      <c r="AI55" s="27">
        <f t="shared" si="57"/>
        <v>2.5451723455452657</v>
      </c>
      <c r="AJ55" s="28">
        <f t="shared" si="58"/>
        <v>2.3093553820241914</v>
      </c>
      <c r="AK55" s="402">
        <f t="shared" si="59"/>
        <v>2.426068755026705</v>
      </c>
      <c r="AL55" s="28">
        <f t="shared" si="60"/>
        <v>2.6053191489361698</v>
      </c>
      <c r="AM55" s="28">
        <f t="shared" si="61"/>
        <v>2.5031576620670046</v>
      </c>
      <c r="AN55" s="402">
        <f t="shared" si="62"/>
        <v>2.5641930112242428</v>
      </c>
      <c r="AO55" s="384">
        <f t="shared" si="78"/>
        <v>2.3631721245194689E-2</v>
      </c>
      <c r="AP55" s="385">
        <f t="shared" si="79"/>
        <v>8.3920509399009011E-2</v>
      </c>
      <c r="AQ55" s="386">
        <f t="shared" si="80"/>
        <v>5.6933364279701693E-2</v>
      </c>
    </row>
    <row r="56" spans="1:43" ht="19.5" customHeight="1">
      <c r="A56" s="8" t="s">
        <v>225</v>
      </c>
      <c r="B56" s="19">
        <v>261.34000000000003</v>
      </c>
      <c r="C56" s="371">
        <v>710.95999999999992</v>
      </c>
      <c r="D56" s="375">
        <v>972.3</v>
      </c>
      <c r="E56" s="19">
        <v>355.89999999999992</v>
      </c>
      <c r="F56" s="369">
        <v>807.81999999999994</v>
      </c>
      <c r="G56" s="377">
        <v>1163.7199999999998</v>
      </c>
      <c r="H56" s="345">
        <f t="shared" si="66"/>
        <v>1.4863340191907369E-3</v>
      </c>
      <c r="I56" s="323">
        <f t="shared" si="67"/>
        <v>2.2041608651759228E-3</v>
      </c>
      <c r="J56" s="399">
        <f t="shared" si="68"/>
        <v>1.9509124895057941E-3</v>
      </c>
      <c r="K56" s="323">
        <f t="shared" si="69"/>
        <v>2.4844368425997916E-3</v>
      </c>
      <c r="L56" s="323">
        <f t="shared" si="70"/>
        <v>3.7110287316001293E-3</v>
      </c>
      <c r="M56" s="399">
        <f t="shared" si="71"/>
        <v>3.2242025423800664E-3</v>
      </c>
      <c r="N56" s="394">
        <f t="shared" si="51"/>
        <v>0.36182750440039746</v>
      </c>
      <c r="O56" s="395">
        <f t="shared" si="52"/>
        <v>0.13623832564419944</v>
      </c>
      <c r="P56" s="386">
        <f t="shared" si="53"/>
        <v>0.19687339298570386</v>
      </c>
      <c r="R56" s="401">
        <v>86.02300000000001</v>
      </c>
      <c r="S56" s="369">
        <v>246.48699999999997</v>
      </c>
      <c r="T56" s="374">
        <v>332.51</v>
      </c>
      <c r="U56" s="19">
        <v>103.21899999999998</v>
      </c>
      <c r="V56" s="119">
        <v>277.60199999999998</v>
      </c>
      <c r="W56" s="375">
        <v>380.82099999999997</v>
      </c>
      <c r="X56" s="345">
        <f t="shared" si="72"/>
        <v>2.3968868863206948E-3</v>
      </c>
      <c r="Y56" s="323">
        <f t="shared" si="73"/>
        <v>4.1397348575795629E-3</v>
      </c>
      <c r="Z56" s="399">
        <f t="shared" si="74"/>
        <v>3.4842900340167553E-3</v>
      </c>
      <c r="AA56" s="323">
        <f t="shared" si="75"/>
        <v>3.2127296791711912E-3</v>
      </c>
      <c r="AB56" s="323">
        <f t="shared" si="76"/>
        <v>5.5991527268231985E-3</v>
      </c>
      <c r="AC56" s="399">
        <f t="shared" si="77"/>
        <v>4.6607885712408635E-3</v>
      </c>
      <c r="AE56" s="394">
        <f t="shared" si="54"/>
        <v>0.19990002673703505</v>
      </c>
      <c r="AF56" s="395">
        <f t="shared" si="55"/>
        <v>0.12623383789003076</v>
      </c>
      <c r="AG56" s="386">
        <f t="shared" si="56"/>
        <v>0.14529187092117524</v>
      </c>
      <c r="AI56" s="27">
        <f t="shared" si="57"/>
        <v>3.2916124588658451</v>
      </c>
      <c r="AJ56" s="28">
        <f t="shared" si="58"/>
        <v>3.4669601665353889</v>
      </c>
      <c r="AK56" s="402">
        <f t="shared" si="59"/>
        <v>3.419829270801193</v>
      </c>
      <c r="AL56" s="28">
        <f t="shared" si="60"/>
        <v>2.9002247822422027</v>
      </c>
      <c r="AM56" s="28">
        <f t="shared" si="61"/>
        <v>3.4364338590280012</v>
      </c>
      <c r="AN56" s="402">
        <f t="shared" si="62"/>
        <v>3.2724452617468125</v>
      </c>
      <c r="AO56" s="384">
        <f t="shared" si="78"/>
        <v>-0.11890454344631401</v>
      </c>
      <c r="AP56" s="385">
        <f t="shared" si="79"/>
        <v>-8.8049201724441015E-3</v>
      </c>
      <c r="AQ56" s="386">
        <f t="shared" si="80"/>
        <v>-4.3096890921648728E-2</v>
      </c>
    </row>
    <row r="57" spans="1:43" ht="19.5" customHeight="1">
      <c r="A57" s="8" t="s">
        <v>226</v>
      </c>
      <c r="B57" s="19">
        <v>214.15</v>
      </c>
      <c r="C57" s="371">
        <v>456.62999999999988</v>
      </c>
      <c r="D57" s="375">
        <v>670.77999999999986</v>
      </c>
      <c r="E57" s="19">
        <v>635.99999999999989</v>
      </c>
      <c r="F57" s="369">
        <v>302.23</v>
      </c>
      <c r="G57" s="377">
        <v>938.2299999999999</v>
      </c>
      <c r="H57" s="345">
        <f t="shared" si="66"/>
        <v>1.2179476169346302E-3</v>
      </c>
      <c r="I57" s="323">
        <f t="shared" si="67"/>
        <v>1.4156717338039853E-3</v>
      </c>
      <c r="J57" s="399">
        <f t="shared" si="68"/>
        <v>1.3459149230800127E-3</v>
      </c>
      <c r="K57" s="323">
        <f t="shared" si="69"/>
        <v>4.4397354085233707E-3</v>
      </c>
      <c r="L57" s="323">
        <f t="shared" si="70"/>
        <v>1.38840857313697E-3</v>
      </c>
      <c r="M57" s="399">
        <f t="shared" si="71"/>
        <v>2.5994599657454113E-3</v>
      </c>
      <c r="N57" s="394">
        <f t="shared" si="51"/>
        <v>1.9698809245855704</v>
      </c>
      <c r="O57" s="395">
        <f t="shared" si="52"/>
        <v>-0.3381293388520244</v>
      </c>
      <c r="P57" s="386">
        <f t="shared" si="53"/>
        <v>0.39871492888875654</v>
      </c>
      <c r="R57" s="401">
        <v>63.115000000000009</v>
      </c>
      <c r="S57" s="369">
        <v>138.16500000000002</v>
      </c>
      <c r="T57" s="374">
        <v>201.28000000000003</v>
      </c>
      <c r="U57" s="19">
        <v>158.08299999999997</v>
      </c>
      <c r="V57" s="119">
        <v>108.06399999999998</v>
      </c>
      <c r="W57" s="375">
        <v>266.14699999999993</v>
      </c>
      <c r="X57" s="345">
        <f t="shared" si="72"/>
        <v>1.7585938159577167E-3</v>
      </c>
      <c r="Y57" s="323">
        <f t="shared" si="73"/>
        <v>2.320473155166319E-3</v>
      </c>
      <c r="Z57" s="399">
        <f t="shared" si="74"/>
        <v>2.1091633275597504E-3</v>
      </c>
      <c r="AA57" s="323">
        <f t="shared" si="75"/>
        <v>4.920392038989134E-3</v>
      </c>
      <c r="AB57" s="323">
        <f t="shared" si="76"/>
        <v>2.179619888442526E-3</v>
      </c>
      <c r="AC57" s="399">
        <f t="shared" si="77"/>
        <v>3.2573174690209887E-3</v>
      </c>
      <c r="AE57" s="394">
        <f t="shared" si="54"/>
        <v>1.5046819298106622</v>
      </c>
      <c r="AF57" s="395">
        <f t="shared" si="55"/>
        <v>-0.21786270039445618</v>
      </c>
      <c r="AG57" s="386">
        <f t="shared" si="56"/>
        <v>0.32227245627980872</v>
      </c>
      <c r="AI57" s="27">
        <f t="shared" si="57"/>
        <v>2.9472332477235588</v>
      </c>
      <c r="AJ57" s="28">
        <f t="shared" si="58"/>
        <v>3.0257538926483161</v>
      </c>
      <c r="AK57" s="402">
        <f t="shared" si="59"/>
        <v>3.0006857688064654</v>
      </c>
      <c r="AL57" s="28">
        <f t="shared" si="60"/>
        <v>2.4855817610062894</v>
      </c>
      <c r="AM57" s="28">
        <f t="shared" si="61"/>
        <v>3.5755550408629184</v>
      </c>
      <c r="AN57" s="402">
        <f t="shared" si="62"/>
        <v>2.8366924954435473</v>
      </c>
      <c r="AO57" s="384">
        <f t="shared" si="78"/>
        <v>-0.15663893825636255</v>
      </c>
      <c r="AP57" s="385">
        <f t="shared" si="79"/>
        <v>0.18170716050319094</v>
      </c>
      <c r="AQ57" s="386">
        <f t="shared" si="80"/>
        <v>-5.4651931591006647E-2</v>
      </c>
    </row>
    <row r="58" spans="1:43" ht="19.5" customHeight="1">
      <c r="A58" s="8" t="s">
        <v>229</v>
      </c>
      <c r="B58" s="19">
        <v>1785.86</v>
      </c>
      <c r="C58" s="371">
        <v>1499.94</v>
      </c>
      <c r="D58" s="375">
        <v>3285.8</v>
      </c>
      <c r="E58" s="19">
        <v>548.31000000000006</v>
      </c>
      <c r="F58" s="369">
        <v>499.16</v>
      </c>
      <c r="G58" s="377">
        <v>1047.47</v>
      </c>
      <c r="H58" s="345">
        <f t="shared" si="66"/>
        <v>1.0156824334246455E-2</v>
      </c>
      <c r="I58" s="323">
        <f t="shared" si="67"/>
        <v>4.6502040172611316E-3</v>
      </c>
      <c r="J58" s="399">
        <f t="shared" si="68"/>
        <v>6.5929324879339078E-3</v>
      </c>
      <c r="K58" s="323">
        <f t="shared" si="69"/>
        <v>3.8275964179991353E-3</v>
      </c>
      <c r="L58" s="323">
        <f t="shared" si="70"/>
        <v>2.293081505366939E-3</v>
      </c>
      <c r="M58" s="399">
        <f t="shared" si="71"/>
        <v>2.9021203013326648E-3</v>
      </c>
      <c r="N58" s="394">
        <f t="shared" si="51"/>
        <v>-0.69297145352939193</v>
      </c>
      <c r="O58" s="395">
        <f t="shared" si="52"/>
        <v>-0.66721335520087466</v>
      </c>
      <c r="P58" s="386">
        <f t="shared" si="53"/>
        <v>-0.68121309878872716</v>
      </c>
      <c r="R58" s="401">
        <v>332.57900000000001</v>
      </c>
      <c r="S58" s="369">
        <v>247.267</v>
      </c>
      <c r="T58" s="374">
        <v>579.846</v>
      </c>
      <c r="U58" s="19">
        <v>113.01000000000002</v>
      </c>
      <c r="V58" s="119">
        <v>125.795</v>
      </c>
      <c r="W58" s="375">
        <v>238.80500000000001</v>
      </c>
      <c r="X58" s="345">
        <f t="shared" si="72"/>
        <v>9.2667570738715257E-3</v>
      </c>
      <c r="Y58" s="323">
        <f t="shared" si="73"/>
        <v>4.1528349123042029E-3</v>
      </c>
      <c r="Z58" s="399">
        <f t="shared" si="74"/>
        <v>6.0760627922903957E-3</v>
      </c>
      <c r="AA58" s="323">
        <f t="shared" si="75"/>
        <v>3.5174781875733775E-3</v>
      </c>
      <c r="AB58" s="323">
        <f t="shared" si="76"/>
        <v>2.5372490733882478E-3</v>
      </c>
      <c r="AC58" s="399">
        <f t="shared" si="77"/>
        <v>2.9226844495318653E-3</v>
      </c>
      <c r="AE58" s="394">
        <f t="shared" si="54"/>
        <v>-0.66020103494207383</v>
      </c>
      <c r="AF58" s="395">
        <f t="shared" si="55"/>
        <v>-0.49125843723586243</v>
      </c>
      <c r="AG58" s="386">
        <f t="shared" si="56"/>
        <v>-0.58815789019843201</v>
      </c>
      <c r="AI58" s="27">
        <f t="shared" si="57"/>
        <v>1.8622904371003326</v>
      </c>
      <c r="AJ58" s="28">
        <f t="shared" si="58"/>
        <v>1.6485126071709535</v>
      </c>
      <c r="AK58" s="402">
        <f t="shared" si="59"/>
        <v>1.7647026599306104</v>
      </c>
      <c r="AL58" s="28">
        <f t="shared" si="60"/>
        <v>2.0610603490726049</v>
      </c>
      <c r="AM58" s="28">
        <f t="shared" si="61"/>
        <v>2.5201338248257072</v>
      </c>
      <c r="AN58" s="402">
        <f t="shared" si="62"/>
        <v>2.2798266298796146</v>
      </c>
      <c r="AO58" s="384">
        <f t="shared" si="78"/>
        <v>0.10673410978889294</v>
      </c>
      <c r="AP58" s="385">
        <f t="shared" si="79"/>
        <v>0.52873190891185295</v>
      </c>
      <c r="AQ58" s="386">
        <f t="shared" si="80"/>
        <v>0.29190411599949612</v>
      </c>
    </row>
    <row r="59" spans="1:43" ht="19.5" customHeight="1">
      <c r="A59" s="8" t="s">
        <v>230</v>
      </c>
      <c r="B59" s="19">
        <v>265.60999999999996</v>
      </c>
      <c r="C59" s="371">
        <v>305.65999999999997</v>
      </c>
      <c r="D59" s="375">
        <v>571.27</v>
      </c>
      <c r="E59" s="19">
        <v>368.34000000000003</v>
      </c>
      <c r="F59" s="369">
        <v>332.44</v>
      </c>
      <c r="G59" s="377">
        <v>700.78</v>
      </c>
      <c r="H59" s="345">
        <f t="shared" si="66"/>
        <v>1.5106190358814245E-3</v>
      </c>
      <c r="I59" s="323">
        <f t="shared" si="67"/>
        <v>9.4762547829648999E-4</v>
      </c>
      <c r="J59" s="399">
        <f t="shared" si="68"/>
        <v>1.1462488716239587E-3</v>
      </c>
      <c r="K59" s="323">
        <f t="shared" si="69"/>
        <v>2.5712769502759416E-3</v>
      </c>
      <c r="L59" s="323">
        <f t="shared" si="70"/>
        <v>1.5271897100011724E-3</v>
      </c>
      <c r="M59" s="399">
        <f t="shared" si="71"/>
        <v>1.9415810140318145E-3</v>
      </c>
      <c r="N59" s="394">
        <f t="shared" si="51"/>
        <v>0.38677007642784567</v>
      </c>
      <c r="O59" s="395">
        <f t="shared" si="52"/>
        <v>8.7613688411961113E-2</v>
      </c>
      <c r="P59" s="386">
        <f t="shared" si="53"/>
        <v>0.22670541075148354</v>
      </c>
      <c r="R59" s="401">
        <v>66.081999999999994</v>
      </c>
      <c r="S59" s="369">
        <v>98.17</v>
      </c>
      <c r="T59" s="374">
        <v>164.25200000000001</v>
      </c>
      <c r="U59" s="19">
        <v>82.367000000000004</v>
      </c>
      <c r="V59" s="119">
        <v>90.287999999999997</v>
      </c>
      <c r="W59" s="375">
        <v>172.655</v>
      </c>
      <c r="X59" s="345">
        <f t="shared" si="72"/>
        <v>1.8412643039866562E-3</v>
      </c>
      <c r="Y59" s="323">
        <f t="shared" si="73"/>
        <v>1.6487594516894836E-3</v>
      </c>
      <c r="Z59" s="399">
        <f t="shared" si="74"/>
        <v>1.7211560755084662E-3</v>
      </c>
      <c r="AA59" s="323">
        <f t="shared" si="75"/>
        <v>2.5637034410747397E-3</v>
      </c>
      <c r="AB59" s="323">
        <f t="shared" si="76"/>
        <v>1.821083066402306E-3</v>
      </c>
      <c r="AC59" s="399">
        <f t="shared" si="77"/>
        <v>2.1130884346388236E-3</v>
      </c>
      <c r="AE59" s="394">
        <f t="shared" si="54"/>
        <v>0.24643624587633564</v>
      </c>
      <c r="AF59" s="395">
        <f t="shared" si="55"/>
        <v>-8.0289294081695065E-2</v>
      </c>
      <c r="AG59" s="386">
        <f t="shared" si="56"/>
        <v>5.1159194408591624E-2</v>
      </c>
      <c r="AI59" s="27">
        <f t="shared" si="57"/>
        <v>2.4879334362411054</v>
      </c>
      <c r="AJ59" s="28">
        <f t="shared" si="58"/>
        <v>3.2117385330105352</v>
      </c>
      <c r="AK59" s="402">
        <f t="shared" si="59"/>
        <v>2.8752078701839761</v>
      </c>
      <c r="AL59" s="28">
        <f t="shared" si="60"/>
        <v>2.2361676711733725</v>
      </c>
      <c r="AM59" s="28">
        <f t="shared" si="61"/>
        <v>2.715918662014198</v>
      </c>
      <c r="AN59" s="402">
        <f t="shared" si="62"/>
        <v>2.4637546733639661</v>
      </c>
      <c r="AO59" s="384">
        <f t="shared" si="78"/>
        <v>-0.10119473511643193</v>
      </c>
      <c r="AP59" s="385">
        <f t="shared" si="79"/>
        <v>-0.15437740834138783</v>
      </c>
      <c r="AQ59" s="386">
        <f t="shared" si="80"/>
        <v>-0.1431038086278201</v>
      </c>
    </row>
    <row r="60" spans="1:43" ht="19.5" customHeight="1">
      <c r="A60" s="8" t="s">
        <v>236</v>
      </c>
      <c r="B60" s="19">
        <v>10.83</v>
      </c>
      <c r="C60" s="371">
        <v>99.050000000000011</v>
      </c>
      <c r="D60" s="375">
        <v>109.88000000000001</v>
      </c>
      <c r="E60" s="19">
        <v>22.330000000000005</v>
      </c>
      <c r="F60" s="369">
        <v>248.10000000000002</v>
      </c>
      <c r="G60" s="377">
        <v>270.43</v>
      </c>
      <c r="H60" s="345">
        <f t="shared" si="66"/>
        <v>6.1594082145234862E-5</v>
      </c>
      <c r="I60" s="323">
        <f t="shared" si="67"/>
        <v>3.070807551700169E-4</v>
      </c>
      <c r="J60" s="399">
        <f t="shared" si="68"/>
        <v>2.2047337688665708E-4</v>
      </c>
      <c r="K60" s="323">
        <f t="shared" si="69"/>
        <v>1.5587938942189766E-4</v>
      </c>
      <c r="L60" s="323">
        <f t="shared" si="70"/>
        <v>1.1397418092025354E-3</v>
      </c>
      <c r="M60" s="399">
        <f t="shared" si="71"/>
        <v>7.4925333717375448E-4</v>
      </c>
      <c r="N60" s="394">
        <f t="shared" si="51"/>
        <v>1.0618651892890125</v>
      </c>
      <c r="O60" s="395">
        <f t="shared" si="52"/>
        <v>1.5047955577990912</v>
      </c>
      <c r="P60" s="386">
        <f t="shared" si="53"/>
        <v>1.4611394248270841</v>
      </c>
      <c r="R60" s="401">
        <v>5.2560000000000002</v>
      </c>
      <c r="S60" s="369">
        <v>38.423999999999992</v>
      </c>
      <c r="T60" s="374">
        <v>43.679999999999993</v>
      </c>
      <c r="U60" s="19">
        <v>8.7240000000000002</v>
      </c>
      <c r="V60" s="119">
        <v>80.853999999999999</v>
      </c>
      <c r="W60" s="375">
        <v>89.578000000000003</v>
      </c>
      <c r="X60" s="345">
        <f t="shared" si="72"/>
        <v>1.4644964107856702E-4</v>
      </c>
      <c r="Y60" s="323">
        <f t="shared" si="73"/>
        <v>6.4532884966605596E-4</v>
      </c>
      <c r="Z60" s="399">
        <f t="shared" si="74"/>
        <v>4.5771191448633678E-4</v>
      </c>
      <c r="AA60" s="323">
        <f t="shared" si="75"/>
        <v>2.7153773744261693E-4</v>
      </c>
      <c r="AB60" s="323">
        <f t="shared" si="76"/>
        <v>1.6308019919689446E-3</v>
      </c>
      <c r="AC60" s="399">
        <f t="shared" si="77"/>
        <v>1.0963264069854713E-3</v>
      </c>
      <c r="AE60" s="394">
        <f t="shared" si="54"/>
        <v>0.65981735159817345</v>
      </c>
      <c r="AF60" s="395">
        <f t="shared" si="55"/>
        <v>1.1042577555694362</v>
      </c>
      <c r="AG60" s="386">
        <f t="shared" si="56"/>
        <v>1.0507783882783888</v>
      </c>
      <c r="AI60" s="27">
        <f t="shared" si="57"/>
        <v>4.8531855955678669</v>
      </c>
      <c r="AJ60" s="28">
        <f t="shared" si="58"/>
        <v>3.8792529025744562</v>
      </c>
      <c r="AK60" s="402">
        <f t="shared" si="59"/>
        <v>3.9752457226064788</v>
      </c>
      <c r="AL60" s="28">
        <f t="shared" si="60"/>
        <v>3.9068517689207338</v>
      </c>
      <c r="AM60" s="28">
        <f t="shared" si="61"/>
        <v>3.2589278516727123</v>
      </c>
      <c r="AN60" s="402">
        <f t="shared" si="62"/>
        <v>3.3124283548422886</v>
      </c>
      <c r="AO60" s="384">
        <f t="shared" si="78"/>
        <v>-0.19499230103859305</v>
      </c>
      <c r="AP60" s="385">
        <f t="shared" si="79"/>
        <v>-0.15990838093852217</v>
      </c>
      <c r="AQ60" s="386">
        <f t="shared" si="80"/>
        <v>-0.16673620048060722</v>
      </c>
    </row>
    <row r="61" spans="1:43" ht="19.5" customHeight="1">
      <c r="A61" s="8" t="s">
        <v>231</v>
      </c>
      <c r="B61" s="19">
        <v>185.27000000000004</v>
      </c>
      <c r="C61" s="371">
        <v>256.09000000000003</v>
      </c>
      <c r="D61" s="375">
        <v>441.36000000000007</v>
      </c>
      <c r="E61" s="19">
        <v>58.690000000000005</v>
      </c>
      <c r="F61" s="369">
        <v>89.909999999999968</v>
      </c>
      <c r="G61" s="377">
        <v>148.59999999999997</v>
      </c>
      <c r="H61" s="345">
        <f t="shared" si="66"/>
        <v>1.0536967312140041E-3</v>
      </c>
      <c r="I61" s="323">
        <f t="shared" si="67"/>
        <v>7.9394558901049598E-4</v>
      </c>
      <c r="J61" s="399">
        <f t="shared" si="68"/>
        <v>8.8558545342823966E-4</v>
      </c>
      <c r="K61" s="323">
        <f t="shared" si="69"/>
        <v>4.0969822504125267E-4</v>
      </c>
      <c r="L61" s="323">
        <f t="shared" si="70"/>
        <v>4.1303581646674693E-4</v>
      </c>
      <c r="M61" s="399">
        <f t="shared" si="71"/>
        <v>4.1171114855607693E-4</v>
      </c>
      <c r="N61" s="394">
        <f t="shared" si="51"/>
        <v>-0.68321908565876832</v>
      </c>
      <c r="O61" s="395">
        <f t="shared" si="52"/>
        <v>-0.64891249170213616</v>
      </c>
      <c r="P61" s="386">
        <f t="shared" si="53"/>
        <v>-0.6633133949610297</v>
      </c>
      <c r="R61" s="401">
        <v>43.784000000000006</v>
      </c>
      <c r="S61" s="369">
        <v>98.711999999999989</v>
      </c>
      <c r="T61" s="374">
        <v>142.49599999999998</v>
      </c>
      <c r="U61" s="19">
        <v>23.907000000000004</v>
      </c>
      <c r="V61" s="119">
        <v>38.309999999999995</v>
      </c>
      <c r="W61" s="375">
        <v>62.216999999999999</v>
      </c>
      <c r="X61" s="345">
        <f t="shared" si="72"/>
        <v>1.2199678624398743E-3</v>
      </c>
      <c r="Y61" s="323">
        <f t="shared" si="73"/>
        <v>1.657862310228912E-3</v>
      </c>
      <c r="Z61" s="399">
        <f t="shared" si="74"/>
        <v>1.4931803334854636E-3</v>
      </c>
      <c r="AA61" s="323">
        <f t="shared" si="75"/>
        <v>7.4411424679512192E-4</v>
      </c>
      <c r="AB61" s="323">
        <f t="shared" si="76"/>
        <v>7.7270171311660839E-4</v>
      </c>
      <c r="AC61" s="399">
        <f t="shared" si="77"/>
        <v>7.6146085047014954E-4</v>
      </c>
      <c r="AE61" s="394">
        <f t="shared" si="54"/>
        <v>-0.45397862232779096</v>
      </c>
      <c r="AF61" s="395">
        <f t="shared" si="55"/>
        <v>-0.611901288597131</v>
      </c>
      <c r="AG61" s="386">
        <f t="shared" si="56"/>
        <v>-0.56337721760610815</v>
      </c>
      <c r="AI61" s="27">
        <f t="shared" si="57"/>
        <v>2.3632536298375344</v>
      </c>
      <c r="AJ61" s="28">
        <f t="shared" si="58"/>
        <v>3.8545823733843561</v>
      </c>
      <c r="AK61" s="402">
        <f t="shared" si="59"/>
        <v>3.2285662497734267</v>
      </c>
      <c r="AL61" s="28">
        <f t="shared" si="60"/>
        <v>4.0734367013119783</v>
      </c>
      <c r="AM61" s="28">
        <f t="shared" si="61"/>
        <v>4.260927594260929</v>
      </c>
      <c r="AN61" s="402">
        <f t="shared" si="62"/>
        <v>4.1868775235531634</v>
      </c>
      <c r="AO61" s="384">
        <f t="shared" si="78"/>
        <v>0.7236561704094423</v>
      </c>
      <c r="AP61" s="385">
        <f t="shared" si="79"/>
        <v>0.10541874099834023</v>
      </c>
      <c r="AQ61" s="386">
        <f t="shared" si="80"/>
        <v>0.29682255206842628</v>
      </c>
    </row>
    <row r="62" spans="1:43" ht="19.5" customHeight="1" thickBot="1">
      <c r="A62" s="8" t="s">
        <v>17</v>
      </c>
      <c r="B62" s="19">
        <f t="shared" ref="B62:G62" si="81">B63-SUM(B40:B61)</f>
        <v>369.20000000009895</v>
      </c>
      <c r="C62" s="371">
        <f t="shared" si="81"/>
        <v>227.61000000004424</v>
      </c>
      <c r="D62" s="376">
        <f t="shared" si="81"/>
        <v>596.80999999993946</v>
      </c>
      <c r="E62" s="21">
        <f t="shared" si="81"/>
        <v>268.11999999999534</v>
      </c>
      <c r="F62" s="119">
        <f t="shared" si="81"/>
        <v>166.38999999995576</v>
      </c>
      <c r="G62" s="375">
        <f t="shared" si="81"/>
        <v>434.50999999995111</v>
      </c>
      <c r="H62" s="345">
        <f t="shared" si="66"/>
        <v>2.0997724033265746E-3</v>
      </c>
      <c r="I62" s="323">
        <f t="shared" si="67"/>
        <v>7.0565018358668464E-4</v>
      </c>
      <c r="J62" s="399">
        <f t="shared" si="68"/>
        <v>1.1974946856544634E-3</v>
      </c>
      <c r="K62" s="323">
        <f t="shared" si="69"/>
        <v>1.871669587630921E-3</v>
      </c>
      <c r="L62" s="323">
        <f t="shared" si="70"/>
        <v>7.6437581472454431E-4</v>
      </c>
      <c r="M62" s="399">
        <f t="shared" si="71"/>
        <v>1.2038533725375565E-3</v>
      </c>
      <c r="N62" s="396">
        <f t="shared" si="51"/>
        <v>-0.273781148429243</v>
      </c>
      <c r="O62" s="397">
        <f t="shared" si="52"/>
        <v>-0.26896885022660066</v>
      </c>
      <c r="P62" s="388">
        <f t="shared" si="53"/>
        <v>-0.27194584541144556</v>
      </c>
      <c r="R62" s="19">
        <f t="shared" ref="R62:W62" si="82">R63-SUM(R40:R61)</f>
        <v>104.19599999999627</v>
      </c>
      <c r="S62" s="119">
        <f t="shared" si="82"/>
        <v>86.551000000006752</v>
      </c>
      <c r="T62" s="375">
        <f t="shared" si="82"/>
        <v>190.74699999998847</v>
      </c>
      <c r="U62" s="119">
        <f t="shared" si="82"/>
        <v>77.95600000000195</v>
      </c>
      <c r="V62" s="123">
        <f t="shared" si="82"/>
        <v>54.408000000010361</v>
      </c>
      <c r="W62" s="376">
        <f t="shared" si="82"/>
        <v>132.36400000001595</v>
      </c>
      <c r="X62" s="345">
        <f t="shared" si="72"/>
        <v>2.9032471084135892E-3</v>
      </c>
      <c r="Y62" s="323">
        <f t="shared" si="73"/>
        <v>1.4536190211183421E-3</v>
      </c>
      <c r="Z62" s="399">
        <f t="shared" si="74"/>
        <v>1.9987906262023815E-3</v>
      </c>
      <c r="AA62" s="323">
        <f t="shared" si="75"/>
        <v>2.4264094291697818E-3</v>
      </c>
      <c r="AB62" s="323">
        <f t="shared" si="76"/>
        <v>1.0973937563888395E-3</v>
      </c>
      <c r="AC62" s="399">
        <f t="shared" si="77"/>
        <v>1.6199753124008394E-3</v>
      </c>
      <c r="AE62" s="396">
        <f t="shared" si="54"/>
        <v>-0.25183308380355546</v>
      </c>
      <c r="AF62" s="397">
        <f t="shared" si="55"/>
        <v>-0.37137641390618115</v>
      </c>
      <c r="AG62" s="388">
        <f t="shared" si="56"/>
        <v>-0.30607558703400867</v>
      </c>
      <c r="AI62" s="27">
        <f t="shared" si="57"/>
        <v>2.822210184181158</v>
      </c>
      <c r="AJ62" s="28">
        <f t="shared" si="58"/>
        <v>3.802600940204294</v>
      </c>
      <c r="AK62" s="402">
        <f t="shared" si="59"/>
        <v>3.1961093145223405</v>
      </c>
      <c r="AL62" s="28">
        <f t="shared" si="60"/>
        <v>2.9075041026407318</v>
      </c>
      <c r="AM62" s="28">
        <f t="shared" si="61"/>
        <v>3.269908047360107</v>
      </c>
      <c r="AN62" s="402">
        <f t="shared" si="62"/>
        <v>3.0462820188265138</v>
      </c>
      <c r="AO62" s="387">
        <f t="shared" si="78"/>
        <v>3.0222383484283667E-2</v>
      </c>
      <c r="AP62" s="385">
        <f t="shared" si="79"/>
        <v>-0.14008645693322955</v>
      </c>
      <c r="AQ62" s="386">
        <f t="shared" si="80"/>
        <v>-4.6878026047184301E-2</v>
      </c>
    </row>
    <row r="63" spans="1:43" ht="25.5" customHeight="1" thickBot="1">
      <c r="A63" s="12" t="s">
        <v>18</v>
      </c>
      <c r="B63" s="17">
        <v>175828.58000000002</v>
      </c>
      <c r="C63" s="372">
        <v>322553.59000000003</v>
      </c>
      <c r="D63" s="18">
        <v>498382.17000000004</v>
      </c>
      <c r="E63" s="17">
        <v>143251.77999999997</v>
      </c>
      <c r="F63" s="373">
        <v>217680.88</v>
      </c>
      <c r="G63" s="378">
        <v>360932.65999999992</v>
      </c>
      <c r="H63" s="334">
        <f t="shared" ref="H63:M63" si="83">SUM(H40:H62)</f>
        <v>1.0000000000000004</v>
      </c>
      <c r="I63" s="338">
        <f t="shared" si="83"/>
        <v>1.0000000000000002</v>
      </c>
      <c r="J63" s="335">
        <f t="shared" si="83"/>
        <v>0.99999999999999967</v>
      </c>
      <c r="K63" s="338">
        <f t="shared" si="83"/>
        <v>0.99999999999999989</v>
      </c>
      <c r="L63" s="338">
        <f t="shared" si="83"/>
        <v>0.99999999999999956</v>
      </c>
      <c r="M63" s="335">
        <f t="shared" si="83"/>
        <v>1.0000000000000002</v>
      </c>
      <c r="N63" s="389">
        <f t="shared" si="51"/>
        <v>-0.18527590907007294</v>
      </c>
      <c r="O63" s="390">
        <f t="shared" si="52"/>
        <v>-0.32513267020218256</v>
      </c>
      <c r="P63" s="391">
        <f t="shared" si="53"/>
        <v>-0.27579138715977763</v>
      </c>
      <c r="R63" s="17">
        <v>35889.470000000008</v>
      </c>
      <c r="S63" s="372">
        <v>59541.736000000004</v>
      </c>
      <c r="T63" s="18">
        <v>95431.206000000006</v>
      </c>
      <c r="U63" s="17">
        <v>32128.130999999994</v>
      </c>
      <c r="V63" s="373">
        <v>49579.287000000004</v>
      </c>
      <c r="W63" s="378">
        <v>81707.417999999991</v>
      </c>
      <c r="X63" s="334">
        <f t="shared" ref="X63:AC63" si="84">SUM(X40:X62)</f>
        <v>0.99999999999999944</v>
      </c>
      <c r="Y63" s="338">
        <f t="shared" si="84"/>
        <v>1.0000000000000002</v>
      </c>
      <c r="Z63" s="335">
        <f t="shared" si="84"/>
        <v>0.99999999999999978</v>
      </c>
      <c r="AA63" s="338">
        <f t="shared" si="84"/>
        <v>1</v>
      </c>
      <c r="AB63" s="338">
        <f t="shared" si="84"/>
        <v>1</v>
      </c>
      <c r="AC63" s="335">
        <f t="shared" si="84"/>
        <v>1.0000000000000004</v>
      </c>
      <c r="AE63" s="389">
        <f t="shared" si="54"/>
        <v>-0.10480341448341292</v>
      </c>
      <c r="AF63" s="390">
        <f t="shared" si="55"/>
        <v>-0.16731875268131247</v>
      </c>
      <c r="AG63" s="391">
        <f t="shared" si="56"/>
        <v>-0.14380817947538055</v>
      </c>
      <c r="AI63" s="403">
        <f t="shared" si="57"/>
        <v>2.0411624776813877</v>
      </c>
      <c r="AJ63" s="404">
        <f t="shared" si="58"/>
        <v>1.8459486375581808</v>
      </c>
      <c r="AK63" s="405">
        <f t="shared" si="59"/>
        <v>1.9148198259179294</v>
      </c>
      <c r="AL63" s="404">
        <f t="shared" si="60"/>
        <v>2.2427735976474428</v>
      </c>
      <c r="AM63" s="404">
        <f t="shared" si="61"/>
        <v>2.2776133117433188</v>
      </c>
      <c r="AN63" s="405">
        <f t="shared" si="62"/>
        <v>2.2637856601838142</v>
      </c>
      <c r="AO63" s="389">
        <f t="shared" si="78"/>
        <v>9.8772695545075201E-2</v>
      </c>
      <c r="AP63" s="390">
        <f t="shared" si="79"/>
        <v>0.23384435807279211</v>
      </c>
      <c r="AQ63" s="391">
        <f t="shared" si="80"/>
        <v>0.18224473631538518</v>
      </c>
    </row>
    <row r="64" spans="1:43" ht="20.100000000000001" customHeight="1"/>
    <row r="65" spans="1:43" ht="20.100000000000001" customHeight="1" thickBot="1"/>
    <row r="66" spans="1:43" ht="15" customHeight="1">
      <c r="A66" s="494" t="s">
        <v>15</v>
      </c>
      <c r="B66" s="441" t="s">
        <v>133</v>
      </c>
      <c r="C66" s="503"/>
      <c r="D66" s="503"/>
      <c r="E66" s="503"/>
      <c r="F66" s="503"/>
      <c r="G66" s="526"/>
      <c r="H66" s="504" t="s">
        <v>135</v>
      </c>
      <c r="I66" s="503"/>
      <c r="J66" s="503"/>
      <c r="K66" s="503"/>
      <c r="L66" s="503"/>
      <c r="M66" s="526"/>
      <c r="N66" s="527" t="s">
        <v>153</v>
      </c>
      <c r="O66" s="497"/>
      <c r="P66" s="528"/>
      <c r="R66" s="504" t="s">
        <v>134</v>
      </c>
      <c r="S66" s="503"/>
      <c r="T66" s="503"/>
      <c r="U66" s="503"/>
      <c r="V66" s="503"/>
      <c r="W66" s="526"/>
      <c r="X66" s="503" t="s">
        <v>136</v>
      </c>
      <c r="Y66" s="503"/>
      <c r="Z66" s="503"/>
      <c r="AA66" s="503"/>
      <c r="AB66" s="503"/>
      <c r="AC66" s="442"/>
      <c r="AE66" s="497" t="s">
        <v>153</v>
      </c>
      <c r="AF66" s="497"/>
      <c r="AG66" s="497"/>
      <c r="AI66" s="488" t="s">
        <v>139</v>
      </c>
      <c r="AJ66" s="487"/>
      <c r="AK66" s="487"/>
      <c r="AL66" s="487"/>
      <c r="AM66" s="487"/>
      <c r="AN66" s="486"/>
      <c r="AO66" s="497" t="s">
        <v>153</v>
      </c>
      <c r="AP66" s="497"/>
      <c r="AQ66" s="497"/>
    </row>
    <row r="67" spans="1:43" ht="15" customHeight="1">
      <c r="A67" s="495"/>
      <c r="B67" s="525" t="str">
        <f>B5</f>
        <v>jan-maio 2025</v>
      </c>
      <c r="C67" s="499"/>
      <c r="D67" s="500"/>
      <c r="E67" s="532" t="str">
        <f>E5</f>
        <v>jan-maio 2026</v>
      </c>
      <c r="F67" s="507"/>
      <c r="G67" s="531"/>
      <c r="H67" s="533" t="str">
        <f>B38</f>
        <v>jan-maio 2025</v>
      </c>
      <c r="I67" s="499"/>
      <c r="J67" s="500"/>
      <c r="K67" s="525" t="str">
        <f>E5</f>
        <v>jan-maio 2026</v>
      </c>
      <c r="L67" s="499"/>
      <c r="M67" s="500"/>
      <c r="N67" s="505" t="s">
        <v>137</v>
      </c>
      <c r="O67" s="499"/>
      <c r="P67" s="509"/>
      <c r="R67" s="529" t="str">
        <f>B5</f>
        <v>jan-maio 2025</v>
      </c>
      <c r="S67" s="499"/>
      <c r="T67" s="500"/>
      <c r="U67" s="530" t="str">
        <f>E5</f>
        <v>jan-maio 2026</v>
      </c>
      <c r="V67" s="507"/>
      <c r="W67" s="531"/>
      <c r="X67" s="499" t="str">
        <f>H67</f>
        <v>jan-maio 2025</v>
      </c>
      <c r="Y67" s="499"/>
      <c r="Z67" s="500"/>
      <c r="AA67" s="525" t="str">
        <f>E5</f>
        <v>jan-maio 2026</v>
      </c>
      <c r="AB67" s="499"/>
      <c r="AC67" s="509"/>
      <c r="AE67" s="498" t="s">
        <v>138</v>
      </c>
      <c r="AF67" s="499"/>
      <c r="AG67" s="509"/>
      <c r="AI67" s="521" t="str">
        <f>R67</f>
        <v>jan-maio 2025</v>
      </c>
      <c r="AJ67" s="522"/>
      <c r="AK67" s="522"/>
      <c r="AL67" s="523" t="str">
        <f>U67</f>
        <v>jan-maio 2026</v>
      </c>
      <c r="AM67" s="522"/>
      <c r="AN67" s="524"/>
      <c r="AO67" s="499" t="s">
        <v>139</v>
      </c>
      <c r="AP67" s="499"/>
      <c r="AQ67" s="509"/>
    </row>
    <row r="68" spans="1:43" ht="19.5" customHeight="1" thickBot="1">
      <c r="A68" s="49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36472.170000000013</v>
      </c>
      <c r="C69" s="370">
        <v>64607.569999999985</v>
      </c>
      <c r="D69" s="375">
        <v>101079.73999999999</v>
      </c>
      <c r="E69" s="39">
        <v>31853.99</v>
      </c>
      <c r="F69" s="379">
        <v>68925.590000000011</v>
      </c>
      <c r="G69" s="377">
        <v>100779.58000000002</v>
      </c>
      <c r="H69" s="345">
        <f t="shared" ref="H69:H96" si="85">B69/$B$97</f>
        <v>0.18907648759401302</v>
      </c>
      <c r="I69" s="323">
        <f t="shared" ref="I69:I96" si="86">C69/$C$97</f>
        <v>0.13061944797186822</v>
      </c>
      <c r="J69" s="398">
        <f t="shared" ref="J69:J96" si="87">D69/$D$97</f>
        <v>0.1470206261829369</v>
      </c>
      <c r="K69" s="323">
        <f t="shared" ref="K69:K96" si="88">E69/$E$97</f>
        <v>0.17419202251252422</v>
      </c>
      <c r="L69" s="323">
        <f t="shared" ref="L69:L96" si="89">F69/$F$97</f>
        <v>0.13633704531539542</v>
      </c>
      <c r="M69" s="399">
        <f t="shared" ref="M69:M96" si="90">G69/$G$97</f>
        <v>0.14639257798447783</v>
      </c>
      <c r="N69" s="392">
        <f t="shared" ref="N69:N97" si="91">(E69-B69)/B69</f>
        <v>-0.12662202440929646</v>
      </c>
      <c r="O69" s="393">
        <f t="shared" ref="O69:O97" si="92">(F69-C69)/C69</f>
        <v>6.683458300629519E-2</v>
      </c>
      <c r="P69" s="382">
        <f t="shared" ref="P69:P97" si="93">(G69-D69)/D69</f>
        <v>-2.969536724174146E-3</v>
      </c>
      <c r="R69" s="401">
        <v>10324.460000000003</v>
      </c>
      <c r="S69" s="369">
        <v>20181.225999999995</v>
      </c>
      <c r="T69" s="374">
        <v>30505.685999999998</v>
      </c>
      <c r="U69" s="39">
        <v>9032.3909999999996</v>
      </c>
      <c r="V69" s="112">
        <v>20901.282999999996</v>
      </c>
      <c r="W69" s="380">
        <v>29933.673999999995</v>
      </c>
      <c r="X69" s="345">
        <f t="shared" ref="X69:X96" si="94">R69/$R$97</f>
        <v>0.19613309039546914</v>
      </c>
      <c r="Y69" s="323">
        <f t="shared" ref="Y69:Y96" si="95">S69/$S$97</f>
        <v>0.18136092157240324</v>
      </c>
      <c r="Z69" s="398">
        <f t="shared" ref="Z69:Z96" si="96">T69/$T$97</f>
        <v>0.18610484444449538</v>
      </c>
      <c r="AA69" s="323">
        <f t="shared" ref="AA69:AA96" si="97">U69/$U$97</f>
        <v>0.17941945341927737</v>
      </c>
      <c r="AB69" s="323">
        <f t="shared" ref="AB69:AB96" si="98">V69/$V$97</f>
        <v>0.19204712396442306</v>
      </c>
      <c r="AC69" s="399">
        <f t="shared" ref="AC69:AC96" si="99">W69/$W$97</f>
        <v>0.18805340392869913</v>
      </c>
      <c r="AE69" s="392">
        <f t="shared" ref="AE69:AE97" si="100">(U69-R69)/R69</f>
        <v>-0.12514639990856691</v>
      </c>
      <c r="AF69" s="393">
        <f t="shared" ref="AF69:AF97" si="101">(V69-S69)/S69</f>
        <v>3.5679546921480433E-2</v>
      </c>
      <c r="AG69" s="382">
        <f t="shared" ref="AG69:AG97" si="102">(W69-T69)/T69</f>
        <v>-1.8750996125771521E-2</v>
      </c>
      <c r="AI69" s="27">
        <f t="shared" ref="AI69:AI97" si="103">(R69/B69)*10</f>
        <v>2.8307775490188818</v>
      </c>
      <c r="AJ69" s="28">
        <f t="shared" ref="AJ69:AJ97" si="104">(S69/C69)*10</f>
        <v>3.1236627534513373</v>
      </c>
      <c r="AK69" s="406">
        <f t="shared" ref="AK69:AK97" si="105">(T69/D69)*10</f>
        <v>3.0179822385771864</v>
      </c>
      <c r="AL69" s="28">
        <f t="shared" ref="AL69:AL97" si="106">(U69/E69)*10</f>
        <v>2.8355603175614732</v>
      </c>
      <c r="AM69" s="28">
        <f t="shared" ref="AM69:AM97" si="107">(V69/F69)*10</f>
        <v>3.0324416519321766</v>
      </c>
      <c r="AN69" s="402">
        <f t="shared" ref="AN69:AN97" si="108">(W69/G69)*10</f>
        <v>2.9702122195786078</v>
      </c>
      <c r="AO69" s="383">
        <f t="shared" ref="AO69:AO82" si="109">(AL69-AI69)/AI69</f>
        <v>1.6895600094924686E-3</v>
      </c>
      <c r="AP69" s="381">
        <f t="shared" ref="AP69:AP82" si="110">(AM69-AJ69)/AJ69</f>
        <v>-2.9203249108236913E-2</v>
      </c>
      <c r="AQ69" s="382">
        <f t="shared" ref="AQ69:AQ82" si="111">(AN69-AK69)/AK69</f>
        <v>-1.5828462602582954E-2</v>
      </c>
    </row>
    <row r="70" spans="1:43" ht="19.5" customHeight="1">
      <c r="A70" s="8" t="s">
        <v>168</v>
      </c>
      <c r="B70" s="19">
        <v>38520.55000000001</v>
      </c>
      <c r="C70" s="371">
        <v>47703.43</v>
      </c>
      <c r="D70" s="375">
        <v>86223.98000000001</v>
      </c>
      <c r="E70" s="19">
        <v>39585.71</v>
      </c>
      <c r="F70" s="369">
        <v>38933.400000000009</v>
      </c>
      <c r="G70" s="377">
        <v>78519.110000000015</v>
      </c>
      <c r="H70" s="345">
        <f t="shared" si="85"/>
        <v>0.19969555675435705</v>
      </c>
      <c r="I70" s="323">
        <f t="shared" si="86"/>
        <v>9.6443740152503163E-2</v>
      </c>
      <c r="J70" s="399">
        <f t="shared" si="87"/>
        <v>0.12541290204728495</v>
      </c>
      <c r="K70" s="323">
        <f t="shared" si="88"/>
        <v>0.21647256395491599</v>
      </c>
      <c r="L70" s="323">
        <f t="shared" si="89"/>
        <v>7.7011523877886526E-2</v>
      </c>
      <c r="M70" s="399">
        <f t="shared" si="90"/>
        <v>0.11405698390434643</v>
      </c>
      <c r="N70" s="394">
        <f t="shared" ref="N70:N76" si="112">(E70-B70)/B70</f>
        <v>2.7651733944608493E-2</v>
      </c>
      <c r="O70" s="395">
        <f t="shared" ref="O70:O76" si="113">(F70-C70)/C70</f>
        <v>-0.18384485140795936</v>
      </c>
      <c r="P70" s="386">
        <f t="shared" ref="P70:P76" si="114">(G70-D70)/D70</f>
        <v>-8.9358783948502427E-2</v>
      </c>
      <c r="R70" s="401">
        <v>11360.94</v>
      </c>
      <c r="S70" s="369">
        <v>14479.550999999998</v>
      </c>
      <c r="T70" s="374">
        <v>25840.490999999998</v>
      </c>
      <c r="U70" s="19">
        <v>11209.927</v>
      </c>
      <c r="V70" s="119">
        <v>10750.592999999999</v>
      </c>
      <c r="W70" s="375">
        <v>21960.519999999997</v>
      </c>
      <c r="X70" s="345">
        <f t="shared" si="94"/>
        <v>0.2158230330687998</v>
      </c>
      <c r="Y70" s="323">
        <f t="shared" si="95"/>
        <v>0.13012215973968147</v>
      </c>
      <c r="Z70" s="399">
        <f t="shared" si="96"/>
        <v>0.15764407192562011</v>
      </c>
      <c r="AA70" s="323">
        <f t="shared" si="97"/>
        <v>0.22267403782785752</v>
      </c>
      <c r="AB70" s="323">
        <f t="shared" si="98"/>
        <v>9.8779604417683783E-2</v>
      </c>
      <c r="AC70" s="399">
        <f t="shared" si="99"/>
        <v>0.1379633698838397</v>
      </c>
      <c r="AE70" s="394">
        <f t="shared" si="100"/>
        <v>-1.3292297996468675E-2</v>
      </c>
      <c r="AF70" s="395">
        <f t="shared" si="101"/>
        <v>-0.25753270940514655</v>
      </c>
      <c r="AG70" s="386">
        <f t="shared" si="102"/>
        <v>-0.15015082337251259</v>
      </c>
      <c r="AI70" s="27">
        <f t="shared" si="103"/>
        <v>2.9493192594602098</v>
      </c>
      <c r="AJ70" s="28">
        <f t="shared" si="104"/>
        <v>3.0353270194617026</v>
      </c>
      <c r="AK70" s="402">
        <f t="shared" si="105"/>
        <v>2.9969030657132736</v>
      </c>
      <c r="AL70" s="28">
        <f t="shared" si="106"/>
        <v>2.8318115299687689</v>
      </c>
      <c r="AM70" s="28">
        <f t="shared" si="107"/>
        <v>2.7612777204148613</v>
      </c>
      <c r="AN70" s="402">
        <f t="shared" si="108"/>
        <v>2.7968376106147907</v>
      </c>
      <c r="AO70" s="384">
        <f t="shared" si="109"/>
        <v>-3.984232263581642E-2</v>
      </c>
      <c r="AP70" s="385">
        <f t="shared" si="110"/>
        <v>-9.0286581079966247E-2</v>
      </c>
      <c r="AQ70" s="386">
        <f t="shared" si="111"/>
        <v>-6.675739945925363E-2</v>
      </c>
    </row>
    <row r="71" spans="1:43" ht="19.5" customHeight="1">
      <c r="A71" s="8" t="s">
        <v>171</v>
      </c>
      <c r="B71" s="19">
        <v>5003.8500000000004</v>
      </c>
      <c r="C71" s="371">
        <v>142066.14999999997</v>
      </c>
      <c r="D71" s="375">
        <v>147069.99999999997</v>
      </c>
      <c r="E71" s="19">
        <v>3987.26</v>
      </c>
      <c r="F71" s="369">
        <v>158925.20000000004</v>
      </c>
      <c r="G71" s="377">
        <v>162912.46000000005</v>
      </c>
      <c r="H71" s="345">
        <f t="shared" si="85"/>
        <v>2.594061122349731E-2</v>
      </c>
      <c r="I71" s="323">
        <f t="shared" si="86"/>
        <v>0.28722024506553373</v>
      </c>
      <c r="J71" s="399">
        <f t="shared" si="87"/>
        <v>0.21391352503206407</v>
      </c>
      <c r="K71" s="323">
        <f t="shared" si="88"/>
        <v>2.1804140821394345E-2</v>
      </c>
      <c r="L71" s="323">
        <f t="shared" si="89"/>
        <v>0.3143591834927823</v>
      </c>
      <c r="M71" s="399">
        <f t="shared" si="90"/>
        <v>0.2366468981632304</v>
      </c>
      <c r="N71" s="394">
        <f t="shared" si="112"/>
        <v>-0.20316156559449225</v>
      </c>
      <c r="O71" s="395">
        <f t="shared" si="113"/>
        <v>0.11867042219416855</v>
      </c>
      <c r="P71" s="386">
        <f t="shared" si="114"/>
        <v>0.1077205412388664</v>
      </c>
      <c r="R71" s="401">
        <v>1020.3979999999999</v>
      </c>
      <c r="S71" s="369">
        <v>17365.347999999998</v>
      </c>
      <c r="T71" s="374">
        <v>18385.745999999999</v>
      </c>
      <c r="U71" s="19">
        <v>870.55900000000008</v>
      </c>
      <c r="V71" s="119">
        <v>18532.409000000003</v>
      </c>
      <c r="W71" s="375">
        <v>19402.968000000004</v>
      </c>
      <c r="X71" s="345">
        <f t="shared" si="94"/>
        <v>1.93844339726587E-2</v>
      </c>
      <c r="Y71" s="323">
        <f t="shared" si="95"/>
        <v>0.1560557082461437</v>
      </c>
      <c r="Z71" s="399">
        <f t="shared" si="96"/>
        <v>0.11216520091782244</v>
      </c>
      <c r="AA71" s="323">
        <f t="shared" si="97"/>
        <v>1.7292787695886141E-2</v>
      </c>
      <c r="AB71" s="323">
        <f t="shared" si="98"/>
        <v>0.1702812142480627</v>
      </c>
      <c r="AC71" s="399">
        <f t="shared" si="99"/>
        <v>0.12189596835722954</v>
      </c>
      <c r="AE71" s="394">
        <f t="shared" si="100"/>
        <v>-0.14684368256307817</v>
      </c>
      <c r="AF71" s="395">
        <f t="shared" si="101"/>
        <v>6.7206312248968766E-2</v>
      </c>
      <c r="AG71" s="386">
        <f t="shared" si="102"/>
        <v>5.5326664471488145E-2</v>
      </c>
      <c r="AI71" s="27">
        <f t="shared" si="103"/>
        <v>2.0392257961369742</v>
      </c>
      <c r="AJ71" s="28">
        <f t="shared" si="104"/>
        <v>1.2223424088004076</v>
      </c>
      <c r="AK71" s="402">
        <f t="shared" si="105"/>
        <v>1.2501357176854562</v>
      </c>
      <c r="AL71" s="28">
        <f t="shared" si="106"/>
        <v>2.1833514744461109</v>
      </c>
      <c r="AM71" s="28">
        <f t="shared" si="107"/>
        <v>1.1661088990292288</v>
      </c>
      <c r="AN71" s="402">
        <f t="shared" si="108"/>
        <v>1.1910057708293151</v>
      </c>
      <c r="AO71" s="384">
        <f t="shared" si="109"/>
        <v>7.0676664929485725E-2</v>
      </c>
      <c r="AP71" s="385">
        <f t="shared" si="110"/>
        <v>-4.6004711418272483E-2</v>
      </c>
      <c r="AQ71" s="386">
        <f t="shared" si="111"/>
        <v>-4.7298822055589482E-2</v>
      </c>
    </row>
    <row r="72" spans="1:43" ht="19.5" customHeight="1">
      <c r="A72" s="8" t="s">
        <v>170</v>
      </c>
      <c r="B72" s="19">
        <v>17260.530000000002</v>
      </c>
      <c r="C72" s="371">
        <v>45937.48000000001</v>
      </c>
      <c r="D72" s="375">
        <v>63198.010000000009</v>
      </c>
      <c r="E72" s="19">
        <v>20529.590000000004</v>
      </c>
      <c r="F72" s="369">
        <v>46832.910000000018</v>
      </c>
      <c r="G72" s="377">
        <v>67362.500000000029</v>
      </c>
      <c r="H72" s="345">
        <f t="shared" si="85"/>
        <v>8.94808394019629E-2</v>
      </c>
      <c r="I72" s="323">
        <f t="shared" si="86"/>
        <v>9.2873455522607326E-2</v>
      </c>
      <c r="J72" s="399">
        <f t="shared" si="87"/>
        <v>9.1921595798678452E-2</v>
      </c>
      <c r="K72" s="323">
        <f t="shared" si="88"/>
        <v>0.11226508212794982</v>
      </c>
      <c r="L72" s="323">
        <f t="shared" si="89"/>
        <v>9.2637010041144899E-2</v>
      </c>
      <c r="M72" s="399">
        <f t="shared" si="90"/>
        <v>9.7850874497387177E-2</v>
      </c>
      <c r="N72" s="394">
        <f t="shared" si="112"/>
        <v>0.18939511127410344</v>
      </c>
      <c r="O72" s="395">
        <f t="shared" si="113"/>
        <v>1.9492362227967387E-2</v>
      </c>
      <c r="P72" s="386">
        <f t="shared" si="114"/>
        <v>6.589590400077501E-2</v>
      </c>
      <c r="R72" s="401">
        <v>5369.6109999999999</v>
      </c>
      <c r="S72" s="369">
        <v>12665.727000000004</v>
      </c>
      <c r="T72" s="374">
        <v>18035.338000000003</v>
      </c>
      <c r="U72" s="19">
        <v>6125.5649999999996</v>
      </c>
      <c r="V72" s="119">
        <v>12786.677000000001</v>
      </c>
      <c r="W72" s="375">
        <v>18912.242000000002</v>
      </c>
      <c r="X72" s="345">
        <f t="shared" si="94"/>
        <v>0.10200614847183341</v>
      </c>
      <c r="Y72" s="323">
        <f t="shared" si="95"/>
        <v>0.11382202058014074</v>
      </c>
      <c r="Z72" s="399">
        <f t="shared" si="96"/>
        <v>0.11002748054883595</v>
      </c>
      <c r="AA72" s="323">
        <f t="shared" si="97"/>
        <v>0.12167824933445151</v>
      </c>
      <c r="AB72" s="323">
        <f t="shared" si="98"/>
        <v>0.11748774192053367</v>
      </c>
      <c r="AC72" s="399">
        <f t="shared" si="99"/>
        <v>0.11881306264053353</v>
      </c>
      <c r="AE72" s="394">
        <f t="shared" ref="AE72:AE73" si="115">(U72-R72)/R72</f>
        <v>0.14078375509883301</v>
      </c>
      <c r="AF72" s="395">
        <f t="shared" ref="AF72:AF73" si="116">(V72-S72)/S72</f>
        <v>9.5493926246789495E-3</v>
      </c>
      <c r="AG72" s="386">
        <f t="shared" ref="AG72:AG73" si="117">(W72-T72)/T72</f>
        <v>4.8621434208773823E-2</v>
      </c>
      <c r="AI72" s="27">
        <f t="shared" ref="AI72:AI73" si="118">(R72/B72)*10</f>
        <v>3.1109189578767276</v>
      </c>
      <c r="AJ72" s="28">
        <f t="shared" ref="AJ72:AJ73" si="119">(S72/C72)*10</f>
        <v>2.7571662616234067</v>
      </c>
      <c r="AK72" s="402">
        <f t="shared" ref="AK72:AK73" si="120">(T72/D72)*10</f>
        <v>2.8537825795464129</v>
      </c>
      <c r="AL72" s="28">
        <f t="shared" ref="AL72:AL73" si="121">(U72/E72)*10</f>
        <v>2.9837736652315017</v>
      </c>
      <c r="AM72" s="28">
        <f t="shared" ref="AM72:AM73" si="122">(V72/F72)*10</f>
        <v>2.7302759960890741</v>
      </c>
      <c r="AN72" s="402">
        <f t="shared" ref="AN72:AN73" si="123">(W72/G72)*10</f>
        <v>2.8075326776767477</v>
      </c>
      <c r="AO72" s="384">
        <f t="shared" ref="AO72:AO73" si="124">(AL72-AI72)/AI72</f>
        <v>-4.0870654095086237E-2</v>
      </c>
      <c r="AP72" s="385">
        <f t="shared" ref="AP72:AP73" si="125">(AM72-AJ72)/AJ72</f>
        <v>-9.7528632598673018E-3</v>
      </c>
      <c r="AQ72" s="386">
        <f t="shared" ref="AQ72:AQ73" si="126">(AN72-AK72)/AK72</f>
        <v>-1.6206526103686648E-2</v>
      </c>
    </row>
    <row r="73" spans="1:43" ht="19.5" customHeight="1">
      <c r="A73" s="8" t="s">
        <v>172</v>
      </c>
      <c r="B73" s="19">
        <v>16924.129999999997</v>
      </c>
      <c r="C73" s="371">
        <v>28688.179999999997</v>
      </c>
      <c r="D73" s="375">
        <v>45612.31</v>
      </c>
      <c r="E73" s="19">
        <v>14751.660000000002</v>
      </c>
      <c r="F73" s="369">
        <v>28296.62</v>
      </c>
      <c r="G73" s="377">
        <v>43048.28</v>
      </c>
      <c r="H73" s="345">
        <f t="shared" si="85"/>
        <v>8.7736897913791856E-2</v>
      </c>
      <c r="I73" s="323">
        <f t="shared" si="86"/>
        <v>5.7999925317073382E-2</v>
      </c>
      <c r="J73" s="399">
        <f t="shared" si="87"/>
        <v>6.6343170034373206E-2</v>
      </c>
      <c r="K73" s="323">
        <f t="shared" si="88"/>
        <v>8.0668747959583814E-2</v>
      </c>
      <c r="L73" s="323">
        <f t="shared" si="89"/>
        <v>5.5971629161426457E-2</v>
      </c>
      <c r="M73" s="399">
        <f t="shared" si="90"/>
        <v>6.2531999905116056E-2</v>
      </c>
      <c r="N73" s="394">
        <f t="shared" si="112"/>
        <v>-0.12836523945396283</v>
      </c>
      <c r="O73" s="395">
        <f t="shared" si="113"/>
        <v>-1.3648826799050958E-2</v>
      </c>
      <c r="P73" s="386">
        <f t="shared" si="114"/>
        <v>-5.621355287640549E-2</v>
      </c>
      <c r="R73" s="401">
        <v>6014.4920000000011</v>
      </c>
      <c r="S73" s="369">
        <v>10002.796000000002</v>
      </c>
      <c r="T73" s="374">
        <v>16017.288000000004</v>
      </c>
      <c r="U73" s="19">
        <v>5136.2680000000018</v>
      </c>
      <c r="V73" s="119">
        <v>9661.1479999999992</v>
      </c>
      <c r="W73" s="375">
        <v>14797.416000000001</v>
      </c>
      <c r="X73" s="345">
        <f t="shared" si="94"/>
        <v>0.11425691059085182</v>
      </c>
      <c r="Y73" s="323">
        <f t="shared" si="95"/>
        <v>8.9891283158949287E-2</v>
      </c>
      <c r="Z73" s="399">
        <f t="shared" si="96"/>
        <v>9.7716041909783086E-2</v>
      </c>
      <c r="AA73" s="323">
        <f t="shared" si="97"/>
        <v>0.10202684949919964</v>
      </c>
      <c r="AB73" s="323">
        <f t="shared" si="98"/>
        <v>8.8769463941263227E-2</v>
      </c>
      <c r="AC73" s="399">
        <f t="shared" si="99"/>
        <v>9.2962342282106633E-2</v>
      </c>
      <c r="AE73" s="394">
        <f t="shared" si="115"/>
        <v>-0.14601798456128948</v>
      </c>
      <c r="AF73" s="395">
        <f t="shared" si="116"/>
        <v>-3.4155250192046585E-2</v>
      </c>
      <c r="AG73" s="386">
        <f t="shared" si="117"/>
        <v>-7.6159709433956779E-2</v>
      </c>
      <c r="AI73" s="27">
        <f t="shared" si="118"/>
        <v>3.5537968569137686</v>
      </c>
      <c r="AJ73" s="28">
        <f t="shared" si="119"/>
        <v>3.4867307720461889</v>
      </c>
      <c r="AK73" s="402">
        <f t="shared" si="120"/>
        <v>3.5116151758154772</v>
      </c>
      <c r="AL73" s="28">
        <f t="shared" si="121"/>
        <v>3.4818237405146277</v>
      </c>
      <c r="AM73" s="28">
        <f t="shared" si="122"/>
        <v>3.4142409941540719</v>
      </c>
      <c r="AN73" s="402">
        <f t="shared" si="123"/>
        <v>3.4374000540788159</v>
      </c>
      <c r="AO73" s="384">
        <f t="shared" si="124"/>
        <v>-2.0252456540705201E-2</v>
      </c>
      <c r="AP73" s="385">
        <f t="shared" si="125"/>
        <v>-2.0790185027557011E-2</v>
      </c>
      <c r="AQ73" s="386">
        <f t="shared" si="126"/>
        <v>-2.1134184134919309E-2</v>
      </c>
    </row>
    <row r="74" spans="1:43" ht="19.5" customHeight="1">
      <c r="A74" s="8" t="s">
        <v>173</v>
      </c>
      <c r="B74" s="19">
        <v>6214.22</v>
      </c>
      <c r="C74" s="371">
        <v>25824.94999999999</v>
      </c>
      <c r="D74" s="375">
        <v>32039.169999999991</v>
      </c>
      <c r="E74" s="19">
        <v>5835.0800000000008</v>
      </c>
      <c r="F74" s="369">
        <v>22991.22</v>
      </c>
      <c r="G74" s="377">
        <v>28826.300000000003</v>
      </c>
      <c r="H74" s="345">
        <f t="shared" si="85"/>
        <v>3.2215327213501892E-2</v>
      </c>
      <c r="I74" s="323">
        <f t="shared" si="86"/>
        <v>5.2211230245946372E-2</v>
      </c>
      <c r="J74" s="399">
        <f t="shared" si="87"/>
        <v>4.6601018520443023E-2</v>
      </c>
      <c r="K74" s="323">
        <f t="shared" si="88"/>
        <v>3.1908856213064045E-2</v>
      </c>
      <c r="L74" s="323">
        <f t="shared" si="89"/>
        <v>4.5477376443150141E-2</v>
      </c>
      <c r="M74" s="399">
        <f t="shared" si="90"/>
        <v>4.1873129167178044E-2</v>
      </c>
      <c r="N74" s="394">
        <f t="shared" si="112"/>
        <v>-6.1011679663738876E-2</v>
      </c>
      <c r="O74" s="395">
        <f t="shared" si="113"/>
        <v>-0.10972838282358686</v>
      </c>
      <c r="P74" s="386">
        <f t="shared" si="114"/>
        <v>-0.10027943919895518</v>
      </c>
      <c r="R74" s="401">
        <v>1968.5860000000002</v>
      </c>
      <c r="S74" s="369">
        <v>9240.143</v>
      </c>
      <c r="T74" s="374">
        <v>11208.728999999999</v>
      </c>
      <c r="U74" s="19">
        <v>1892.2380000000005</v>
      </c>
      <c r="V74" s="119">
        <v>7490.8279999999995</v>
      </c>
      <c r="W74" s="375">
        <v>9383.0660000000007</v>
      </c>
      <c r="X74" s="345">
        <f t="shared" si="94"/>
        <v>3.7397099304879382E-2</v>
      </c>
      <c r="Y74" s="323">
        <f t="shared" si="95"/>
        <v>8.3037613767408938E-2</v>
      </c>
      <c r="Z74" s="399">
        <f t="shared" si="96"/>
        <v>6.8380654248047526E-2</v>
      </c>
      <c r="AA74" s="323">
        <f t="shared" si="97"/>
        <v>3.7587423717505883E-2</v>
      </c>
      <c r="AB74" s="323">
        <f t="shared" si="98"/>
        <v>6.8827926664223021E-2</v>
      </c>
      <c r="AC74" s="399">
        <f t="shared" si="99"/>
        <v>5.8947575248786487E-2</v>
      </c>
      <c r="AE74" s="394">
        <f t="shared" si="100"/>
        <v>-3.8783167207325317E-2</v>
      </c>
      <c r="AF74" s="395">
        <f t="shared" si="101"/>
        <v>-0.18931687529078289</v>
      </c>
      <c r="AG74" s="386">
        <f t="shared" si="102"/>
        <v>-0.16287868142766221</v>
      </c>
      <c r="AI74" s="27">
        <f t="shared" si="103"/>
        <v>3.1678730395769703</v>
      </c>
      <c r="AJ74" s="28">
        <f t="shared" si="104"/>
        <v>3.5779906640671149</v>
      </c>
      <c r="AK74" s="402">
        <f t="shared" si="105"/>
        <v>3.4984454965593685</v>
      </c>
      <c r="AL74" s="28">
        <f t="shared" si="106"/>
        <v>3.2428655648251614</v>
      </c>
      <c r="AM74" s="28">
        <f t="shared" si="107"/>
        <v>3.2581254931230266</v>
      </c>
      <c r="AN74" s="402">
        <f t="shared" si="108"/>
        <v>3.2550365464870623</v>
      </c>
      <c r="AO74" s="384">
        <f t="shared" si="109"/>
        <v>2.36728316795819E-2</v>
      </c>
      <c r="AP74" s="385">
        <f t="shared" si="110"/>
        <v>-8.939798925592958E-2</v>
      </c>
      <c r="AQ74" s="386">
        <f t="shared" si="111"/>
        <v>-6.9576316198635274E-2</v>
      </c>
    </row>
    <row r="75" spans="1:43" ht="19.5" customHeight="1">
      <c r="A75" s="8" t="s">
        <v>174</v>
      </c>
      <c r="B75" s="19">
        <v>33513.899999999994</v>
      </c>
      <c r="C75" s="371">
        <v>11228.740000000002</v>
      </c>
      <c r="D75" s="375">
        <v>44742.64</v>
      </c>
      <c r="E75" s="19">
        <v>26716.920000000002</v>
      </c>
      <c r="F75" s="369">
        <v>14634.309999999998</v>
      </c>
      <c r="G75" s="377">
        <v>41351.229999999996</v>
      </c>
      <c r="H75" s="345">
        <f t="shared" si="85"/>
        <v>0.17374042996555977</v>
      </c>
      <c r="I75" s="323">
        <f t="shared" si="86"/>
        <v>2.2701547515556399E-2</v>
      </c>
      <c r="J75" s="399">
        <f t="shared" si="87"/>
        <v>6.5078233777389222E-2</v>
      </c>
      <c r="K75" s="323">
        <f t="shared" si="88"/>
        <v>0.14610020063751222</v>
      </c>
      <c r="L75" s="323">
        <f t="shared" si="89"/>
        <v>2.8947138292607196E-2</v>
      </c>
      <c r="M75" s="399">
        <f t="shared" si="90"/>
        <v>6.006686237955227E-2</v>
      </c>
      <c r="N75" s="394">
        <f t="shared" si="112"/>
        <v>-0.20281077403704115</v>
      </c>
      <c r="O75" s="395">
        <f t="shared" si="113"/>
        <v>0.30329048495200667</v>
      </c>
      <c r="P75" s="386">
        <f t="shared" si="114"/>
        <v>-7.5798164793137002E-2</v>
      </c>
      <c r="R75" s="401">
        <v>6550.3929999999991</v>
      </c>
      <c r="S75" s="369">
        <v>2702.5089999999996</v>
      </c>
      <c r="T75" s="374">
        <v>9252.9019999999982</v>
      </c>
      <c r="U75" s="19">
        <v>5489.6210000000001</v>
      </c>
      <c r="V75" s="119">
        <v>3478.6910000000007</v>
      </c>
      <c r="W75" s="375">
        <v>8968.3120000000017</v>
      </c>
      <c r="X75" s="345">
        <f t="shared" si="94"/>
        <v>0.12443738678776883</v>
      </c>
      <c r="Y75" s="323">
        <f t="shared" si="95"/>
        <v>2.428640969570996E-2</v>
      </c>
      <c r="Z75" s="399">
        <f t="shared" si="96"/>
        <v>5.6448817029394451E-2</v>
      </c>
      <c r="AA75" s="323">
        <f t="shared" si="97"/>
        <v>0.1090458550010719</v>
      </c>
      <c r="AB75" s="323">
        <f t="shared" si="98"/>
        <v>3.19632341091656E-2</v>
      </c>
      <c r="AC75" s="399">
        <f t="shared" si="99"/>
        <v>5.6341951178281696E-2</v>
      </c>
      <c r="AE75" s="394">
        <f t="shared" si="100"/>
        <v>-0.1619402072516869</v>
      </c>
      <c r="AF75" s="395">
        <f t="shared" si="101"/>
        <v>0.28720792419192731</v>
      </c>
      <c r="AG75" s="386">
        <f t="shared" si="102"/>
        <v>-3.075683715227899E-2</v>
      </c>
      <c r="AI75" s="27">
        <f t="shared" si="103"/>
        <v>1.9545302098532251</v>
      </c>
      <c r="AJ75" s="28">
        <f t="shared" si="104"/>
        <v>2.4067784987451835</v>
      </c>
      <c r="AK75" s="402">
        <f t="shared" si="105"/>
        <v>2.0680277247833385</v>
      </c>
      <c r="AL75" s="28">
        <f t="shared" si="106"/>
        <v>2.0547357255252479</v>
      </c>
      <c r="AM75" s="28">
        <f t="shared" si="107"/>
        <v>2.3770789330005999</v>
      </c>
      <c r="AN75" s="402">
        <f t="shared" si="108"/>
        <v>2.1688138418131704</v>
      </c>
      <c r="AO75" s="384">
        <f t="shared" si="109"/>
        <v>5.1268338123843911E-2</v>
      </c>
      <c r="AP75" s="385">
        <f t="shared" si="110"/>
        <v>-1.2339966374166936E-2</v>
      </c>
      <c r="AQ75" s="386">
        <f t="shared" si="111"/>
        <v>4.8735380005793173E-2</v>
      </c>
    </row>
    <row r="76" spans="1:43" ht="19.5" customHeight="1">
      <c r="A76" s="8" t="s">
        <v>175</v>
      </c>
      <c r="B76" s="19">
        <v>4408.2800000000007</v>
      </c>
      <c r="C76" s="371">
        <v>10825.430000000004</v>
      </c>
      <c r="D76" s="375">
        <v>15233.710000000005</v>
      </c>
      <c r="E76" s="19">
        <v>4820.68</v>
      </c>
      <c r="F76" s="369">
        <v>9951.02</v>
      </c>
      <c r="G76" s="377">
        <v>14771.7</v>
      </c>
      <c r="H76" s="345">
        <f t="shared" si="85"/>
        <v>2.2853098642908704E-2</v>
      </c>
      <c r="I76" s="323">
        <f t="shared" si="86"/>
        <v>2.1886161182940362E-2</v>
      </c>
      <c r="J76" s="399">
        <f t="shared" si="87"/>
        <v>2.215745295040597E-2</v>
      </c>
      <c r="K76" s="323">
        <f t="shared" si="88"/>
        <v>2.636165827532674E-2</v>
      </c>
      <c r="L76" s="323">
        <f t="shared" si="89"/>
        <v>1.9683439266525046E-2</v>
      </c>
      <c r="M76" s="399">
        <f t="shared" si="90"/>
        <v>2.1457394883103414E-2</v>
      </c>
      <c r="N76" s="394">
        <f t="shared" si="112"/>
        <v>9.3551226328636022E-2</v>
      </c>
      <c r="O76" s="395">
        <f t="shared" si="113"/>
        <v>-8.0773696749228727E-2</v>
      </c>
      <c r="P76" s="386">
        <f t="shared" si="114"/>
        <v>-3.0328134118346988E-2</v>
      </c>
      <c r="R76" s="401">
        <v>1888.0030000000002</v>
      </c>
      <c r="S76" s="369">
        <v>3034.7019999999993</v>
      </c>
      <c r="T76" s="374">
        <v>4922.7049999999999</v>
      </c>
      <c r="U76" s="19">
        <v>1978.8700000000001</v>
      </c>
      <c r="V76" s="119">
        <v>2740.6299999999997</v>
      </c>
      <c r="W76" s="375">
        <v>4719.5</v>
      </c>
      <c r="X76" s="345">
        <f t="shared" si="94"/>
        <v>3.5866269331850463E-2</v>
      </c>
      <c r="Y76" s="323">
        <f t="shared" si="95"/>
        <v>2.7271700511040074E-2</v>
      </c>
      <c r="Z76" s="399">
        <f t="shared" si="96"/>
        <v>3.0031753695725433E-2</v>
      </c>
      <c r="AA76" s="323">
        <f t="shared" si="97"/>
        <v>3.9308282135683173E-2</v>
      </c>
      <c r="AB76" s="323">
        <f t="shared" si="98"/>
        <v>2.5181712976692232E-2</v>
      </c>
      <c r="AC76" s="399">
        <f t="shared" si="99"/>
        <v>2.9649485721047662E-2</v>
      </c>
      <c r="AE76" s="394">
        <f t="shared" si="100"/>
        <v>4.812863115153946E-2</v>
      </c>
      <c r="AF76" s="395">
        <f t="shared" si="101"/>
        <v>-9.6903089660862821E-2</v>
      </c>
      <c r="AG76" s="386">
        <f t="shared" si="102"/>
        <v>-4.1279134134586559E-2</v>
      </c>
      <c r="AI76" s="27">
        <f t="shared" si="103"/>
        <v>4.2828563521373413</v>
      </c>
      <c r="AJ76" s="28">
        <f t="shared" si="104"/>
        <v>2.8033085059900609</v>
      </c>
      <c r="AK76" s="402">
        <f t="shared" si="105"/>
        <v>3.2314551084404246</v>
      </c>
      <c r="AL76" s="28">
        <f t="shared" si="106"/>
        <v>4.1049602960578175</v>
      </c>
      <c r="AM76" s="28">
        <f t="shared" si="107"/>
        <v>2.7541196781837436</v>
      </c>
      <c r="AN76" s="402">
        <f t="shared" si="108"/>
        <v>3.1949606341856382</v>
      </c>
      <c r="AO76" s="384">
        <f t="shared" si="109"/>
        <v>-4.1536778601212125E-2</v>
      </c>
      <c r="AP76" s="385">
        <f t="shared" si="110"/>
        <v>-1.7546705152576482E-2</v>
      </c>
      <c r="AQ76" s="386">
        <f t="shared" si="111"/>
        <v>-1.1293511136659249E-2</v>
      </c>
    </row>
    <row r="77" spans="1:43" ht="19.5" customHeight="1">
      <c r="A77" s="8" t="s">
        <v>221</v>
      </c>
      <c r="B77" s="19">
        <v>4509.3500000000004</v>
      </c>
      <c r="C77" s="371">
        <v>35597.950000000004</v>
      </c>
      <c r="D77" s="375">
        <v>40107.300000000003</v>
      </c>
      <c r="E77" s="19">
        <v>2823.04</v>
      </c>
      <c r="F77" s="369">
        <v>31074.49</v>
      </c>
      <c r="G77" s="377">
        <v>33897.53</v>
      </c>
      <c r="H77" s="345">
        <f t="shared" si="85"/>
        <v>2.3377058708929643E-2</v>
      </c>
      <c r="I77" s="323">
        <f t="shared" si="86"/>
        <v>7.1969655845749464E-2</v>
      </c>
      <c r="J77" s="399">
        <f t="shared" si="87"/>
        <v>5.8336125127616135E-2</v>
      </c>
      <c r="K77" s="323">
        <f t="shared" si="88"/>
        <v>1.543765937120456E-2</v>
      </c>
      <c r="L77" s="323">
        <f t="shared" si="89"/>
        <v>6.1466345827185541E-2</v>
      </c>
      <c r="M77" s="399">
        <f t="shared" si="90"/>
        <v>4.9239605920228843E-2</v>
      </c>
      <c r="N77" s="394">
        <f t="shared" si="91"/>
        <v>-0.37395855278476947</v>
      </c>
      <c r="O77" s="395">
        <f t="shared" si="92"/>
        <v>-0.12707080042530544</v>
      </c>
      <c r="P77" s="386">
        <f t="shared" si="93"/>
        <v>-0.15482892141829552</v>
      </c>
      <c r="R77" s="401">
        <v>334.74699999999996</v>
      </c>
      <c r="S77" s="369">
        <v>2706.71</v>
      </c>
      <c r="T77" s="374">
        <v>3041.4569999999999</v>
      </c>
      <c r="U77" s="19">
        <v>263.11099999999999</v>
      </c>
      <c r="V77" s="119">
        <v>2625.201</v>
      </c>
      <c r="W77" s="375">
        <v>2888.3119999999999</v>
      </c>
      <c r="X77" s="345">
        <f t="shared" si="94"/>
        <v>6.3591668339663364E-3</v>
      </c>
      <c r="Y77" s="323">
        <f t="shared" si="95"/>
        <v>2.4324162468089883E-2</v>
      </c>
      <c r="Z77" s="399">
        <f t="shared" si="96"/>
        <v>1.8554897663000319E-2</v>
      </c>
      <c r="AA77" s="323">
        <f t="shared" si="97"/>
        <v>5.2264380282695342E-3</v>
      </c>
      <c r="AB77" s="323">
        <f t="shared" si="98"/>
        <v>2.4121117439466631E-2</v>
      </c>
      <c r="AC77" s="399">
        <f t="shared" si="99"/>
        <v>1.8145347049884651E-2</v>
      </c>
      <c r="AE77" s="394">
        <f t="shared" si="100"/>
        <v>-0.21400042420096363</v>
      </c>
      <c r="AF77" s="395">
        <f t="shared" si="101"/>
        <v>-3.0113680446002718E-2</v>
      </c>
      <c r="AG77" s="386">
        <f t="shared" si="102"/>
        <v>-5.0352511970414175E-2</v>
      </c>
      <c r="AI77" s="27">
        <f t="shared" si="103"/>
        <v>0.74233980507168429</v>
      </c>
      <c r="AJ77" s="28">
        <f t="shared" si="104"/>
        <v>0.76035558227369826</v>
      </c>
      <c r="AK77" s="402">
        <f t="shared" si="105"/>
        <v>0.75833002969534213</v>
      </c>
      <c r="AL77" s="28">
        <f t="shared" si="106"/>
        <v>0.9320130072545908</v>
      </c>
      <c r="AM77" s="28">
        <f t="shared" si="107"/>
        <v>0.84480903789571449</v>
      </c>
      <c r="AN77" s="402">
        <f t="shared" si="108"/>
        <v>0.85207152261536456</v>
      </c>
      <c r="AO77" s="384">
        <f t="shared" si="109"/>
        <v>0.25550725003166258</v>
      </c>
      <c r="AP77" s="385">
        <f t="shared" si="110"/>
        <v>0.11107100097756142</v>
      </c>
      <c r="AQ77" s="386">
        <f t="shared" si="111"/>
        <v>0.12361569402398968</v>
      </c>
    </row>
    <row r="78" spans="1:43" ht="19.5" customHeight="1">
      <c r="A78" s="8" t="s">
        <v>177</v>
      </c>
      <c r="B78" s="19">
        <v>4349.75</v>
      </c>
      <c r="C78" s="371">
        <v>2601.38</v>
      </c>
      <c r="D78" s="375">
        <v>6951.13</v>
      </c>
      <c r="E78" s="19">
        <v>5065.3500000000013</v>
      </c>
      <c r="F78" s="369">
        <v>2946.27</v>
      </c>
      <c r="G78" s="377">
        <v>8011.6200000000008</v>
      </c>
      <c r="H78" s="345">
        <f t="shared" si="85"/>
        <v>2.2549671486836616E-2</v>
      </c>
      <c r="I78" s="323">
        <f t="shared" si="86"/>
        <v>5.2593035083204429E-3</v>
      </c>
      <c r="J78" s="399">
        <f t="shared" si="87"/>
        <v>1.0110428511974787E-2</v>
      </c>
      <c r="K78" s="323">
        <f t="shared" si="88"/>
        <v>2.769962448138568E-2</v>
      </c>
      <c r="L78" s="323">
        <f t="shared" si="89"/>
        <v>5.8278173099626709E-3</v>
      </c>
      <c r="M78" s="399">
        <f t="shared" si="90"/>
        <v>1.1637691937513555E-2</v>
      </c>
      <c r="N78" s="394">
        <f t="shared" si="91"/>
        <v>0.16451520202310507</v>
      </c>
      <c r="O78" s="395">
        <f t="shared" si="92"/>
        <v>0.13257963081133856</v>
      </c>
      <c r="P78" s="386">
        <f t="shared" si="93"/>
        <v>0.15256368389024527</v>
      </c>
      <c r="R78" s="401">
        <v>1281.6640000000002</v>
      </c>
      <c r="S78" s="369">
        <v>932.46199999999988</v>
      </c>
      <c r="T78" s="374">
        <v>2214.1260000000002</v>
      </c>
      <c r="U78" s="19">
        <v>1548.7380000000001</v>
      </c>
      <c r="V78" s="119">
        <v>922.92099999999982</v>
      </c>
      <c r="W78" s="375">
        <v>2471.6589999999997</v>
      </c>
      <c r="X78" s="345">
        <f t="shared" si="94"/>
        <v>2.4347687062434117E-2</v>
      </c>
      <c r="Y78" s="323">
        <f t="shared" si="95"/>
        <v>8.379677609836305E-3</v>
      </c>
      <c r="Z78" s="399">
        <f t="shared" si="96"/>
        <v>1.3507631816918093E-2</v>
      </c>
      <c r="AA78" s="323">
        <f t="shared" si="97"/>
        <v>3.0764138249735295E-2</v>
      </c>
      <c r="AB78" s="323">
        <f t="shared" si="98"/>
        <v>8.4800690797961677E-3</v>
      </c>
      <c r="AC78" s="399">
        <f t="shared" si="99"/>
        <v>1.5527792822925931E-2</v>
      </c>
      <c r="AE78" s="394">
        <f t="shared" si="100"/>
        <v>0.20838066763207813</v>
      </c>
      <c r="AF78" s="395">
        <f t="shared" si="101"/>
        <v>-1.0232052351731281E-2</v>
      </c>
      <c r="AG78" s="386">
        <f t="shared" si="102"/>
        <v>0.11631361539496823</v>
      </c>
      <c r="AI78" s="27">
        <f t="shared" si="103"/>
        <v>2.946523363411691</v>
      </c>
      <c r="AJ78" s="28">
        <f t="shared" si="104"/>
        <v>3.5844897708139518</v>
      </c>
      <c r="AK78" s="402">
        <f t="shared" si="105"/>
        <v>3.1852749121365882</v>
      </c>
      <c r="AL78" s="28">
        <f t="shared" si="106"/>
        <v>3.0575142882525386</v>
      </c>
      <c r="AM78" s="28">
        <f t="shared" si="107"/>
        <v>3.1325065251996587</v>
      </c>
      <c r="AN78" s="402">
        <f t="shared" si="108"/>
        <v>3.0850926529216305</v>
      </c>
      <c r="AO78" s="384">
        <f t="shared" si="109"/>
        <v>3.7668435356417652E-2</v>
      </c>
      <c r="AP78" s="385">
        <f t="shared" si="110"/>
        <v>-0.12609416528245765</v>
      </c>
      <c r="AQ78" s="386">
        <f t="shared" si="111"/>
        <v>-3.1451683756790215E-2</v>
      </c>
    </row>
    <row r="79" spans="1:43" ht="19.5" customHeight="1">
      <c r="A79" s="8" t="s">
        <v>178</v>
      </c>
      <c r="B79" s="19">
        <v>955.20999999999992</v>
      </c>
      <c r="C79" s="371">
        <v>15463.26</v>
      </c>
      <c r="D79" s="375">
        <v>16418.47</v>
      </c>
      <c r="E79" s="19">
        <v>681.91</v>
      </c>
      <c r="F79" s="369">
        <v>18711.929999999993</v>
      </c>
      <c r="G79" s="377">
        <v>19393.839999999993</v>
      </c>
      <c r="H79" s="345">
        <f t="shared" si="85"/>
        <v>4.9519332607485958E-3</v>
      </c>
      <c r="I79" s="323">
        <f t="shared" si="86"/>
        <v>3.1262628900072718E-2</v>
      </c>
      <c r="J79" s="399">
        <f t="shared" si="87"/>
        <v>2.3880688062372979E-2</v>
      </c>
      <c r="K79" s="323">
        <f t="shared" si="88"/>
        <v>3.7289922572184952E-3</v>
      </c>
      <c r="L79" s="323">
        <f t="shared" si="89"/>
        <v>3.7012802477983948E-2</v>
      </c>
      <c r="M79" s="399">
        <f t="shared" si="90"/>
        <v>2.8171522788827699E-2</v>
      </c>
      <c r="N79" s="394">
        <f t="shared" si="91"/>
        <v>-0.28611509510997579</v>
      </c>
      <c r="O79" s="395">
        <f t="shared" si="92"/>
        <v>0.21008959300949429</v>
      </c>
      <c r="P79" s="386">
        <f t="shared" si="93"/>
        <v>0.18122090548022998</v>
      </c>
      <c r="R79" s="401">
        <v>131.87799999999999</v>
      </c>
      <c r="S79" s="369">
        <v>1669.9309999999998</v>
      </c>
      <c r="T79" s="374">
        <v>1801.8089999999997</v>
      </c>
      <c r="U79" s="19">
        <v>105.57899999999998</v>
      </c>
      <c r="V79" s="119">
        <v>2122.0319999999992</v>
      </c>
      <c r="W79" s="375">
        <v>2227.6109999999994</v>
      </c>
      <c r="X79" s="345">
        <f t="shared" si="94"/>
        <v>2.5052777283435328E-3</v>
      </c>
      <c r="Y79" s="323">
        <f t="shared" si="95"/>
        <v>1.5007028072641621E-2</v>
      </c>
      <c r="Z79" s="399">
        <f t="shared" si="96"/>
        <v>1.0992225635040357E-2</v>
      </c>
      <c r="AA79" s="323">
        <f t="shared" si="97"/>
        <v>2.0972217071375545E-3</v>
      </c>
      <c r="AB79" s="323">
        <f t="shared" si="98"/>
        <v>1.949785295766162E-2</v>
      </c>
      <c r="AC79" s="399">
        <f t="shared" si="99"/>
        <v>1.399460123668793E-2</v>
      </c>
      <c r="AE79" s="394">
        <f t="shared" si="100"/>
        <v>-0.19941916013285013</v>
      </c>
      <c r="AF79" s="395">
        <f t="shared" si="101"/>
        <v>0.27073034754130526</v>
      </c>
      <c r="AG79" s="386">
        <f t="shared" si="102"/>
        <v>0.23631916590493207</v>
      </c>
      <c r="AI79" s="27">
        <f t="shared" si="103"/>
        <v>1.3806178746034903</v>
      </c>
      <c r="AJ79" s="28">
        <f t="shared" si="104"/>
        <v>1.0799346321538923</v>
      </c>
      <c r="AK79" s="402">
        <f t="shared" si="105"/>
        <v>1.0974280794739093</v>
      </c>
      <c r="AL79" s="28">
        <f t="shared" si="106"/>
        <v>1.5482834978222932</v>
      </c>
      <c r="AM79" s="28">
        <f t="shared" si="107"/>
        <v>1.1340529811729736</v>
      </c>
      <c r="AN79" s="402">
        <f t="shared" si="108"/>
        <v>1.1486178085412688</v>
      </c>
      <c r="AO79" s="384">
        <f t="shared" si="109"/>
        <v>0.12144245435541393</v>
      </c>
      <c r="AP79" s="385">
        <f t="shared" si="110"/>
        <v>5.0112615530390134E-2</v>
      </c>
      <c r="AQ79" s="386">
        <f t="shared" si="111"/>
        <v>4.6645178873042065E-2</v>
      </c>
    </row>
    <row r="80" spans="1:43" ht="19.5" customHeight="1">
      <c r="A80" s="8" t="s">
        <v>176</v>
      </c>
      <c r="B80" s="19">
        <v>347.47</v>
      </c>
      <c r="C80" s="371">
        <v>738.28999999999985</v>
      </c>
      <c r="D80" s="375">
        <v>1085.7599999999998</v>
      </c>
      <c r="E80" s="19">
        <v>300.01</v>
      </c>
      <c r="F80" s="369">
        <v>688.84999999999991</v>
      </c>
      <c r="G80" s="377">
        <v>988.8599999999999</v>
      </c>
      <c r="H80" s="345">
        <f t="shared" si="85"/>
        <v>1.8013298124101662E-3</v>
      </c>
      <c r="I80" s="323">
        <f t="shared" si="86"/>
        <v>1.4926274466467409E-3</v>
      </c>
      <c r="J80" s="399">
        <f t="shared" si="87"/>
        <v>1.57923947058417E-3</v>
      </c>
      <c r="K80" s="323">
        <f t="shared" si="88"/>
        <v>1.640590352228477E-3</v>
      </c>
      <c r="L80" s="323">
        <f t="shared" si="89"/>
        <v>1.3625675698316127E-3</v>
      </c>
      <c r="M80" s="399">
        <f t="shared" si="90"/>
        <v>1.4364196066874928E-3</v>
      </c>
      <c r="N80" s="394">
        <f t="shared" si="91"/>
        <v>-0.13658733128039841</v>
      </c>
      <c r="O80" s="395">
        <f t="shared" si="92"/>
        <v>-6.6965555540505692E-2</v>
      </c>
      <c r="P80" s="386">
        <f t="shared" si="93"/>
        <v>-8.924624226348353E-2</v>
      </c>
      <c r="R80" s="401">
        <v>532.48399999999992</v>
      </c>
      <c r="S80" s="369">
        <v>1675.491</v>
      </c>
      <c r="T80" s="374">
        <v>2207.9749999999999</v>
      </c>
      <c r="U80" s="19">
        <v>470.53600000000006</v>
      </c>
      <c r="V80" s="119">
        <v>1519.0849999999998</v>
      </c>
      <c r="W80" s="375">
        <v>1989.6209999999999</v>
      </c>
      <c r="X80" s="345">
        <f t="shared" si="94"/>
        <v>1.0115563671721421E-2</v>
      </c>
      <c r="Y80" s="323">
        <f t="shared" si="95"/>
        <v>1.5056993655700974E-2</v>
      </c>
      <c r="Z80" s="399">
        <f t="shared" si="96"/>
        <v>1.3470106651997096E-2</v>
      </c>
      <c r="AA80" s="323">
        <f t="shared" si="97"/>
        <v>9.3467291145935896E-3</v>
      </c>
      <c r="AB80" s="323">
        <f t="shared" si="98"/>
        <v>1.3957798921123435E-2</v>
      </c>
      <c r="AC80" s="399">
        <f t="shared" si="99"/>
        <v>1.2499468043181814E-2</v>
      </c>
      <c r="AE80" s="394">
        <f t="shared" si="100"/>
        <v>-0.11633776789537315</v>
      </c>
      <c r="AF80" s="395">
        <f t="shared" si="101"/>
        <v>-9.3349352518157472E-2</v>
      </c>
      <c r="AG80" s="386">
        <f t="shared" si="102"/>
        <v>-9.8893329861071813E-2</v>
      </c>
      <c r="AI80" s="27">
        <f t="shared" si="103"/>
        <v>15.324603562897511</v>
      </c>
      <c r="AJ80" s="28">
        <f t="shared" si="104"/>
        <v>22.694212301399183</v>
      </c>
      <c r="AK80" s="402">
        <f t="shared" si="105"/>
        <v>20.335755599764227</v>
      </c>
      <c r="AL80" s="28">
        <f t="shared" si="106"/>
        <v>15.684010532982235</v>
      </c>
      <c r="AM80" s="28">
        <f t="shared" si="107"/>
        <v>22.052478768962764</v>
      </c>
      <c r="AN80" s="402">
        <f t="shared" si="108"/>
        <v>20.120350706874586</v>
      </c>
      <c r="AO80" s="384">
        <f t="shared" si="109"/>
        <v>2.3452937533397986E-2</v>
      </c>
      <c r="AP80" s="385">
        <f t="shared" si="110"/>
        <v>-2.8277409407897958E-2</v>
      </c>
      <c r="AQ80" s="386">
        <f t="shared" si="111"/>
        <v>-1.0592421404402511E-2</v>
      </c>
    </row>
    <row r="81" spans="1:43" ht="19.5" customHeight="1">
      <c r="A81" s="8" t="s">
        <v>179</v>
      </c>
      <c r="B81" s="19">
        <v>2886.9400000000005</v>
      </c>
      <c r="C81" s="371">
        <v>14825.740000000005</v>
      </c>
      <c r="D81" s="375">
        <v>17712.680000000008</v>
      </c>
      <c r="E81" s="19">
        <v>3855.8500000000004</v>
      </c>
      <c r="F81" s="369">
        <v>14721.100000000004</v>
      </c>
      <c r="G81" s="377">
        <v>18576.950000000004</v>
      </c>
      <c r="H81" s="345">
        <f t="shared" si="85"/>
        <v>1.4966273602438789E-2</v>
      </c>
      <c r="I81" s="323">
        <f t="shared" si="86"/>
        <v>2.997373178676193E-2</v>
      </c>
      <c r="J81" s="399">
        <f t="shared" si="87"/>
        <v>2.5763118355646583E-2</v>
      </c>
      <c r="K81" s="323">
        <f t="shared" si="88"/>
        <v>2.1085531514416764E-2</v>
      </c>
      <c r="L81" s="323">
        <f t="shared" si="89"/>
        <v>2.9118811718441114E-2</v>
      </c>
      <c r="M81" s="399">
        <f t="shared" si="90"/>
        <v>2.6984907077294288E-2</v>
      </c>
      <c r="N81" s="394">
        <f t="shared" si="91"/>
        <v>0.33561833636999716</v>
      </c>
      <c r="O81" s="395">
        <f t="shared" si="92"/>
        <v>-7.0579950815272087E-3</v>
      </c>
      <c r="P81" s="386">
        <f t="shared" si="93"/>
        <v>4.8793858411036409E-2</v>
      </c>
      <c r="R81" s="401">
        <v>364.66099999999994</v>
      </c>
      <c r="S81" s="369">
        <v>943.62699999999995</v>
      </c>
      <c r="T81" s="374">
        <v>1308.288</v>
      </c>
      <c r="U81" s="19">
        <v>549.66</v>
      </c>
      <c r="V81" s="119">
        <v>1318.9260000000002</v>
      </c>
      <c r="W81" s="375">
        <v>1868.5860000000002</v>
      </c>
      <c r="X81" s="345">
        <f t="shared" si="94"/>
        <v>6.9274411326793019E-3</v>
      </c>
      <c r="Y81" s="323">
        <f t="shared" si="95"/>
        <v>8.4800131736596264E-3</v>
      </c>
      <c r="Z81" s="399">
        <f t="shared" si="96"/>
        <v>7.981421389068254E-3</v>
      </c>
      <c r="AA81" s="323">
        <f t="shared" si="97"/>
        <v>1.0918448588689306E-2</v>
      </c>
      <c r="AB81" s="323">
        <f t="shared" si="98"/>
        <v>1.211867927064098E-2</v>
      </c>
      <c r="AC81" s="399">
        <f t="shared" si="99"/>
        <v>1.1739085480569886E-2</v>
      </c>
      <c r="AE81" s="394">
        <f t="shared" si="100"/>
        <v>0.50731775539473667</v>
      </c>
      <c r="AF81" s="395">
        <f t="shared" si="101"/>
        <v>0.39771964981926144</v>
      </c>
      <c r="AG81" s="386">
        <f t="shared" si="102"/>
        <v>0.4282680877604933</v>
      </c>
      <c r="AI81" s="27">
        <f t="shared" si="103"/>
        <v>1.2631402107421694</v>
      </c>
      <c r="AJ81" s="28">
        <f t="shared" si="104"/>
        <v>0.63647885366936119</v>
      </c>
      <c r="AK81" s="402">
        <f t="shared" si="105"/>
        <v>0.7386166294428621</v>
      </c>
      <c r="AL81" s="28">
        <f t="shared" si="106"/>
        <v>1.425522258386607</v>
      </c>
      <c r="AM81" s="28">
        <f t="shared" si="107"/>
        <v>0.89594255864031891</v>
      </c>
      <c r="AN81" s="402">
        <f t="shared" si="108"/>
        <v>1.0058626416069376</v>
      </c>
      <c r="AO81" s="384">
        <f t="shared" si="109"/>
        <v>0.12855425412276955</v>
      </c>
      <c r="AP81" s="385">
        <f t="shared" si="110"/>
        <v>0.40765487097509173</v>
      </c>
      <c r="AQ81" s="386">
        <f t="shared" si="111"/>
        <v>0.36181965245713321</v>
      </c>
    </row>
    <row r="82" spans="1:43" ht="19.5" customHeight="1">
      <c r="A82" s="8" t="s">
        <v>181</v>
      </c>
      <c r="B82" s="19">
        <v>6128.6900000000005</v>
      </c>
      <c r="C82" s="371">
        <v>4096.63</v>
      </c>
      <c r="D82" s="375">
        <v>10225.32</v>
      </c>
      <c r="E82" s="19">
        <v>5145.88</v>
      </c>
      <c r="F82" s="369">
        <v>2802.2400000000007</v>
      </c>
      <c r="G82" s="377">
        <v>7948.1200000000008</v>
      </c>
      <c r="H82" s="345">
        <f t="shared" si="85"/>
        <v>3.1771928534895272E-2</v>
      </c>
      <c r="I82" s="323">
        <f t="shared" si="86"/>
        <v>8.2823042121069491E-3</v>
      </c>
      <c r="J82" s="399">
        <f t="shared" si="87"/>
        <v>1.4872742542876629E-2</v>
      </c>
      <c r="K82" s="323">
        <f t="shared" si="88"/>
        <v>2.8139998939120281E-2</v>
      </c>
      <c r="L82" s="323">
        <f t="shared" si="89"/>
        <v>5.5429213136168106E-3</v>
      </c>
      <c r="M82" s="399">
        <f t="shared" si="90"/>
        <v>1.1545451736651294E-2</v>
      </c>
      <c r="N82" s="394">
        <f t="shared" si="91"/>
        <v>-0.16036216548724122</v>
      </c>
      <c r="O82" s="395">
        <f t="shared" si="92"/>
        <v>-0.31596458552517542</v>
      </c>
      <c r="P82" s="386">
        <f t="shared" si="93"/>
        <v>-0.22270207680542017</v>
      </c>
      <c r="R82" s="401">
        <v>1226.519</v>
      </c>
      <c r="S82" s="369">
        <v>901.04099999999983</v>
      </c>
      <c r="T82" s="374">
        <v>2127.56</v>
      </c>
      <c r="U82" s="19">
        <v>1004.4100000000001</v>
      </c>
      <c r="V82" s="119">
        <v>619.8130000000001</v>
      </c>
      <c r="W82" s="375">
        <v>1624.2230000000002</v>
      </c>
      <c r="X82" s="345">
        <f t="shared" si="94"/>
        <v>2.33001011092842E-2</v>
      </c>
      <c r="Y82" s="323">
        <f t="shared" si="95"/>
        <v>8.0973091592413567E-3</v>
      </c>
      <c r="Z82" s="399">
        <f t="shared" si="96"/>
        <v>1.2979522009317561E-2</v>
      </c>
      <c r="AA82" s="323">
        <f t="shared" si="97"/>
        <v>1.9951604531829547E-2</v>
      </c>
      <c r="AB82" s="323">
        <f t="shared" si="98"/>
        <v>5.6950237957048375E-3</v>
      </c>
      <c r="AC82" s="399">
        <f t="shared" si="99"/>
        <v>1.0203914958427207E-2</v>
      </c>
      <c r="AE82" s="394">
        <f t="shared" si="100"/>
        <v>-0.18108891912803626</v>
      </c>
      <c r="AF82" s="395">
        <f t="shared" si="101"/>
        <v>-0.31211454306740732</v>
      </c>
      <c r="AG82" s="386">
        <f t="shared" si="102"/>
        <v>-0.23657946191881771</v>
      </c>
      <c r="AI82" s="27">
        <f t="shared" si="103"/>
        <v>2.0012743343194059</v>
      </c>
      <c r="AJ82" s="28">
        <f t="shared" si="104"/>
        <v>2.1994688316982494</v>
      </c>
      <c r="AK82" s="402">
        <f t="shared" si="105"/>
        <v>2.0806781597055153</v>
      </c>
      <c r="AL82" s="28">
        <f t="shared" si="106"/>
        <v>1.9518721773535332</v>
      </c>
      <c r="AM82" s="28">
        <f t="shared" si="107"/>
        <v>2.2118483784401048</v>
      </c>
      <c r="AN82" s="402">
        <f t="shared" si="108"/>
        <v>2.0435310488518041</v>
      </c>
      <c r="AO82" s="384">
        <f t="shared" si="109"/>
        <v>-2.4685349788725188E-2</v>
      </c>
      <c r="AP82" s="385">
        <f t="shared" si="110"/>
        <v>5.6284256286991867E-3</v>
      </c>
      <c r="AQ82" s="386">
        <f t="shared" si="111"/>
        <v>-1.7853367028646414E-2</v>
      </c>
    </row>
    <row r="83" spans="1:43" ht="19.5" customHeight="1">
      <c r="A83" s="8" t="s">
        <v>183</v>
      </c>
      <c r="B83" s="19">
        <v>1635.4499999999998</v>
      </c>
      <c r="C83" s="371">
        <v>3414.59</v>
      </c>
      <c r="D83" s="375">
        <v>5050.04</v>
      </c>
      <c r="E83" s="19">
        <v>1999.7400000000002</v>
      </c>
      <c r="F83" s="369">
        <v>2587.6099999999997</v>
      </c>
      <c r="G83" s="377">
        <v>4587.3500000000004</v>
      </c>
      <c r="H83" s="345">
        <f t="shared" si="85"/>
        <v>8.4783861677445692E-3</v>
      </c>
      <c r="I83" s="323">
        <f t="shared" si="86"/>
        <v>6.9033994135712208E-3</v>
      </c>
      <c r="J83" s="399">
        <f t="shared" si="87"/>
        <v>7.3452903920100971E-3</v>
      </c>
      <c r="K83" s="323">
        <f t="shared" si="88"/>
        <v>1.0935482653796123E-2</v>
      </c>
      <c r="L83" s="323">
        <f t="shared" si="89"/>
        <v>5.11837623484355E-3</v>
      </c>
      <c r="M83" s="399">
        <f t="shared" si="90"/>
        <v>6.6635918964644859E-3</v>
      </c>
      <c r="N83" s="394">
        <f t="shared" si="91"/>
        <v>0.22274603320187134</v>
      </c>
      <c r="O83" s="395">
        <f t="shared" si="92"/>
        <v>-0.24219013117241028</v>
      </c>
      <c r="P83" s="386">
        <f t="shared" si="93"/>
        <v>-9.1621056466879389E-2</v>
      </c>
      <c r="R83" s="401">
        <v>494.02300000000002</v>
      </c>
      <c r="S83" s="369">
        <v>1015.976</v>
      </c>
      <c r="T83" s="374">
        <v>1509.999</v>
      </c>
      <c r="U83" s="19">
        <v>683.5</v>
      </c>
      <c r="V83" s="119">
        <v>813.16500000000019</v>
      </c>
      <c r="W83" s="375">
        <v>1496.6650000000002</v>
      </c>
      <c r="X83" s="345">
        <f t="shared" si="94"/>
        <v>9.3849225738141112E-3</v>
      </c>
      <c r="Y83" s="323">
        <f t="shared" si="95"/>
        <v>9.1301858299116211E-3</v>
      </c>
      <c r="Z83" s="399">
        <f t="shared" si="96"/>
        <v>9.2119917908531409E-3</v>
      </c>
      <c r="AA83" s="323">
        <f t="shared" si="97"/>
        <v>1.3577046920585711E-2</v>
      </c>
      <c r="AB83" s="323">
        <f t="shared" si="98"/>
        <v>7.4715987319309597E-3</v>
      </c>
      <c r="AC83" s="399">
        <f t="shared" si="99"/>
        <v>9.4025527167479195E-3</v>
      </c>
      <c r="AE83" s="394">
        <f t="shared" si="100"/>
        <v>0.38353882309123255</v>
      </c>
      <c r="AF83" s="395">
        <f t="shared" si="101"/>
        <v>-0.19962184146082171</v>
      </c>
      <c r="AG83" s="386">
        <f t="shared" si="102"/>
        <v>-8.8304694241518253E-3</v>
      </c>
      <c r="AI83" s="27">
        <f t="shared" si="103"/>
        <v>3.0207160108838549</v>
      </c>
      <c r="AJ83" s="28">
        <f t="shared" si="104"/>
        <v>2.9753967533437398</v>
      </c>
      <c r="AK83" s="402">
        <f t="shared" si="105"/>
        <v>2.9900733459536957</v>
      </c>
      <c r="AL83" s="28">
        <f t="shared" si="106"/>
        <v>3.4179443327632586</v>
      </c>
      <c r="AM83" s="28">
        <f t="shared" si="107"/>
        <v>3.1425330710578496</v>
      </c>
      <c r="AN83" s="402">
        <f t="shared" si="108"/>
        <v>3.2625916923714127</v>
      </c>
      <c r="AO83" s="384">
        <f>(AL83-AI83)/AI83</f>
        <v>0.13150137929158576</v>
      </c>
      <c r="AP83" s="385">
        <f>(AM83-AJ83)/AJ83</f>
        <v>5.6172783520813716E-2</v>
      </c>
      <c r="AQ83" s="386">
        <f>(AN83-AK83)/AK83</f>
        <v>9.1141023943944827E-2</v>
      </c>
    </row>
    <row r="84" spans="1:43" ht="19.5" customHeight="1">
      <c r="A84" s="8" t="s">
        <v>180</v>
      </c>
      <c r="B84" s="19">
        <v>939.12000000000012</v>
      </c>
      <c r="C84" s="371">
        <v>4248.49</v>
      </c>
      <c r="D84" s="375">
        <v>5187.6099999999997</v>
      </c>
      <c r="E84" s="19">
        <v>1110.98</v>
      </c>
      <c r="F84" s="369">
        <v>3291.58</v>
      </c>
      <c r="G84" s="377">
        <v>4402.5599999999995</v>
      </c>
      <c r="H84" s="345">
        <f t="shared" si="85"/>
        <v>4.8685206015789432E-3</v>
      </c>
      <c r="I84" s="323">
        <f t="shared" si="86"/>
        <v>8.5893250359671859E-3</v>
      </c>
      <c r="J84" s="399">
        <f t="shared" si="87"/>
        <v>7.5453861534751209E-3</v>
      </c>
      <c r="K84" s="323">
        <f t="shared" si="88"/>
        <v>6.0753410536941886E-3</v>
      </c>
      <c r="L84" s="323">
        <f t="shared" si="89"/>
        <v>6.5108516534896424E-3</v>
      </c>
      <c r="M84" s="399">
        <f t="shared" si="90"/>
        <v>6.3951656489473624E-3</v>
      </c>
      <c r="N84" s="394">
        <f t="shared" si="91"/>
        <v>0.18300110741971193</v>
      </c>
      <c r="O84" s="395">
        <f t="shared" si="92"/>
        <v>-0.22523531890153911</v>
      </c>
      <c r="P84" s="386">
        <f t="shared" si="93"/>
        <v>-0.15133173079703374</v>
      </c>
      <c r="R84" s="401">
        <v>248.89100000000002</v>
      </c>
      <c r="S84" s="369">
        <v>1855.6160000000002</v>
      </c>
      <c r="T84" s="374">
        <v>2104.5070000000001</v>
      </c>
      <c r="U84" s="19">
        <v>271.98399999999998</v>
      </c>
      <c r="V84" s="119">
        <v>1120.0050000000006</v>
      </c>
      <c r="W84" s="375">
        <v>1391.9890000000005</v>
      </c>
      <c r="X84" s="345">
        <f t="shared" si="94"/>
        <v>4.7281660253048292E-3</v>
      </c>
      <c r="Y84" s="323">
        <f t="shared" si="95"/>
        <v>1.6675707801126489E-2</v>
      </c>
      <c r="Z84" s="399">
        <f t="shared" si="96"/>
        <v>1.2838883474620163E-2</v>
      </c>
      <c r="AA84" s="323">
        <f t="shared" si="97"/>
        <v>5.4026913381837365E-3</v>
      </c>
      <c r="AB84" s="323">
        <f t="shared" si="98"/>
        <v>1.0290934727584607E-2</v>
      </c>
      <c r="AC84" s="399">
        <f t="shared" si="99"/>
        <v>8.7449428921189589E-3</v>
      </c>
      <c r="AE84" s="394">
        <f t="shared" si="100"/>
        <v>9.2783587996351655E-2</v>
      </c>
      <c r="AF84" s="395">
        <f t="shared" si="101"/>
        <v>-0.39642415241084339</v>
      </c>
      <c r="AG84" s="386">
        <f t="shared" si="102"/>
        <v>-0.33856765503749786</v>
      </c>
      <c r="AI84" s="27">
        <f t="shared" si="103"/>
        <v>2.6502576880483857</v>
      </c>
      <c r="AJ84" s="28">
        <f t="shared" si="104"/>
        <v>4.3677071147631281</v>
      </c>
      <c r="AK84" s="402">
        <f t="shared" si="105"/>
        <v>4.0567949402518702</v>
      </c>
      <c r="AL84" s="28">
        <f t="shared" si="106"/>
        <v>2.4481448810959692</v>
      </c>
      <c r="AM84" s="28">
        <f t="shared" si="107"/>
        <v>3.402636423845085</v>
      </c>
      <c r="AN84" s="402">
        <f t="shared" si="108"/>
        <v>3.1617717873237403</v>
      </c>
      <c r="AO84" s="384">
        <f t="shared" ref="AO84:AO97" si="127">(AL84-AI84)/AI84</f>
        <v>-7.6261568021806087E-2</v>
      </c>
      <c r="AP84" s="385">
        <f t="shared" ref="AP84:AP97" si="128">(AM84-AJ84)/AJ84</f>
        <v>-0.22095590788495015</v>
      </c>
      <c r="AQ84" s="386">
        <f t="shared" ref="AQ84:AQ97" si="129">(AN84-AK84)/AK84</f>
        <v>-0.22062321761635836</v>
      </c>
    </row>
    <row r="85" spans="1:43" ht="19.5" customHeight="1">
      <c r="A85" s="8" t="s">
        <v>184</v>
      </c>
      <c r="B85" s="19">
        <v>1354.93</v>
      </c>
      <c r="C85" s="371">
        <v>3164.2100000000005</v>
      </c>
      <c r="D85" s="375">
        <v>4519.1400000000003</v>
      </c>
      <c r="E85" s="19">
        <v>1519.9200000000003</v>
      </c>
      <c r="F85" s="369">
        <v>4724.8400000000011</v>
      </c>
      <c r="G85" s="377">
        <v>6244.7600000000011</v>
      </c>
      <c r="H85" s="345">
        <f t="shared" si="85"/>
        <v>7.0241338899154062E-3</v>
      </c>
      <c r="I85" s="323">
        <f t="shared" si="86"/>
        <v>6.397197162299484E-3</v>
      </c>
      <c r="J85" s="399">
        <f t="shared" si="87"/>
        <v>6.573095583826764E-3</v>
      </c>
      <c r="K85" s="323">
        <f t="shared" si="88"/>
        <v>8.3116099068667963E-3</v>
      </c>
      <c r="L85" s="323">
        <f t="shared" si="89"/>
        <v>9.3458862693521078E-3</v>
      </c>
      <c r="M85" s="399">
        <f t="shared" si="90"/>
        <v>9.0711482950648122E-3</v>
      </c>
      <c r="N85" s="394">
        <f t="shared" si="91"/>
        <v>0.12177012834611399</v>
      </c>
      <c r="O85" s="395">
        <f t="shared" si="92"/>
        <v>0.49321315589041193</v>
      </c>
      <c r="P85" s="386">
        <f t="shared" si="93"/>
        <v>0.3818469885863241</v>
      </c>
      <c r="R85" s="401">
        <v>361.86200000000002</v>
      </c>
      <c r="S85" s="369">
        <v>657.16</v>
      </c>
      <c r="T85" s="374">
        <v>1019.0219999999999</v>
      </c>
      <c r="U85" s="19">
        <v>410.99100000000004</v>
      </c>
      <c r="V85" s="119">
        <v>911.4580000000002</v>
      </c>
      <c r="W85" s="375">
        <v>1322.4490000000003</v>
      </c>
      <c r="X85" s="345">
        <f t="shared" si="94"/>
        <v>6.8742687130063209E-3</v>
      </c>
      <c r="Y85" s="323">
        <f t="shared" si="95"/>
        <v>5.9056443459143924E-3</v>
      </c>
      <c r="Z85" s="399">
        <f t="shared" si="96"/>
        <v>6.2167076260969366E-3</v>
      </c>
      <c r="AA85" s="323">
        <f t="shared" si="97"/>
        <v>8.1639269801586575E-3</v>
      </c>
      <c r="AB85" s="323">
        <f t="shared" si="98"/>
        <v>8.374743670728978E-3</v>
      </c>
      <c r="AC85" s="399">
        <f t="shared" si="99"/>
        <v>8.3080692324004179E-3</v>
      </c>
      <c r="AE85" s="394">
        <f t="shared" si="100"/>
        <v>0.13576722618014606</v>
      </c>
      <c r="AF85" s="395">
        <f t="shared" si="101"/>
        <v>0.38696512264897476</v>
      </c>
      <c r="AG85" s="386">
        <f t="shared" si="102"/>
        <v>0.29776295310601769</v>
      </c>
      <c r="AI85" s="27">
        <f t="shared" si="103"/>
        <v>2.6707062357464961</v>
      </c>
      <c r="AJ85" s="28">
        <f t="shared" si="104"/>
        <v>2.0768533061964907</v>
      </c>
      <c r="AK85" s="402">
        <f t="shared" si="105"/>
        <v>2.2549024814455847</v>
      </c>
      <c r="AL85" s="28">
        <f t="shared" si="106"/>
        <v>2.7040304752881728</v>
      </c>
      <c r="AM85" s="28">
        <f t="shared" si="107"/>
        <v>1.9290769634527307</v>
      </c>
      <c r="AN85" s="402">
        <f t="shared" si="108"/>
        <v>2.1176938745444183</v>
      </c>
      <c r="AO85" s="384">
        <f t="shared" si="127"/>
        <v>1.2477688146918967E-2</v>
      </c>
      <c r="AP85" s="385">
        <f t="shared" si="128"/>
        <v>-7.1153962729507705E-2</v>
      </c>
      <c r="AQ85" s="386">
        <f t="shared" si="129"/>
        <v>-6.0849020314707368E-2</v>
      </c>
    </row>
    <row r="86" spans="1:43" ht="19.5" customHeight="1">
      <c r="A86" s="8" t="s">
        <v>185</v>
      </c>
      <c r="B86" s="19">
        <v>874.54000000000008</v>
      </c>
      <c r="C86" s="371">
        <v>3599.170000000001</v>
      </c>
      <c r="D86" s="375">
        <v>4473.7100000000009</v>
      </c>
      <c r="E86" s="19">
        <v>926.9899999999999</v>
      </c>
      <c r="F86" s="369">
        <v>2881.4999999999995</v>
      </c>
      <c r="G86" s="377">
        <v>3808.4899999999993</v>
      </c>
      <c r="H86" s="345">
        <f t="shared" si="85"/>
        <v>4.5337294561981949E-3</v>
      </c>
      <c r="I86" s="323">
        <f t="shared" si="86"/>
        <v>7.2765714382526563E-3</v>
      </c>
      <c r="J86" s="399">
        <f t="shared" si="87"/>
        <v>6.5070175839477508E-3</v>
      </c>
      <c r="K86" s="323">
        <f t="shared" si="88"/>
        <v>5.0692005286899627E-3</v>
      </c>
      <c r="L86" s="323">
        <f t="shared" si="89"/>
        <v>5.699700156013344E-3</v>
      </c>
      <c r="M86" s="399">
        <f t="shared" si="90"/>
        <v>5.5322186233372258E-3</v>
      </c>
      <c r="N86" s="394">
        <f t="shared" si="91"/>
        <v>5.9974386534635139E-2</v>
      </c>
      <c r="O86" s="395">
        <f t="shared" si="92"/>
        <v>-0.19939875026742312</v>
      </c>
      <c r="P86" s="386">
        <f t="shared" si="93"/>
        <v>-0.14869537810899711</v>
      </c>
      <c r="R86" s="401">
        <v>283.33600000000001</v>
      </c>
      <c r="S86" s="369">
        <v>1206.3510000000001</v>
      </c>
      <c r="T86" s="374">
        <v>1489.6870000000001</v>
      </c>
      <c r="U86" s="19">
        <v>297.80099999999999</v>
      </c>
      <c r="V86" s="119">
        <v>910.91099999999983</v>
      </c>
      <c r="W86" s="375">
        <v>1208.7119999999998</v>
      </c>
      <c r="X86" s="345">
        <f t="shared" si="94"/>
        <v>5.3825154342494073E-3</v>
      </c>
      <c r="Y86" s="323">
        <f t="shared" si="95"/>
        <v>1.0841012785833243E-2</v>
      </c>
      <c r="Z86" s="399">
        <f t="shared" si="96"/>
        <v>9.0880751675601404E-3</v>
      </c>
      <c r="AA86" s="323">
        <f t="shared" si="97"/>
        <v>5.9155203364994078E-3</v>
      </c>
      <c r="AB86" s="323">
        <f t="shared" si="98"/>
        <v>8.3697176741521825E-3</v>
      </c>
      <c r="AC86" s="399">
        <f t="shared" si="99"/>
        <v>7.593535159414971E-3</v>
      </c>
      <c r="AE86" s="394">
        <f t="shared" si="100"/>
        <v>5.1052460682722893E-2</v>
      </c>
      <c r="AF86" s="395">
        <f t="shared" si="101"/>
        <v>-0.24490384639296545</v>
      </c>
      <c r="AG86" s="386">
        <f t="shared" si="102"/>
        <v>-0.18861344698584356</v>
      </c>
      <c r="AI86" s="27">
        <f t="shared" si="103"/>
        <v>3.2398289386420287</v>
      </c>
      <c r="AJ86" s="28">
        <f t="shared" si="104"/>
        <v>3.3517477640678264</v>
      </c>
      <c r="AK86" s="402">
        <f t="shared" si="105"/>
        <v>3.3298693925176193</v>
      </c>
      <c r="AL86" s="28">
        <f t="shared" si="106"/>
        <v>3.2125589272807691</v>
      </c>
      <c r="AM86" s="28">
        <f t="shared" si="107"/>
        <v>3.1612389380530974</v>
      </c>
      <c r="AN86" s="402">
        <f t="shared" si="108"/>
        <v>3.1737302710523068</v>
      </c>
      <c r="AO86" s="384">
        <f t="shared" si="127"/>
        <v>-8.4171145692308724E-3</v>
      </c>
      <c r="AP86" s="385">
        <f t="shared" si="128"/>
        <v>-5.6838652376251367E-2</v>
      </c>
      <c r="AQ86" s="386">
        <f t="shared" si="129"/>
        <v>-4.6890464177413327E-2</v>
      </c>
    </row>
    <row r="87" spans="1:43" ht="19.5" customHeight="1">
      <c r="A87" s="8" t="s">
        <v>186</v>
      </c>
      <c r="B87" s="19">
        <v>533.04</v>
      </c>
      <c r="C87" s="371">
        <v>2288.9499999999998</v>
      </c>
      <c r="D87" s="375">
        <v>2821.99</v>
      </c>
      <c r="E87" s="19">
        <v>676.69000000000017</v>
      </c>
      <c r="F87" s="369">
        <v>3481.97</v>
      </c>
      <c r="G87" s="377">
        <v>4158.66</v>
      </c>
      <c r="H87" s="345">
        <f t="shared" si="85"/>
        <v>2.7633489026595527E-3</v>
      </c>
      <c r="I87" s="323">
        <f t="shared" si="86"/>
        <v>4.6276525403324683E-3</v>
      </c>
      <c r="J87" s="399">
        <f t="shared" si="87"/>
        <v>4.1045884851107261E-3</v>
      </c>
      <c r="K87" s="323">
        <f t="shared" si="88"/>
        <v>3.7004469366004079E-3</v>
      </c>
      <c r="L87" s="323">
        <f t="shared" si="89"/>
        <v>6.887449228607942E-3</v>
      </c>
      <c r="M87" s="399">
        <f t="shared" si="90"/>
        <v>6.0408761215409758E-3</v>
      </c>
      <c r="N87" s="394">
        <f t="shared" si="91"/>
        <v>0.26949197058382152</v>
      </c>
      <c r="O87" s="395">
        <f t="shared" si="92"/>
        <v>0.52120841433845211</v>
      </c>
      <c r="P87" s="386">
        <f t="shared" si="93"/>
        <v>0.47366220291354688</v>
      </c>
      <c r="R87" s="401">
        <v>155.55599999999998</v>
      </c>
      <c r="S87" s="369">
        <v>655.80499999999995</v>
      </c>
      <c r="T87" s="374">
        <v>811.36099999999988</v>
      </c>
      <c r="U87" s="19">
        <v>151.20199999999994</v>
      </c>
      <c r="V87" s="119">
        <v>997.8889999999999</v>
      </c>
      <c r="W87" s="375">
        <v>1149.0909999999999</v>
      </c>
      <c r="X87" s="345">
        <f t="shared" si="94"/>
        <v>2.9550871434978281E-3</v>
      </c>
      <c r="Y87" s="323">
        <f t="shared" si="95"/>
        <v>5.8934674816975901E-3</v>
      </c>
      <c r="Z87" s="399">
        <f t="shared" si="96"/>
        <v>4.9498382922229713E-3</v>
      </c>
      <c r="AA87" s="323">
        <f t="shared" si="97"/>
        <v>3.0034771740839791E-3</v>
      </c>
      <c r="AB87" s="323">
        <f t="shared" si="98"/>
        <v>9.1688970713297447E-3</v>
      </c>
      <c r="AC87" s="399">
        <f t="shared" si="99"/>
        <v>7.218975992517084E-3</v>
      </c>
      <c r="AE87" s="394">
        <f t="shared" si="100"/>
        <v>-2.7989920028800189E-2</v>
      </c>
      <c r="AF87" s="395">
        <f t="shared" si="101"/>
        <v>0.52162456827868031</v>
      </c>
      <c r="AG87" s="386">
        <f t="shared" si="102"/>
        <v>0.41625121246892577</v>
      </c>
      <c r="AI87" s="27">
        <f t="shared" si="103"/>
        <v>2.918280054029716</v>
      </c>
      <c r="AJ87" s="28">
        <f t="shared" si="104"/>
        <v>2.8650909805806157</v>
      </c>
      <c r="AK87" s="402">
        <f t="shared" si="105"/>
        <v>2.8751377573981478</v>
      </c>
      <c r="AL87" s="28">
        <f t="shared" si="106"/>
        <v>2.2344352657790112</v>
      </c>
      <c r="AM87" s="28">
        <f t="shared" si="107"/>
        <v>2.8658747777838407</v>
      </c>
      <c r="AN87" s="402">
        <f t="shared" si="108"/>
        <v>2.7631280268163301</v>
      </c>
      <c r="AO87" s="384">
        <f t="shared" si="127"/>
        <v>-0.23433144715032256</v>
      </c>
      <c r="AP87" s="385">
        <f t="shared" si="128"/>
        <v>2.7356799785329311E-4</v>
      </c>
      <c r="AQ87" s="386">
        <f t="shared" si="129"/>
        <v>-3.895803959083366E-2</v>
      </c>
    </row>
    <row r="88" spans="1:43" ht="19.5" customHeight="1">
      <c r="A88" s="8" t="s">
        <v>187</v>
      </c>
      <c r="B88" s="19">
        <v>98.220000000000013</v>
      </c>
      <c r="C88" s="371">
        <v>129.77000000000001</v>
      </c>
      <c r="D88" s="375">
        <v>227.99</v>
      </c>
      <c r="E88" s="19">
        <v>103.37</v>
      </c>
      <c r="F88" s="369">
        <v>151.92999999999995</v>
      </c>
      <c r="G88" s="377">
        <v>255.29999999999995</v>
      </c>
      <c r="H88" s="345">
        <f t="shared" si="85"/>
        <v>5.0918529419784881E-4</v>
      </c>
      <c r="I88" s="323">
        <f t="shared" si="86"/>
        <v>2.623606763620632E-4</v>
      </c>
      <c r="J88" s="399">
        <f t="shared" si="87"/>
        <v>3.316117805946848E-4</v>
      </c>
      <c r="K88" s="323">
        <f t="shared" si="88"/>
        <v>5.6527390656930664E-4</v>
      </c>
      <c r="L88" s="323">
        <f t="shared" si="89"/>
        <v>3.005224517449617E-4</v>
      </c>
      <c r="M88" s="399">
        <f t="shared" si="90"/>
        <v>3.7084918551394223E-4</v>
      </c>
      <c r="N88" s="394">
        <f t="shared" si="91"/>
        <v>5.24333129708816E-2</v>
      </c>
      <c r="O88" s="395">
        <f t="shared" si="92"/>
        <v>0.17076365878091962</v>
      </c>
      <c r="P88" s="386">
        <f t="shared" si="93"/>
        <v>0.11978595552436486</v>
      </c>
      <c r="R88" s="401">
        <v>46.626000000000005</v>
      </c>
      <c r="S88" s="369">
        <v>546.24099999999999</v>
      </c>
      <c r="T88" s="374">
        <v>592.86699999999996</v>
      </c>
      <c r="U88" s="19">
        <v>69.765000000000001</v>
      </c>
      <c r="V88" s="119">
        <v>973.52200000000005</v>
      </c>
      <c r="W88" s="375">
        <v>1043.287</v>
      </c>
      <c r="X88" s="345">
        <f t="shared" si="94"/>
        <v>8.8575106812163957E-4</v>
      </c>
      <c r="Y88" s="323">
        <f t="shared" si="95"/>
        <v>4.9088579237272865E-3</v>
      </c>
      <c r="Z88" s="399">
        <f t="shared" si="96"/>
        <v>3.6168804993034621E-3</v>
      </c>
      <c r="AA88" s="323">
        <f t="shared" si="97"/>
        <v>1.3858122581048458E-3</v>
      </c>
      <c r="AB88" s="323">
        <f t="shared" si="98"/>
        <v>8.9450059221767922E-3</v>
      </c>
      <c r="AC88" s="399">
        <f t="shared" si="99"/>
        <v>6.554279692648512E-3</v>
      </c>
      <c r="AE88" s="394">
        <f t="shared" si="100"/>
        <v>0.49626817655385391</v>
      </c>
      <c r="AF88" s="395">
        <f t="shared" si="101"/>
        <v>0.78222066816661528</v>
      </c>
      <c r="AG88" s="386">
        <f t="shared" si="102"/>
        <v>0.75973194662546595</v>
      </c>
      <c r="AI88" s="27">
        <f t="shared" si="103"/>
        <v>4.7470983506414175</v>
      </c>
      <c r="AJ88" s="28">
        <f t="shared" si="104"/>
        <v>42.093010711258373</v>
      </c>
      <c r="AK88" s="402">
        <f t="shared" si="105"/>
        <v>26.004079126277464</v>
      </c>
      <c r="AL88" s="28">
        <f t="shared" si="106"/>
        <v>6.7490567863016349</v>
      </c>
      <c r="AM88" s="28">
        <f t="shared" si="107"/>
        <v>64.077009148950197</v>
      </c>
      <c r="AN88" s="402">
        <f t="shared" si="108"/>
        <v>40.865139052095579</v>
      </c>
      <c r="AO88" s="384">
        <f t="shared" si="127"/>
        <v>0.42172255297590733</v>
      </c>
      <c r="AP88" s="385">
        <f t="shared" si="128"/>
        <v>0.52227194173620595</v>
      </c>
      <c r="AQ88" s="386">
        <f t="shared" si="129"/>
        <v>0.57148956721950661</v>
      </c>
    </row>
    <row r="89" spans="1:43" ht="19.5" customHeight="1">
      <c r="A89" s="8" t="s">
        <v>188</v>
      </c>
      <c r="B89" s="19">
        <v>354.44999999999993</v>
      </c>
      <c r="C89" s="371">
        <v>4342.7400000000007</v>
      </c>
      <c r="D89" s="375">
        <v>4697.1900000000005</v>
      </c>
      <c r="E89" s="19">
        <v>395.76000000000005</v>
      </c>
      <c r="F89" s="369">
        <v>3093.7099999999996</v>
      </c>
      <c r="G89" s="377">
        <v>3489.47</v>
      </c>
      <c r="H89" s="345">
        <f t="shared" si="85"/>
        <v>1.8375150430505747E-3</v>
      </c>
      <c r="I89" s="323">
        <f t="shared" si="86"/>
        <v>8.7798736508020846E-3</v>
      </c>
      <c r="J89" s="399">
        <f t="shared" si="87"/>
        <v>6.8320695631016613E-3</v>
      </c>
      <c r="K89" s="323">
        <f t="shared" si="88"/>
        <v>2.1641946528380457E-3</v>
      </c>
      <c r="L89" s="323">
        <f t="shared" si="89"/>
        <v>6.1194583965504222E-3</v>
      </c>
      <c r="M89" s="399">
        <f t="shared" si="90"/>
        <v>5.068809664611579E-3</v>
      </c>
      <c r="N89" s="394">
        <f t="shared" si="91"/>
        <v>0.11654676258992841</v>
      </c>
      <c r="O89" s="395">
        <f t="shared" si="92"/>
        <v>-0.28761335009694361</v>
      </c>
      <c r="P89" s="386">
        <f t="shared" si="93"/>
        <v>-0.25711542432816226</v>
      </c>
      <c r="R89" s="401">
        <v>120.41999999999999</v>
      </c>
      <c r="S89" s="369">
        <v>1071.3630000000001</v>
      </c>
      <c r="T89" s="374">
        <v>1191.7830000000001</v>
      </c>
      <c r="U89" s="19">
        <v>135.68299999999999</v>
      </c>
      <c r="V89" s="119">
        <v>757.07999999999993</v>
      </c>
      <c r="W89" s="375">
        <v>892.76299999999992</v>
      </c>
      <c r="X89" s="345">
        <f t="shared" si="94"/>
        <v>2.2876108528119034E-3</v>
      </c>
      <c r="Y89" s="323">
        <f t="shared" si="95"/>
        <v>9.6279275113699582E-3</v>
      </c>
      <c r="Z89" s="399">
        <f t="shared" si="96"/>
        <v>7.2706638961206795E-3</v>
      </c>
      <c r="AA89" s="323">
        <f t="shared" si="97"/>
        <v>2.6952076917715153E-3</v>
      </c>
      <c r="AB89" s="323">
        <f t="shared" si="98"/>
        <v>6.9562732876725999E-3</v>
      </c>
      <c r="AC89" s="399">
        <f t="shared" si="99"/>
        <v>5.6086373176776503E-3</v>
      </c>
      <c r="AE89" s="394">
        <f t="shared" si="100"/>
        <v>0.12674804849692747</v>
      </c>
      <c r="AF89" s="395">
        <f t="shared" si="101"/>
        <v>-0.29334875294368024</v>
      </c>
      <c r="AG89" s="386">
        <f t="shared" si="102"/>
        <v>-0.25090138053655758</v>
      </c>
      <c r="AI89" s="27">
        <f t="shared" si="103"/>
        <v>3.3973762166737203</v>
      </c>
      <c r="AJ89" s="28">
        <f t="shared" si="104"/>
        <v>2.4670208209563547</v>
      </c>
      <c r="AK89" s="402">
        <f t="shared" si="105"/>
        <v>2.5372254475548144</v>
      </c>
      <c r="AL89" s="28">
        <f t="shared" si="106"/>
        <v>3.4284162118455623</v>
      </c>
      <c r="AM89" s="28">
        <f t="shared" si="107"/>
        <v>2.4471589127617004</v>
      </c>
      <c r="AN89" s="402">
        <f t="shared" si="108"/>
        <v>2.5584487042444843</v>
      </c>
      <c r="AO89" s="384">
        <f t="shared" si="127"/>
        <v>9.1364609605210298E-3</v>
      </c>
      <c r="AP89" s="385">
        <f t="shared" si="128"/>
        <v>-8.0509690173408005E-3</v>
      </c>
      <c r="AQ89" s="386">
        <f t="shared" si="129"/>
        <v>8.3647500501476211E-3</v>
      </c>
    </row>
    <row r="90" spans="1:43" ht="19.5" customHeight="1">
      <c r="A90" s="8" t="s">
        <v>233</v>
      </c>
      <c r="B90" s="19">
        <v>81.31</v>
      </c>
      <c r="C90" s="371">
        <v>520.20999999999992</v>
      </c>
      <c r="D90" s="375">
        <v>601.52</v>
      </c>
      <c r="E90" s="19">
        <v>60.8</v>
      </c>
      <c r="F90" s="369">
        <v>2203.6999999999998</v>
      </c>
      <c r="G90" s="377">
        <v>2264.5</v>
      </c>
      <c r="H90" s="345">
        <f t="shared" si="85"/>
        <v>4.2152164804751664E-4</v>
      </c>
      <c r="I90" s="323">
        <f t="shared" si="86"/>
        <v>1.0517272670903049E-3</v>
      </c>
      <c r="J90" s="399">
        <f t="shared" si="87"/>
        <v>8.7491169903642621E-4</v>
      </c>
      <c r="K90" s="323">
        <f t="shared" si="88"/>
        <v>3.3248189532179395E-4</v>
      </c>
      <c r="L90" s="323">
        <f t="shared" si="89"/>
        <v>4.3589898434171813E-3</v>
      </c>
      <c r="M90" s="399">
        <f t="shared" si="90"/>
        <v>3.289416296891196E-3</v>
      </c>
      <c r="N90" s="394">
        <f t="shared" si="91"/>
        <v>-0.25224449637191004</v>
      </c>
      <c r="O90" s="395">
        <f t="shared" si="92"/>
        <v>3.2361738528671116</v>
      </c>
      <c r="P90" s="386">
        <f t="shared" si="93"/>
        <v>2.7646296050006649</v>
      </c>
      <c r="R90" s="401">
        <v>13.000999999999999</v>
      </c>
      <c r="S90" s="369">
        <v>100.98599999999999</v>
      </c>
      <c r="T90" s="374">
        <v>113.98699999999999</v>
      </c>
      <c r="U90" s="19">
        <v>13.319000000000001</v>
      </c>
      <c r="V90" s="119">
        <v>855.72899999999993</v>
      </c>
      <c r="W90" s="375">
        <v>869.04799999999989</v>
      </c>
      <c r="X90" s="345">
        <f t="shared" si="94"/>
        <v>2.4697914546925392E-4</v>
      </c>
      <c r="Y90" s="323">
        <f t="shared" si="95"/>
        <v>9.0752236885463327E-4</v>
      </c>
      <c r="Z90" s="399">
        <f t="shared" si="96"/>
        <v>6.9539602891391112E-4</v>
      </c>
      <c r="AA90" s="323">
        <f t="shared" si="97"/>
        <v>2.6456867291189625E-4</v>
      </c>
      <c r="AB90" s="323">
        <f t="shared" si="98"/>
        <v>7.8626892589776318E-3</v>
      </c>
      <c r="AC90" s="399">
        <f t="shared" si="99"/>
        <v>5.4596517145682859E-3</v>
      </c>
      <c r="AE90" s="394">
        <f t="shared" si="100"/>
        <v>2.4459656949465534E-2</v>
      </c>
      <c r="AF90" s="395">
        <f t="shared" si="101"/>
        <v>7.4737389341096785</v>
      </c>
      <c r="AG90" s="386">
        <f t="shared" si="102"/>
        <v>6.624097484800898</v>
      </c>
      <c r="AI90" s="27">
        <f t="shared" si="103"/>
        <v>1.5989423195178942</v>
      </c>
      <c r="AJ90" s="28">
        <f t="shared" si="104"/>
        <v>1.9412544933776745</v>
      </c>
      <c r="AK90" s="402">
        <f t="shared" si="105"/>
        <v>1.8949827104668173</v>
      </c>
      <c r="AL90" s="28">
        <f t="shared" si="106"/>
        <v>2.1906250000000003</v>
      </c>
      <c r="AM90" s="28">
        <f t="shared" si="107"/>
        <v>3.8831465262966831</v>
      </c>
      <c r="AN90" s="402">
        <f t="shared" si="108"/>
        <v>3.8377036873482</v>
      </c>
      <c r="AO90" s="384">
        <f t="shared" si="127"/>
        <v>0.37004629451580684</v>
      </c>
      <c r="AP90" s="385">
        <f t="shared" si="128"/>
        <v>1.0003284162604691</v>
      </c>
      <c r="AQ90" s="386">
        <f t="shared" si="129"/>
        <v>1.0251919271615968</v>
      </c>
    </row>
    <row r="91" spans="1:43" ht="19.5" customHeight="1">
      <c r="A91" s="8" t="s">
        <v>190</v>
      </c>
      <c r="B91" s="19">
        <v>2006.51</v>
      </c>
      <c r="C91" s="371">
        <v>1895.31</v>
      </c>
      <c r="D91" s="375">
        <v>3901.8199999999997</v>
      </c>
      <c r="E91" s="19">
        <v>1539.46</v>
      </c>
      <c r="F91" s="369">
        <v>1632.9</v>
      </c>
      <c r="G91" s="377">
        <v>3172.36</v>
      </c>
      <c r="H91" s="345">
        <f t="shared" si="85"/>
        <v>1.0402009617806206E-2</v>
      </c>
      <c r="I91" s="323">
        <f t="shared" si="86"/>
        <v>3.8318163945116894E-3</v>
      </c>
      <c r="J91" s="399">
        <f t="shared" si="87"/>
        <v>5.6752027622262073E-3</v>
      </c>
      <c r="K91" s="323">
        <f t="shared" si="88"/>
        <v>8.4184634633567255E-3</v>
      </c>
      <c r="L91" s="323">
        <f t="shared" si="89"/>
        <v>3.2299289900240124E-3</v>
      </c>
      <c r="M91" s="399">
        <f t="shared" si="90"/>
        <v>4.608175174919741E-3</v>
      </c>
      <c r="N91" s="394">
        <f t="shared" si="91"/>
        <v>-0.23276734230081084</v>
      </c>
      <c r="O91" s="395">
        <f t="shared" si="92"/>
        <v>-0.13845228485049932</v>
      </c>
      <c r="P91" s="386">
        <f t="shared" si="93"/>
        <v>-0.18695378054343861</v>
      </c>
      <c r="R91" s="401">
        <v>398.2</v>
      </c>
      <c r="S91" s="369">
        <v>381.28500000000003</v>
      </c>
      <c r="T91" s="374">
        <v>779.48500000000001</v>
      </c>
      <c r="U91" s="19">
        <v>313.91500000000002</v>
      </c>
      <c r="V91" s="119">
        <v>345.22400000000005</v>
      </c>
      <c r="W91" s="375">
        <v>659.13900000000012</v>
      </c>
      <c r="X91" s="345">
        <f t="shared" si="94"/>
        <v>7.5645793189644582E-3</v>
      </c>
      <c r="Y91" s="323">
        <f t="shared" si="95"/>
        <v>3.4264617512203563E-3</v>
      </c>
      <c r="Z91" s="399">
        <f t="shared" si="96"/>
        <v>4.755373626799197E-3</v>
      </c>
      <c r="AA91" s="323">
        <f t="shared" si="97"/>
        <v>6.2356089013542995E-3</v>
      </c>
      <c r="AB91" s="323">
        <f t="shared" si="98"/>
        <v>3.1720194556235618E-3</v>
      </c>
      <c r="AC91" s="399">
        <f t="shared" si="99"/>
        <v>4.1409328040439963E-3</v>
      </c>
      <c r="AE91" s="394">
        <f t="shared" si="100"/>
        <v>-0.21166499246609735</v>
      </c>
      <c r="AF91" s="395">
        <f t="shared" si="101"/>
        <v>-9.4577546979293645E-2</v>
      </c>
      <c r="AG91" s="386">
        <f t="shared" si="102"/>
        <v>-0.15439168168726775</v>
      </c>
      <c r="AI91" s="27">
        <f t="shared" si="103"/>
        <v>1.9845403212543173</v>
      </c>
      <c r="AJ91" s="28">
        <f t="shared" si="104"/>
        <v>2.0117289519920227</v>
      </c>
      <c r="AK91" s="402">
        <f t="shared" si="105"/>
        <v>1.9977472051504173</v>
      </c>
      <c r="AL91" s="28">
        <f t="shared" si="106"/>
        <v>2.0391241084536138</v>
      </c>
      <c r="AM91" s="28">
        <f t="shared" si="107"/>
        <v>2.1141772306938575</v>
      </c>
      <c r="AN91" s="402">
        <f t="shared" si="108"/>
        <v>2.077755992384219</v>
      </c>
      <c r="AO91" s="384">
        <f t="shared" si="127"/>
        <v>2.7504498958628915E-2</v>
      </c>
      <c r="AP91" s="385">
        <f t="shared" si="128"/>
        <v>5.0925488048670815E-2</v>
      </c>
      <c r="AQ91" s="386">
        <f t="shared" si="129"/>
        <v>4.0049505276508517E-2</v>
      </c>
    </row>
    <row r="92" spans="1:43" ht="19.5" customHeight="1">
      <c r="A92" s="8" t="s">
        <v>234</v>
      </c>
      <c r="B92" s="19">
        <v>348.75</v>
      </c>
      <c r="C92" s="371">
        <v>995</v>
      </c>
      <c r="D92" s="375">
        <v>1343.75</v>
      </c>
      <c r="E92" s="19">
        <v>1348.72</v>
      </c>
      <c r="F92" s="369">
        <v>1409.32</v>
      </c>
      <c r="G92" s="377">
        <v>2758.04</v>
      </c>
      <c r="H92" s="345">
        <f t="shared" si="85"/>
        <v>1.8079654994043958E-3</v>
      </c>
      <c r="I92" s="323">
        <f t="shared" si="86"/>
        <v>2.011627286585905E-3</v>
      </c>
      <c r="J92" s="399">
        <f t="shared" si="87"/>
        <v>1.95448629402214E-3</v>
      </c>
      <c r="K92" s="323">
        <f t="shared" si="88"/>
        <v>7.3754108858291112E-3</v>
      </c>
      <c r="L92" s="323">
        <f t="shared" si="89"/>
        <v>2.7876805219062039E-3</v>
      </c>
      <c r="M92" s="399">
        <f t="shared" si="90"/>
        <v>4.006333284821282E-3</v>
      </c>
      <c r="N92" s="394">
        <f t="shared" si="91"/>
        <v>2.8672974910394267</v>
      </c>
      <c r="O92" s="395">
        <f t="shared" si="92"/>
        <v>0.41640201005025118</v>
      </c>
      <c r="P92" s="386">
        <f t="shared" si="93"/>
        <v>1.0524948837209303</v>
      </c>
      <c r="R92" s="401">
        <v>105.72799999999999</v>
      </c>
      <c r="S92" s="369">
        <v>246.17099999999999</v>
      </c>
      <c r="T92" s="374">
        <v>351.899</v>
      </c>
      <c r="U92" s="19">
        <v>281.904</v>
      </c>
      <c r="V92" s="119">
        <v>293.87099999999998</v>
      </c>
      <c r="W92" s="375">
        <v>575.77499999999998</v>
      </c>
      <c r="X92" s="345">
        <f t="shared" si="94"/>
        <v>2.0085078910986294E-3</v>
      </c>
      <c r="Y92" s="323">
        <f t="shared" si="95"/>
        <v>2.2122441631841436E-3</v>
      </c>
      <c r="Z92" s="399">
        <f t="shared" si="96"/>
        <v>2.1468164543217774E-3</v>
      </c>
      <c r="AA92" s="323">
        <f t="shared" si="97"/>
        <v>5.5997422605717547E-3</v>
      </c>
      <c r="AB92" s="323">
        <f t="shared" si="98"/>
        <v>2.7001730164865462E-3</v>
      </c>
      <c r="AC92" s="399">
        <f t="shared" si="99"/>
        <v>3.6172121286229932E-3</v>
      </c>
      <c r="AE92" s="394">
        <f t="shared" si="100"/>
        <v>1.666313559322034</v>
      </c>
      <c r="AF92" s="395">
        <f t="shared" si="101"/>
        <v>0.19376774681014414</v>
      </c>
      <c r="AG92" s="386">
        <f t="shared" si="102"/>
        <v>0.63619390791107666</v>
      </c>
      <c r="AI92" s="27">
        <f t="shared" si="103"/>
        <v>3.031627240143369</v>
      </c>
      <c r="AJ92" s="28">
        <f t="shared" si="104"/>
        <v>2.47408040201005</v>
      </c>
      <c r="AK92" s="402">
        <f t="shared" si="105"/>
        <v>2.6187832558139537</v>
      </c>
      <c r="AL92" s="28">
        <f t="shared" si="106"/>
        <v>2.0901595586926862</v>
      </c>
      <c r="AM92" s="28">
        <f t="shared" si="107"/>
        <v>2.0851971163397951</v>
      </c>
      <c r="AN92" s="402">
        <f t="shared" si="108"/>
        <v>2.0876238198140711</v>
      </c>
      <c r="AO92" s="384">
        <f t="shared" si="127"/>
        <v>-0.31054862846731768</v>
      </c>
      <c r="AP92" s="385">
        <f t="shared" si="128"/>
        <v>-0.15718296194186304</v>
      </c>
      <c r="AQ92" s="386">
        <f t="shared" si="129"/>
        <v>-0.20282680318069735</v>
      </c>
    </row>
    <row r="93" spans="1:43" ht="19.5" customHeight="1">
      <c r="A93" s="8" t="s">
        <v>189</v>
      </c>
      <c r="B93" s="19">
        <v>1131.2100000000003</v>
      </c>
      <c r="C93" s="371">
        <v>1229.6400000000003</v>
      </c>
      <c r="D93" s="375">
        <v>2360.8500000000004</v>
      </c>
      <c r="E93" s="19">
        <v>956.05</v>
      </c>
      <c r="F93" s="369">
        <v>993.92000000000007</v>
      </c>
      <c r="G93" s="377">
        <v>1949.97</v>
      </c>
      <c r="H93" s="345">
        <f t="shared" si="85"/>
        <v>5.8643402224551888E-3</v>
      </c>
      <c r="I93" s="323">
        <f t="shared" si="86"/>
        <v>2.4860074137462236E-3</v>
      </c>
      <c r="J93" s="399">
        <f t="shared" si="87"/>
        <v>3.4338596965523124E-3</v>
      </c>
      <c r="K93" s="323">
        <f t="shared" si="88"/>
        <v>5.2281137503684388E-3</v>
      </c>
      <c r="L93" s="323">
        <f t="shared" si="89"/>
        <v>1.9660058924396268E-3</v>
      </c>
      <c r="M93" s="399">
        <f t="shared" si="90"/>
        <v>2.8325295192973836E-3</v>
      </c>
      <c r="N93" s="394">
        <f t="shared" si="91"/>
        <v>-0.15484304417393788</v>
      </c>
      <c r="O93" s="395">
        <f t="shared" si="92"/>
        <v>-0.19169838326664732</v>
      </c>
      <c r="P93" s="386">
        <f t="shared" si="93"/>
        <v>-0.17403901137302255</v>
      </c>
      <c r="R93" s="401">
        <v>409.64000000000004</v>
      </c>
      <c r="S93" s="369">
        <v>348.43000000000006</v>
      </c>
      <c r="T93" s="374">
        <v>758.07000000000016</v>
      </c>
      <c r="U93" s="19">
        <v>306.779</v>
      </c>
      <c r="V93" s="119">
        <v>248.41699999999997</v>
      </c>
      <c r="W93" s="375">
        <v>555.19599999999991</v>
      </c>
      <c r="X93" s="345">
        <f t="shared" si="94"/>
        <v>7.7819042496750403E-3</v>
      </c>
      <c r="Y93" s="323">
        <f t="shared" si="95"/>
        <v>3.1312064937716118E-3</v>
      </c>
      <c r="Z93" s="399">
        <f t="shared" si="96"/>
        <v>4.6247279745827924E-3</v>
      </c>
      <c r="AA93" s="323">
        <f t="shared" si="97"/>
        <v>6.0938593668622733E-3</v>
      </c>
      <c r="AB93" s="323">
        <f t="shared" si="98"/>
        <v>2.2825283210542668E-3</v>
      </c>
      <c r="AC93" s="399">
        <f t="shared" si="99"/>
        <v>3.4879279318535384E-3</v>
      </c>
      <c r="AE93" s="394">
        <f t="shared" si="100"/>
        <v>-0.25110096670247056</v>
      </c>
      <c r="AF93" s="395">
        <f t="shared" si="101"/>
        <v>-0.28703900353012102</v>
      </c>
      <c r="AG93" s="386">
        <f t="shared" si="102"/>
        <v>-0.26761908530874484</v>
      </c>
      <c r="AI93" s="27">
        <f t="shared" si="103"/>
        <v>3.6212551162030033</v>
      </c>
      <c r="AJ93" s="28">
        <f t="shared" si="104"/>
        <v>2.8335935721024037</v>
      </c>
      <c r="AK93" s="402">
        <f t="shared" si="105"/>
        <v>3.2110045110871086</v>
      </c>
      <c r="AL93" s="28">
        <f t="shared" si="106"/>
        <v>3.2088175304638877</v>
      </c>
      <c r="AM93" s="28">
        <f t="shared" si="107"/>
        <v>2.4993661461687053</v>
      </c>
      <c r="AN93" s="402">
        <f t="shared" si="108"/>
        <v>2.8472027774786275</v>
      </c>
      <c r="AO93" s="384">
        <f t="shared" si="127"/>
        <v>-0.11389354588515405</v>
      </c>
      <c r="AP93" s="385">
        <f t="shared" si="128"/>
        <v>-0.11795178716675168</v>
      </c>
      <c r="AQ93" s="386">
        <f t="shared" si="129"/>
        <v>-0.11329841871985208</v>
      </c>
    </row>
    <row r="94" spans="1:43" ht="19.5" customHeight="1">
      <c r="A94" s="8" t="s">
        <v>182</v>
      </c>
      <c r="B94" s="19">
        <v>905.76</v>
      </c>
      <c r="C94" s="371">
        <v>615.50000000000011</v>
      </c>
      <c r="D94" s="375">
        <v>1521.2600000000002</v>
      </c>
      <c r="E94" s="19">
        <v>900.13</v>
      </c>
      <c r="F94" s="369">
        <v>1188.0800000000002</v>
      </c>
      <c r="G94" s="377">
        <v>2088.21</v>
      </c>
      <c r="H94" s="345">
        <f t="shared" si="85"/>
        <v>4.6955780092918292E-3</v>
      </c>
      <c r="I94" s="323">
        <f t="shared" si="86"/>
        <v>1.2443784873302759E-3</v>
      </c>
      <c r="J94" s="399">
        <f t="shared" si="87"/>
        <v>2.2126748425258577E-3</v>
      </c>
      <c r="K94" s="323">
        <f t="shared" si="88"/>
        <v>4.9223179019079995E-3</v>
      </c>
      <c r="L94" s="323">
        <f t="shared" si="89"/>
        <v>2.3500606494382564E-3</v>
      </c>
      <c r="M94" s="399">
        <f t="shared" si="90"/>
        <v>3.033337162875321E-3</v>
      </c>
      <c r="N94" s="394">
        <f t="shared" ref="N94:N95" si="130">(E94-B94)/B94</f>
        <v>-6.2157745981275339E-3</v>
      </c>
      <c r="O94" s="395">
        <f t="shared" ref="O94:O95" si="131">(F94-C94)/C94</f>
        <v>0.93026807473598694</v>
      </c>
      <c r="P94" s="386">
        <f t="shared" ref="P94:P95" si="132">(G94-D94)/D94</f>
        <v>0.37268448522934916</v>
      </c>
      <c r="R94" s="401">
        <v>226.13100000000003</v>
      </c>
      <c r="S94" s="369">
        <v>165.69199999999998</v>
      </c>
      <c r="T94" s="374">
        <v>391.82299999999998</v>
      </c>
      <c r="U94" s="19">
        <v>206.87200000000001</v>
      </c>
      <c r="V94" s="119">
        <v>313.84700000000009</v>
      </c>
      <c r="W94" s="375">
        <v>520.71900000000005</v>
      </c>
      <c r="X94" s="345">
        <f t="shared" si="94"/>
        <v>4.2957957960239887E-3</v>
      </c>
      <c r="Y94" s="323">
        <f t="shared" si="95"/>
        <v>1.489010321631334E-3</v>
      </c>
      <c r="Z94" s="399">
        <f t="shared" si="96"/>
        <v>2.390379238309065E-3</v>
      </c>
      <c r="AA94" s="323">
        <f t="shared" si="97"/>
        <v>4.1093062919610934E-3</v>
      </c>
      <c r="AB94" s="323">
        <f t="shared" si="98"/>
        <v>2.883718368621788E-3</v>
      </c>
      <c r="AC94" s="399">
        <f t="shared" si="99"/>
        <v>3.27133182650243E-3</v>
      </c>
      <c r="AE94" s="394">
        <f t="shared" ref="AE94:AE95" si="133">(U94-R94)/R94</f>
        <v>-8.5167447187692147E-2</v>
      </c>
      <c r="AF94" s="395">
        <f t="shared" ref="AF94:AF95" si="134">(V94-S94)/S94</f>
        <v>0.8941590420780734</v>
      </c>
      <c r="AG94" s="386">
        <f t="shared" ref="AG94:AG95" si="135">(W94-T94)/T94</f>
        <v>0.32896486423716853</v>
      </c>
      <c r="AI94" s="27">
        <f t="shared" ref="AI94:AI95" si="136">(R94/B94)*10</f>
        <v>2.4965885002649713</v>
      </c>
      <c r="AJ94" s="28">
        <f t="shared" ref="AJ94:AJ95" si="137">(S94/C94)*10</f>
        <v>2.6919902518277814</v>
      </c>
      <c r="AK94" s="402">
        <f t="shared" ref="AK94:AK95" si="138">(T94/D94)*10</f>
        <v>2.575647818255919</v>
      </c>
      <c r="AL94" s="28">
        <f t="shared" ref="AL94:AL95" si="139">(U94/E94)*10</f>
        <v>2.298245808938709</v>
      </c>
      <c r="AM94" s="28">
        <f t="shared" ref="AM94:AM95" si="140">(V94/F94)*10</f>
        <v>2.6416318766413038</v>
      </c>
      <c r="AN94" s="402">
        <f t="shared" ref="AN94:AN95" si="141">(W94/G94)*10</f>
        <v>2.4936141480023561</v>
      </c>
      <c r="AO94" s="384">
        <f t="shared" ref="AO94:AO95" si="142">(AL94-AI94)/AI94</f>
        <v>-7.9445487834783945E-2</v>
      </c>
      <c r="AP94" s="385">
        <f t="shared" ref="AP94:AP95" si="143">(AM94-AJ94)/AJ94</f>
        <v>-1.8706745001132796E-2</v>
      </c>
      <c r="AQ94" s="386">
        <f t="shared" ref="AQ94:AQ95" si="144">(AN94-AK94)/AK94</f>
        <v>-3.1849723270439743E-2</v>
      </c>
    </row>
    <row r="95" spans="1:43" ht="19.5" customHeight="1">
      <c r="A95" s="8" t="s">
        <v>193</v>
      </c>
      <c r="B95" s="19">
        <v>617.6</v>
      </c>
      <c r="C95" s="371">
        <v>256.08</v>
      </c>
      <c r="D95" s="375">
        <v>873.68000000000006</v>
      </c>
      <c r="E95" s="19">
        <v>836.57</v>
      </c>
      <c r="F95" s="369">
        <v>538.55999999999995</v>
      </c>
      <c r="G95" s="377">
        <v>1375.13</v>
      </c>
      <c r="H95" s="345">
        <f t="shared" si="85"/>
        <v>3.2017189747158563E-3</v>
      </c>
      <c r="I95" s="323">
        <f t="shared" si="86"/>
        <v>5.1772614628032003E-4</v>
      </c>
      <c r="J95" s="399">
        <f t="shared" si="87"/>
        <v>1.2707688077107076E-3</v>
      </c>
      <c r="K95" s="323">
        <f t="shared" si="88"/>
        <v>4.5747430784433092E-3</v>
      </c>
      <c r="L95" s="323">
        <f t="shared" si="89"/>
        <v>1.065289091106211E-3</v>
      </c>
      <c r="M95" s="399">
        <f t="shared" si="90"/>
        <v>1.9975160222318348E-3</v>
      </c>
      <c r="N95" s="394">
        <f t="shared" si="130"/>
        <v>0.35454987046632125</v>
      </c>
      <c r="O95" s="395">
        <f t="shared" si="131"/>
        <v>1.1030927835051545</v>
      </c>
      <c r="P95" s="386">
        <f t="shared" si="132"/>
        <v>0.57395156121234325</v>
      </c>
      <c r="R95" s="401">
        <v>161.20700000000002</v>
      </c>
      <c r="S95" s="369">
        <v>98.49799999999999</v>
      </c>
      <c r="T95" s="374">
        <v>259.70500000000004</v>
      </c>
      <c r="U95" s="19">
        <v>228.81700000000001</v>
      </c>
      <c r="V95" s="119">
        <v>189.78200000000004</v>
      </c>
      <c r="W95" s="375">
        <v>418.59900000000005</v>
      </c>
      <c r="X95" s="345">
        <f t="shared" si="94"/>
        <v>3.0624388203724351E-3</v>
      </c>
      <c r="Y95" s="323">
        <f t="shared" si="95"/>
        <v>8.8516366909713892E-4</v>
      </c>
      <c r="Z95" s="399">
        <f t="shared" si="96"/>
        <v>1.5843721274275779E-3</v>
      </c>
      <c r="AA95" s="323">
        <f t="shared" si="97"/>
        <v>4.5452218657317635E-3</v>
      </c>
      <c r="AB95" s="323">
        <f t="shared" si="98"/>
        <v>1.7437727282203753E-3</v>
      </c>
      <c r="AC95" s="399">
        <f t="shared" si="99"/>
        <v>2.6297796532142878E-3</v>
      </c>
      <c r="AE95" s="394">
        <f t="shared" si="133"/>
        <v>0.41939866134845244</v>
      </c>
      <c r="AF95" s="395">
        <f t="shared" si="134"/>
        <v>0.92675993421186276</v>
      </c>
      <c r="AG95" s="386">
        <f t="shared" si="135"/>
        <v>0.61182495523767344</v>
      </c>
      <c r="AI95" s="27">
        <f t="shared" si="136"/>
        <v>2.6102169689119177</v>
      </c>
      <c r="AJ95" s="28">
        <f t="shared" si="137"/>
        <v>3.8463761324586065</v>
      </c>
      <c r="AK95" s="402">
        <f t="shared" si="138"/>
        <v>2.9725414339346217</v>
      </c>
      <c r="AL95" s="28">
        <f t="shared" si="139"/>
        <v>2.7351805587099705</v>
      </c>
      <c r="AM95" s="28">
        <f t="shared" si="140"/>
        <v>3.5238784907902563</v>
      </c>
      <c r="AN95" s="402">
        <f t="shared" si="141"/>
        <v>3.0440685607906164</v>
      </c>
      <c r="AO95" s="384">
        <f t="shared" si="142"/>
        <v>4.7874790213376206E-2</v>
      </c>
      <c r="AP95" s="385">
        <f t="shared" si="143"/>
        <v>-8.3844541085535892E-2</v>
      </c>
      <c r="AQ95" s="386">
        <f t="shared" si="144"/>
        <v>2.4062617274039952E-2</v>
      </c>
    </row>
    <row r="96" spans="1:43" ht="19.5" customHeight="1" thickBot="1">
      <c r="A96" s="8" t="s">
        <v>17</v>
      </c>
      <c r="B96" s="19">
        <f t="shared" ref="B96:G96" si="145">B97-SUM(B69:B95)</f>
        <v>4520.4499999998661</v>
      </c>
      <c r="C96" s="371">
        <f t="shared" si="145"/>
        <v>17719.590000000026</v>
      </c>
      <c r="D96" s="376">
        <f t="shared" si="145"/>
        <v>22240.040000000154</v>
      </c>
      <c r="E96" s="21">
        <f t="shared" si="145"/>
        <v>4538.9899999999034</v>
      </c>
      <c r="F96" s="119">
        <f t="shared" si="145"/>
        <v>16938.139999999839</v>
      </c>
      <c r="G96" s="375">
        <f t="shared" si="145"/>
        <v>21477.129999999888</v>
      </c>
      <c r="H96" s="345">
        <f t="shared" si="85"/>
        <v>2.3434602557082032E-2</v>
      </c>
      <c r="I96" s="323">
        <f t="shared" si="86"/>
        <v>3.5824332413180685E-2</v>
      </c>
      <c r="J96" s="399">
        <f t="shared" si="87"/>
        <v>3.2348169941212618E-2</v>
      </c>
      <c r="K96" s="323">
        <f t="shared" si="88"/>
        <v>2.4821249967872328E-2</v>
      </c>
      <c r="L96" s="323">
        <f t="shared" si="89"/>
        <v>3.350418851312683E-2</v>
      </c>
      <c r="M96" s="399">
        <f t="shared" si="90"/>
        <v>3.1197713151888028E-2</v>
      </c>
      <c r="N96" s="396">
        <f t="shared" si="91"/>
        <v>4.1013615901155419E-3</v>
      </c>
      <c r="O96" s="397">
        <f t="shared" si="92"/>
        <v>-4.4100907526651863E-2</v>
      </c>
      <c r="P96" s="388">
        <f t="shared" si="93"/>
        <v>-3.4303445497411884E-2</v>
      </c>
      <c r="R96" s="19">
        <f t="shared" ref="R96:W96" si="146">R97-SUM(R69:R95)</f>
        <v>1246.614999999998</v>
      </c>
      <c r="S96" s="119">
        <f t="shared" si="146"/>
        <v>4425.7580000000016</v>
      </c>
      <c r="T96" s="375">
        <f t="shared" si="146"/>
        <v>5672.3730000000505</v>
      </c>
      <c r="U96" s="119">
        <f t="shared" si="146"/>
        <v>1292.3120000000199</v>
      </c>
      <c r="V96" s="119">
        <f t="shared" si="146"/>
        <v>4632.9999999999709</v>
      </c>
      <c r="W96" s="375">
        <f t="shared" si="146"/>
        <v>5925.3119999999763</v>
      </c>
      <c r="X96" s="345">
        <f t="shared" si="94"/>
        <v>2.3681863505049881E-2</v>
      </c>
      <c r="Y96" s="323">
        <f t="shared" si="95"/>
        <v>3.9772586142013212E-2</v>
      </c>
      <c r="Z96" s="399">
        <f t="shared" si="96"/>
        <v>3.4605223917802241E-2</v>
      </c>
      <c r="AA96" s="323">
        <f t="shared" si="97"/>
        <v>2.5670491090031063E-2</v>
      </c>
      <c r="AB96" s="323">
        <f t="shared" si="98"/>
        <v>4.2569364058998992E-2</v>
      </c>
      <c r="AC96" s="399">
        <f t="shared" si="99"/>
        <v>3.7224802105467032E-2</v>
      </c>
      <c r="AE96" s="396">
        <f t="shared" si="100"/>
        <v>3.6656866795299288E-2</v>
      </c>
      <c r="AF96" s="397">
        <f t="shared" si="101"/>
        <v>4.6826328958783824E-2</v>
      </c>
      <c r="AG96" s="388">
        <f t="shared" si="102"/>
        <v>4.4591390587312131E-2</v>
      </c>
      <c r="AI96" s="27">
        <f t="shared" si="103"/>
        <v>2.7577232355186649</v>
      </c>
      <c r="AJ96" s="28">
        <f t="shared" si="104"/>
        <v>2.4976638849995938</v>
      </c>
      <c r="AK96" s="402">
        <f t="shared" si="105"/>
        <v>2.5505228407862628</v>
      </c>
      <c r="AL96" s="28">
        <f t="shared" si="106"/>
        <v>2.8471355962450842</v>
      </c>
      <c r="AM96" s="28">
        <f t="shared" si="107"/>
        <v>2.7352471995154222</v>
      </c>
      <c r="AN96" s="402">
        <f t="shared" si="108"/>
        <v>2.7588937628072312</v>
      </c>
      <c r="AO96" s="387">
        <f t="shared" si="127"/>
        <v>3.2422528691354625E-2</v>
      </c>
      <c r="AP96" s="385">
        <f t="shared" si="128"/>
        <v>9.5122212377213841E-2</v>
      </c>
      <c r="AQ96" s="386">
        <f t="shared" si="129"/>
        <v>8.1697336204498691E-2</v>
      </c>
    </row>
    <row r="97" spans="1:43" ht="25.5" customHeight="1" thickBot="1">
      <c r="A97" s="12" t="s">
        <v>18</v>
      </c>
      <c r="B97" s="17">
        <v>192896.37999999995</v>
      </c>
      <c r="C97" s="372">
        <v>494624.43000000011</v>
      </c>
      <c r="D97" s="18">
        <v>687520.81</v>
      </c>
      <c r="E97" s="17">
        <v>182867.09999999992</v>
      </c>
      <c r="F97" s="373">
        <v>505552.90999999992</v>
      </c>
      <c r="G97" s="378">
        <v>688420.01</v>
      </c>
      <c r="H97" s="334">
        <f t="shared" ref="H97:M97" si="147">SUM(H69:H96)</f>
        <v>1</v>
      </c>
      <c r="I97" s="338">
        <f t="shared" si="147"/>
        <v>0.99999999999999989</v>
      </c>
      <c r="J97" s="335">
        <f t="shared" si="147"/>
        <v>1.0000000000000002</v>
      </c>
      <c r="K97" s="338">
        <f t="shared" si="147"/>
        <v>1</v>
      </c>
      <c r="L97" s="338">
        <f t="shared" si="147"/>
        <v>1.0000000000000002</v>
      </c>
      <c r="M97" s="335">
        <f t="shared" si="147"/>
        <v>0.99999999999999978</v>
      </c>
      <c r="N97" s="389">
        <f t="shared" si="91"/>
        <v>-5.1993095982413098E-2</v>
      </c>
      <c r="O97" s="390">
        <f t="shared" si="92"/>
        <v>2.2094501074279335E-2</v>
      </c>
      <c r="P97" s="391">
        <f t="shared" si="93"/>
        <v>1.3078876841559942E-3</v>
      </c>
      <c r="R97" s="17">
        <v>52640.071999999993</v>
      </c>
      <c r="S97" s="372">
        <v>111276.59599999998</v>
      </c>
      <c r="T97" s="18">
        <v>163916.66800000003</v>
      </c>
      <c r="U97" s="17">
        <v>50342.317000000025</v>
      </c>
      <c r="V97" s="373">
        <v>108834.13699999997</v>
      </c>
      <c r="W97" s="378">
        <v>159176.454</v>
      </c>
      <c r="X97" s="334">
        <f t="shared" ref="X97:AC97" si="148">SUM(X69:X96)</f>
        <v>0.99999999999999978</v>
      </c>
      <c r="Y97" s="338">
        <f t="shared" si="148"/>
        <v>1.0000000000000004</v>
      </c>
      <c r="Z97" s="335">
        <f t="shared" si="148"/>
        <v>1</v>
      </c>
      <c r="AA97" s="338">
        <f t="shared" si="148"/>
        <v>1</v>
      </c>
      <c r="AB97" s="338">
        <f t="shared" si="148"/>
        <v>0.99999999999999989</v>
      </c>
      <c r="AC97" s="335">
        <f t="shared" si="148"/>
        <v>1</v>
      </c>
      <c r="AE97" s="389">
        <f t="shared" si="100"/>
        <v>-4.36503012381892E-2</v>
      </c>
      <c r="AF97" s="390">
        <f t="shared" si="101"/>
        <v>-2.1949440293806282E-2</v>
      </c>
      <c r="AG97" s="391">
        <f t="shared" si="102"/>
        <v>-2.8918437995579773E-2</v>
      </c>
      <c r="AI97" s="403">
        <f t="shared" si="103"/>
        <v>2.7289300089509201</v>
      </c>
      <c r="AJ97" s="404">
        <f t="shared" si="104"/>
        <v>2.2497189635376471</v>
      </c>
      <c r="AK97" s="405">
        <f t="shared" si="105"/>
        <v>2.3841702769695075</v>
      </c>
      <c r="AL97" s="404">
        <f t="shared" si="106"/>
        <v>2.7529455544491075</v>
      </c>
      <c r="AM97" s="404">
        <f t="shared" si="107"/>
        <v>2.1527744148480914</v>
      </c>
      <c r="AN97" s="405">
        <f t="shared" si="108"/>
        <v>2.3121996991342537</v>
      </c>
      <c r="AO97" s="389">
        <f t="shared" si="127"/>
        <v>8.800352306367755E-3</v>
      </c>
      <c r="AP97" s="390">
        <f t="shared" si="128"/>
        <v>-4.3091848475647801E-2</v>
      </c>
      <c r="AQ97" s="391">
        <f t="shared" si="129"/>
        <v>-3.0186844677358677E-2</v>
      </c>
    </row>
  </sheetData>
  <mergeCells count="66">
    <mergeCell ref="R5:T5"/>
    <mergeCell ref="H4:M4"/>
    <mergeCell ref="H5:J5"/>
    <mergeCell ref="K5:M5"/>
    <mergeCell ref="U5:W5"/>
    <mergeCell ref="N4:P4"/>
    <mergeCell ref="N5:P5"/>
    <mergeCell ref="AO4:AQ4"/>
    <mergeCell ref="AO5:AQ5"/>
    <mergeCell ref="AI4:AN4"/>
    <mergeCell ref="AI5:AK5"/>
    <mergeCell ref="AL5:AN5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95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topLeftCell="A40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142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7" t="s">
        <v>16</v>
      </c>
      <c r="B5" s="455"/>
      <c r="C5" s="455"/>
      <c r="D5" s="455"/>
      <c r="E5" s="441" t="s">
        <v>200</v>
      </c>
      <c r="F5" s="503"/>
      <c r="G5" s="503"/>
      <c r="H5" s="503"/>
      <c r="I5" s="503"/>
      <c r="J5" s="442"/>
      <c r="L5" s="504" t="s">
        <v>128</v>
      </c>
      <c r="M5" s="503"/>
      <c r="N5" s="503"/>
      <c r="O5" s="503"/>
      <c r="P5" s="503"/>
      <c r="Q5" s="442"/>
      <c r="S5" s="497" t="s">
        <v>153</v>
      </c>
      <c r="T5" s="497"/>
      <c r="U5" s="497"/>
    </row>
    <row r="6" spans="1:33" ht="18.75" customHeight="1">
      <c r="A6" s="481"/>
      <c r="B6" s="456"/>
      <c r="C6" s="456"/>
      <c r="D6" s="456"/>
      <c r="E6" s="505">
        <v>2025</v>
      </c>
      <c r="F6" s="499"/>
      <c r="G6" s="500"/>
      <c r="H6" s="506">
        <v>2026</v>
      </c>
      <c r="I6" s="507"/>
      <c r="J6" s="508"/>
      <c r="L6" s="498">
        <f>E6</f>
        <v>2025</v>
      </c>
      <c r="M6" s="499"/>
      <c r="N6" s="500"/>
      <c r="O6" s="505">
        <f>H6</f>
        <v>2026</v>
      </c>
      <c r="P6" s="499"/>
      <c r="Q6" s="509"/>
      <c r="S6" s="501" t="s">
        <v>127</v>
      </c>
      <c r="T6" s="502" t="s">
        <v>126</v>
      </c>
      <c r="U6" s="456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8"/>
      <c r="T7" s="446"/>
      <c r="U7" s="491"/>
    </row>
    <row r="8" spans="1:33" ht="24" customHeight="1" thickBot="1">
      <c r="A8" s="12" t="s">
        <v>20</v>
      </c>
      <c r="B8" s="13"/>
      <c r="C8" s="13"/>
      <c r="D8" s="13"/>
      <c r="E8" s="17">
        <v>123086.81999999993</v>
      </c>
      <c r="F8" s="340">
        <v>143116.41000000003</v>
      </c>
      <c r="G8" s="162">
        <v>266203.23</v>
      </c>
      <c r="H8" s="17">
        <v>103822.10000000002</v>
      </c>
      <c r="I8" s="340">
        <v>126563.24999999997</v>
      </c>
      <c r="J8" s="18">
        <v>230385.35</v>
      </c>
      <c r="L8" s="334">
        <f t="shared" ref="L8:Q8" si="0">E8/E16</f>
        <v>0.42436788961143723</v>
      </c>
      <c r="M8" s="343">
        <f t="shared" si="0"/>
        <v>0.3889473088462323</v>
      </c>
      <c r="N8" s="338">
        <f t="shared" si="0"/>
        <v>0.4045606194437894</v>
      </c>
      <c r="O8" s="334">
        <f t="shared" si="0"/>
        <v>0.3940345992726032</v>
      </c>
      <c r="P8" s="343">
        <f t="shared" si="0"/>
        <v>0.35027302937596044</v>
      </c>
      <c r="Q8" s="335">
        <f t="shared" si="0"/>
        <v>0.3687273847027463</v>
      </c>
      <c r="S8" s="325">
        <f t="shared" ref="S8:U19" si="1">(H8-E8)/E8</f>
        <v>-0.15651326437712765</v>
      </c>
      <c r="T8" s="329">
        <f t="shared" si="1"/>
        <v>-0.11566220812833454</v>
      </c>
      <c r="U8" s="164">
        <f t="shared" si="1"/>
        <v>-0.13455088429993872</v>
      </c>
    </row>
    <row r="9" spans="1:33" s="3" customFormat="1" ht="24" customHeight="1">
      <c r="A9" s="46"/>
      <c r="B9" s="177" t="s">
        <v>33</v>
      </c>
      <c r="C9" s="177"/>
      <c r="D9" s="178"/>
      <c r="E9" s="39">
        <v>118911.47999999994</v>
      </c>
      <c r="F9" s="153">
        <v>107759.27000000003</v>
      </c>
      <c r="G9" s="112">
        <v>226670.74999999997</v>
      </c>
      <c r="H9" s="39">
        <v>100656.17000000003</v>
      </c>
      <c r="I9" s="153">
        <v>100411.16999999997</v>
      </c>
      <c r="J9" s="20">
        <v>201067.34</v>
      </c>
      <c r="K9"/>
      <c r="L9" s="345">
        <f t="shared" ref="L9:Q9" si="2">E9/E8</f>
        <v>0.96607809024556812</v>
      </c>
      <c r="M9" s="346">
        <f t="shared" si="2"/>
        <v>0.75294838656168084</v>
      </c>
      <c r="N9" s="347">
        <f t="shared" si="2"/>
        <v>0.85149511521704668</v>
      </c>
      <c r="O9" s="345">
        <f t="shared" si="2"/>
        <v>0.96950620339985427</v>
      </c>
      <c r="P9" s="346">
        <f t="shared" si="2"/>
        <v>0.7933675059703349</v>
      </c>
      <c r="Q9" s="347">
        <f t="shared" si="2"/>
        <v>0.87274360110137206</v>
      </c>
      <c r="R9"/>
      <c r="S9" s="326">
        <f t="shared" si="1"/>
        <v>-0.15352016474775959</v>
      </c>
      <c r="T9" s="330">
        <f t="shared" si="1"/>
        <v>-6.8189957114594982E-2</v>
      </c>
      <c r="U9" s="209">
        <f t="shared" si="1"/>
        <v>-0.11295418575180069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4175.07</v>
      </c>
      <c r="F10" s="154">
        <v>32810.670000000006</v>
      </c>
      <c r="G10" s="119">
        <v>36985.740000000005</v>
      </c>
      <c r="H10" s="19">
        <v>3147.0299999999993</v>
      </c>
      <c r="I10" s="154">
        <v>25256.660000000003</v>
      </c>
      <c r="J10" s="20">
        <v>28403.690000000002</v>
      </c>
      <c r="L10" s="345">
        <f t="shared" ref="L10:Q10" si="3">E10/E8</f>
        <v>3.3919716180822623E-2</v>
      </c>
      <c r="M10" s="346">
        <f t="shared" si="3"/>
        <v>0.22925861541663878</v>
      </c>
      <c r="N10" s="347">
        <f t="shared" si="3"/>
        <v>0.13893798358494752</v>
      </c>
      <c r="O10" s="345">
        <f t="shared" si="3"/>
        <v>3.0311754433786243E-2</v>
      </c>
      <c r="P10" s="346">
        <f t="shared" si="3"/>
        <v>0.19955761249809886</v>
      </c>
      <c r="Q10" s="347">
        <f t="shared" si="3"/>
        <v>0.12328774377363839</v>
      </c>
      <c r="S10" s="326">
        <f t="shared" si="1"/>
        <v>-0.24623299729106349</v>
      </c>
      <c r="T10" s="330">
        <f t="shared" si="1"/>
        <v>-0.23023028789110375</v>
      </c>
      <c r="U10" s="209">
        <f t="shared" si="1"/>
        <v>-0.23203672550555976</v>
      </c>
    </row>
    <row r="11" spans="1:33" ht="24" customHeight="1" thickBot="1">
      <c r="A11" s="8"/>
      <c r="B11" t="s">
        <v>36</v>
      </c>
      <c r="E11" s="19">
        <v>0.27</v>
      </c>
      <c r="F11" s="154">
        <v>2546.4699999999998</v>
      </c>
      <c r="G11" s="119">
        <v>2546.7399999999998</v>
      </c>
      <c r="H11" s="19">
        <v>18.899999999999999</v>
      </c>
      <c r="I11" s="154">
        <v>895.41999999999985</v>
      </c>
      <c r="J11" s="20">
        <v>914.31999999999982</v>
      </c>
      <c r="L11" s="345">
        <f t="shared" ref="L11:Q11" si="4">E11/E8</f>
        <v>2.1935736092621465E-6</v>
      </c>
      <c r="M11" s="346">
        <f t="shared" si="4"/>
        <v>1.7792998021680387E-2</v>
      </c>
      <c r="N11" s="347">
        <f t="shared" si="4"/>
        <v>9.5669011980057499E-3</v>
      </c>
      <c r="O11" s="345">
        <f t="shared" si="4"/>
        <v>1.820421663595708E-4</v>
      </c>
      <c r="P11" s="346">
        <f t="shared" si="4"/>
        <v>7.0748815315662327E-3</v>
      </c>
      <c r="Q11" s="347">
        <f t="shared" si="4"/>
        <v>3.9686551249895003E-3</v>
      </c>
      <c r="S11" s="326">
        <f t="shared" si="1"/>
        <v>68.999999999999986</v>
      </c>
      <c r="T11" s="330">
        <f t="shared" si="1"/>
        <v>-0.64836813314117192</v>
      </c>
      <c r="U11" s="209">
        <f t="shared" si="1"/>
        <v>-0.64098416014198556</v>
      </c>
    </row>
    <row r="12" spans="1:33" ht="24" customHeight="1" thickBot="1">
      <c r="A12" s="12" t="s">
        <v>21</v>
      </c>
      <c r="B12" s="13"/>
      <c r="C12" s="13"/>
      <c r="D12" s="13"/>
      <c r="E12" s="17">
        <v>166960.61999999997</v>
      </c>
      <c r="F12" s="340">
        <v>224841.93999999994</v>
      </c>
      <c r="G12" s="162">
        <v>391802.55999999994</v>
      </c>
      <c r="H12" s="17">
        <v>159662.62999999989</v>
      </c>
      <c r="I12" s="340">
        <v>234764.17</v>
      </c>
      <c r="J12" s="18">
        <v>394426.79999999987</v>
      </c>
      <c r="L12" s="334">
        <f t="shared" ref="L12:Q12" si="5">E12/E16</f>
        <v>0.57563211038856266</v>
      </c>
      <c r="M12" s="343">
        <f t="shared" si="5"/>
        <v>0.6110526911537677</v>
      </c>
      <c r="N12" s="411">
        <f t="shared" si="5"/>
        <v>0.5954393805562106</v>
      </c>
      <c r="O12" s="334">
        <f t="shared" si="5"/>
        <v>0.6059654007273968</v>
      </c>
      <c r="P12" s="343">
        <f t="shared" si="5"/>
        <v>0.64972697062403972</v>
      </c>
      <c r="Q12" s="335">
        <f t="shared" si="5"/>
        <v>0.63127261529725365</v>
      </c>
      <c r="S12" s="327">
        <f t="shared" si="1"/>
        <v>-4.3710846306153385E-2</v>
      </c>
      <c r="T12" s="331">
        <f t="shared" si="1"/>
        <v>4.4129800694657197E-2</v>
      </c>
      <c r="U12" s="328">
        <f t="shared" si="1"/>
        <v>6.6978633319800997E-3</v>
      </c>
    </row>
    <row r="13" spans="1:33" s="3" customFormat="1" ht="24" customHeight="1">
      <c r="A13" s="46"/>
      <c r="B13" s="3" t="s">
        <v>33</v>
      </c>
      <c r="E13" s="31">
        <v>163153.22999999998</v>
      </c>
      <c r="F13" s="341">
        <v>202939.45999999993</v>
      </c>
      <c r="G13" s="357">
        <v>366092.68999999994</v>
      </c>
      <c r="H13" s="31">
        <v>156139.7999999999</v>
      </c>
      <c r="I13" s="341">
        <v>214418.06</v>
      </c>
      <c r="J13" s="355">
        <v>370557.85999999987</v>
      </c>
      <c r="K13"/>
      <c r="L13" s="336">
        <f>E13/G13</f>
        <v>0.445660988204927</v>
      </c>
      <c r="M13" s="344">
        <f>F13/G13</f>
        <v>0.55433901179507294</v>
      </c>
      <c r="N13" s="410">
        <f>G13/$G$12</f>
        <v>0.93438054616080102</v>
      </c>
      <c r="O13" s="336">
        <f>H13/J13</f>
        <v>0.42136415619412299</v>
      </c>
      <c r="P13" s="344">
        <f>I13/J13</f>
        <v>0.57863584380587707</v>
      </c>
      <c r="Q13" s="337">
        <f t="shared" ref="Q13:Q15" si="6">O13+P13</f>
        <v>1</v>
      </c>
      <c r="R13"/>
      <c r="S13" s="326">
        <f t="shared" si="1"/>
        <v>-4.2986767715233597E-2</v>
      </c>
      <c r="T13" s="330">
        <f t="shared" si="1"/>
        <v>5.6561695788488194E-2</v>
      </c>
      <c r="U13" s="209">
        <f t="shared" si="1"/>
        <v>1.2196829169137264E-2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3279.43</v>
      </c>
      <c r="F14" s="154">
        <v>20141.259999999998</v>
      </c>
      <c r="G14" s="119">
        <v>23420.69</v>
      </c>
      <c r="H14" s="19">
        <v>3381.4999999999995</v>
      </c>
      <c r="I14" s="154">
        <v>18684.12999999999</v>
      </c>
      <c r="J14" s="20">
        <v>22065.62999999999</v>
      </c>
      <c r="L14" s="345">
        <f>E14/G14</f>
        <v>0.14002277473464703</v>
      </c>
      <c r="M14" s="346">
        <f>F14/G14</f>
        <v>0.85997722526535292</v>
      </c>
      <c r="N14" s="410">
        <f t="shared" ref="N14:N15" si="7">G14/$G$12</f>
        <v>5.9776766134453034E-2</v>
      </c>
      <c r="O14" s="345">
        <f>H14/J14</f>
        <v>0.15324738065489185</v>
      </c>
      <c r="P14" s="346">
        <f>I14/J14</f>
        <v>0.84675261934510815</v>
      </c>
      <c r="Q14" s="347">
        <f t="shared" si="6"/>
        <v>1</v>
      </c>
      <c r="S14" s="326">
        <f t="shared" si="1"/>
        <v>3.112431123701366E-2</v>
      </c>
      <c r="T14" s="330">
        <f t="shared" si="1"/>
        <v>-7.2345523567046377E-2</v>
      </c>
      <c r="U14" s="209">
        <f t="shared" si="1"/>
        <v>-5.7857390196446333E-2</v>
      </c>
    </row>
    <row r="15" spans="1:33" ht="24" customHeight="1" thickBot="1">
      <c r="A15" s="8"/>
      <c r="B15" t="s">
        <v>36</v>
      </c>
      <c r="E15" s="19">
        <v>527.96</v>
      </c>
      <c r="F15" s="154">
        <v>1761.22</v>
      </c>
      <c r="G15" s="119">
        <v>2289.1800000000003</v>
      </c>
      <c r="H15" s="19">
        <v>141.32999999999998</v>
      </c>
      <c r="I15" s="154">
        <v>1661.9800000000002</v>
      </c>
      <c r="J15" s="20">
        <v>1803.3100000000002</v>
      </c>
      <c r="L15" s="348">
        <f>E15/G15</f>
        <v>0.23063280301243239</v>
      </c>
      <c r="M15" s="349">
        <f>F15/G15</f>
        <v>0.7693671969875675</v>
      </c>
      <c r="N15" s="410">
        <f t="shared" si="7"/>
        <v>5.8426877047459838E-3</v>
      </c>
      <c r="O15" s="348">
        <f>H15/J15</f>
        <v>7.8372548258480224E-2</v>
      </c>
      <c r="P15" s="349">
        <f>I15/J15</f>
        <v>0.92162745174151983</v>
      </c>
      <c r="Q15" s="350">
        <f t="shared" si="6"/>
        <v>1</v>
      </c>
      <c r="S15" s="326">
        <f t="shared" si="1"/>
        <v>-0.73230926585347378</v>
      </c>
      <c r="T15" s="330">
        <f t="shared" si="1"/>
        <v>-5.6347304709235518E-2</v>
      </c>
      <c r="U15" s="209">
        <f t="shared" si="1"/>
        <v>-0.21224630653771223</v>
      </c>
    </row>
    <row r="16" spans="1:33" ht="24" customHeight="1" thickBot="1">
      <c r="A16" s="12" t="s">
        <v>12</v>
      </c>
      <c r="B16" s="13"/>
      <c r="C16" s="13"/>
      <c r="D16" s="13"/>
      <c r="E16" s="17">
        <v>290047.43999999994</v>
      </c>
      <c r="F16" s="340">
        <v>367958.35</v>
      </c>
      <c r="G16" s="162">
        <v>658005.78999999992</v>
      </c>
      <c r="H16" s="17">
        <v>263484.72999999992</v>
      </c>
      <c r="I16" s="340">
        <v>361327.41999999993</v>
      </c>
      <c r="J16" s="18">
        <v>624812.14999999991</v>
      </c>
      <c r="L16" s="334">
        <f>L8+L12</f>
        <v>0.99999999999999989</v>
      </c>
      <c r="M16" s="343">
        <f t="shared" ref="M16:Q16" si="8">M8+M12</f>
        <v>1</v>
      </c>
      <c r="N16" s="411">
        <f t="shared" si="8"/>
        <v>1</v>
      </c>
      <c r="O16" s="334">
        <f t="shared" si="8"/>
        <v>1</v>
      </c>
      <c r="P16" s="343">
        <f t="shared" si="8"/>
        <v>1.0000000000000002</v>
      </c>
      <c r="Q16" s="335">
        <f t="shared" si="8"/>
        <v>1</v>
      </c>
      <c r="S16" s="327">
        <f t="shared" si="1"/>
        <v>-9.1580570405999887E-2</v>
      </c>
      <c r="T16" s="331">
        <f t="shared" si="1"/>
        <v>-1.8020871112179006E-2</v>
      </c>
      <c r="U16" s="328">
        <f t="shared" si="1"/>
        <v>-5.0445817505648423E-2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282064.7099999999</v>
      </c>
      <c r="F17" s="342">
        <f t="shared" ref="F17:G19" si="9">F9+F13</f>
        <v>310698.73</v>
      </c>
      <c r="G17" s="324">
        <f t="shared" si="9"/>
        <v>592763.43999999994</v>
      </c>
      <c r="H17" s="180">
        <f>H9+H13</f>
        <v>256795.96999999991</v>
      </c>
      <c r="I17" s="342">
        <f t="shared" ref="I17:J19" si="10">I9+I13</f>
        <v>314829.23</v>
      </c>
      <c r="J17" s="356">
        <f t="shared" si="10"/>
        <v>571625.19999999984</v>
      </c>
      <c r="K17"/>
      <c r="L17" s="336">
        <f t="shared" ref="L17:Q17" si="11">E17/E16</f>
        <v>0.97247784707218921</v>
      </c>
      <c r="M17" s="344">
        <f t="shared" si="11"/>
        <v>0.84438559418477666</v>
      </c>
      <c r="N17" s="339">
        <f t="shared" si="11"/>
        <v>0.90084836487533038</v>
      </c>
      <c r="O17" s="336">
        <f t="shared" si="11"/>
        <v>0.97461424045332723</v>
      </c>
      <c r="P17" s="344">
        <f t="shared" si="11"/>
        <v>0.87131286631941762</v>
      </c>
      <c r="Q17" s="337">
        <f t="shared" si="11"/>
        <v>0.91487529491864061</v>
      </c>
      <c r="R17"/>
      <c r="S17" s="326">
        <f t="shared" si="1"/>
        <v>-8.9584904116505742E-2</v>
      </c>
      <c r="T17" s="330">
        <f t="shared" si="1"/>
        <v>1.3294228785550557E-2</v>
      </c>
      <c r="U17" s="209">
        <f t="shared" si="1"/>
        <v>-3.5660498899864862E-2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7454.5</v>
      </c>
      <c r="F18" s="154">
        <f t="shared" si="9"/>
        <v>52951.930000000008</v>
      </c>
      <c r="G18" s="119">
        <f t="shared" si="9"/>
        <v>60406.430000000008</v>
      </c>
      <c r="H18" s="19">
        <f>H10+H14</f>
        <v>6528.5299999999988</v>
      </c>
      <c r="I18" s="154">
        <f t="shared" si="10"/>
        <v>43940.789999999994</v>
      </c>
      <c r="J18" s="20">
        <f t="shared" si="10"/>
        <v>50469.319999999992</v>
      </c>
      <c r="L18" s="345">
        <f t="shared" ref="L18:Q18" si="12">E18/E16</f>
        <v>2.5700968089909709E-2</v>
      </c>
      <c r="M18" s="346">
        <f t="shared" si="12"/>
        <v>0.14390740147628125</v>
      </c>
      <c r="N18" s="323">
        <f t="shared" si="12"/>
        <v>9.1802277302149599E-2</v>
      </c>
      <c r="O18" s="345">
        <f t="shared" si="12"/>
        <v>2.4777640814327269E-2</v>
      </c>
      <c r="P18" s="346">
        <f t="shared" si="12"/>
        <v>0.12160934257355836</v>
      </c>
      <c r="Q18" s="347">
        <f t="shared" si="12"/>
        <v>8.0775189791043603E-2</v>
      </c>
      <c r="S18" s="326">
        <f t="shared" si="1"/>
        <v>-0.1242162452210076</v>
      </c>
      <c r="T18" s="330">
        <f t="shared" si="1"/>
        <v>-0.17017585572423918</v>
      </c>
      <c r="U18" s="209">
        <f t="shared" si="1"/>
        <v>-0.16450417612827001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528.23</v>
      </c>
      <c r="F19" s="155">
        <f t="shared" si="9"/>
        <v>4307.6899999999996</v>
      </c>
      <c r="G19" s="123">
        <f t="shared" si="9"/>
        <v>4835.92</v>
      </c>
      <c r="H19" s="21">
        <f>H11+H15</f>
        <v>160.22999999999999</v>
      </c>
      <c r="I19" s="155">
        <f t="shared" si="10"/>
        <v>2557.4</v>
      </c>
      <c r="J19" s="22">
        <f t="shared" si="10"/>
        <v>2717.63</v>
      </c>
      <c r="L19" s="348">
        <f t="shared" ref="L19:Q19" si="13">E19/E16</f>
        <v>1.8211848379010003E-3</v>
      </c>
      <c r="M19" s="349">
        <f t="shared" si="13"/>
        <v>1.1707004338942166E-2</v>
      </c>
      <c r="N19" s="351">
        <f t="shared" si="13"/>
        <v>7.3493578225200737E-3</v>
      </c>
      <c r="O19" s="348">
        <f t="shared" si="13"/>
        <v>6.0811873234551403E-4</v>
      </c>
      <c r="P19" s="349">
        <f t="shared" si="13"/>
        <v>7.0777911070242071E-3</v>
      </c>
      <c r="Q19" s="350">
        <f t="shared" si="13"/>
        <v>4.3495152903156578E-3</v>
      </c>
      <c r="S19" s="332">
        <f t="shared" si="1"/>
        <v>-0.69666622493989361</v>
      </c>
      <c r="T19" s="333">
        <f t="shared" si="1"/>
        <v>-0.40631753909868157</v>
      </c>
      <c r="U19" s="208">
        <f t="shared" si="1"/>
        <v>-0.43803247365547815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7" t="s">
        <v>16</v>
      </c>
      <c r="B24" s="455"/>
      <c r="C24" s="455"/>
      <c r="D24" s="455"/>
      <c r="E24" s="441" t="str">
        <f>E5</f>
        <v>jan-maio</v>
      </c>
      <c r="F24" s="503"/>
      <c r="G24" s="503"/>
      <c r="H24" s="503"/>
      <c r="I24" s="503"/>
      <c r="J24" s="442"/>
      <c r="L24" s="504" t="s">
        <v>128</v>
      </c>
      <c r="M24" s="503"/>
      <c r="N24" s="503"/>
      <c r="O24" s="503"/>
      <c r="P24" s="503"/>
      <c r="Q24" s="442"/>
      <c r="S24" s="497" t="s">
        <v>153</v>
      </c>
      <c r="T24" s="497"/>
      <c r="U24" s="497"/>
    </row>
    <row r="25" spans="1:33" ht="18.75" customHeight="1">
      <c r="A25" s="481"/>
      <c r="B25" s="456"/>
      <c r="C25" s="456"/>
      <c r="D25" s="456"/>
      <c r="E25" s="505">
        <f>E6</f>
        <v>2025</v>
      </c>
      <c r="F25" s="499"/>
      <c r="G25" s="500"/>
      <c r="H25" s="506">
        <f>H6</f>
        <v>2026</v>
      </c>
      <c r="I25" s="507"/>
      <c r="J25" s="508"/>
      <c r="L25" s="498">
        <f>E25</f>
        <v>2025</v>
      </c>
      <c r="M25" s="499"/>
      <c r="N25" s="500"/>
      <c r="O25" s="505">
        <f>H25</f>
        <v>2026</v>
      </c>
      <c r="P25" s="499"/>
      <c r="Q25" s="509"/>
      <c r="S25" s="501" t="s">
        <v>127</v>
      </c>
      <c r="T25" s="502" t="s">
        <v>126</v>
      </c>
      <c r="U25" s="456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8"/>
      <c r="T26" s="446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29209.593000000012</v>
      </c>
      <c r="F27" s="340">
        <v>37996.293999999987</v>
      </c>
      <c r="G27" s="162">
        <v>67205.887000000002</v>
      </c>
      <c r="H27" s="17">
        <v>25387.601999999984</v>
      </c>
      <c r="I27" s="340">
        <v>32800.536000000029</v>
      </c>
      <c r="J27" s="18">
        <v>58188.138000000014</v>
      </c>
      <c r="L27" s="334">
        <f t="shared" ref="L27:Q27" si="14">E27/E35</f>
        <v>0.37519335218506011</v>
      </c>
      <c r="M27" s="343">
        <f t="shared" si="14"/>
        <v>0.32860916770279425</v>
      </c>
      <c r="N27" s="338">
        <f t="shared" si="14"/>
        <v>0.34735364849942046</v>
      </c>
      <c r="O27" s="334">
        <f t="shared" si="14"/>
        <v>0.35370637652815162</v>
      </c>
      <c r="P27" s="343">
        <f t="shared" si="14"/>
        <v>0.30169964038082547</v>
      </c>
      <c r="Q27" s="335">
        <f t="shared" si="14"/>
        <v>0.32238070907398997</v>
      </c>
      <c r="S27" s="325">
        <f t="shared" ref="S27:U38" si="15">(H27-E27)/E27</f>
        <v>-0.13084711587730871</v>
      </c>
      <c r="T27" s="329">
        <f t="shared" si="15"/>
        <v>-0.13674380980418668</v>
      </c>
      <c r="U27" s="164">
        <f t="shared" si="15"/>
        <v>-0.1341809386430684</v>
      </c>
    </row>
    <row r="28" spans="1:33" ht="24" customHeight="1">
      <c r="A28" s="46"/>
      <c r="B28" s="177" t="s">
        <v>33</v>
      </c>
      <c r="C28" s="177"/>
      <c r="D28" s="178"/>
      <c r="E28" s="39">
        <v>28574.025000000012</v>
      </c>
      <c r="F28" s="153">
        <v>31344.725999999984</v>
      </c>
      <c r="G28" s="112">
        <v>59918.750999999997</v>
      </c>
      <c r="H28" s="39">
        <v>24896.234999999982</v>
      </c>
      <c r="I28" s="153">
        <v>28364.206000000031</v>
      </c>
      <c r="J28" s="20">
        <v>53260.441000000013</v>
      </c>
      <c r="L28" s="345">
        <f t="shared" ref="L28:Q28" si="16">E28/E27</f>
        <v>0.97824112099062799</v>
      </c>
      <c r="M28" s="346">
        <f t="shared" si="16"/>
        <v>0.82494166404755143</v>
      </c>
      <c r="N28" s="347">
        <f t="shared" si="16"/>
        <v>0.89156997511244807</v>
      </c>
      <c r="O28" s="345">
        <f t="shared" si="16"/>
        <v>0.98064539533903194</v>
      </c>
      <c r="P28" s="346">
        <f t="shared" si="16"/>
        <v>0.86474824679694273</v>
      </c>
      <c r="Q28" s="347">
        <f t="shared" si="16"/>
        <v>0.91531440652044926</v>
      </c>
      <c r="S28" s="326">
        <f t="shared" si="15"/>
        <v>-0.1287109533921115</v>
      </c>
      <c r="T28" s="330">
        <f t="shared" si="15"/>
        <v>-9.5088404983982147E-2</v>
      </c>
      <c r="U28" s="209">
        <f t="shared" si="15"/>
        <v>-0.11112230960888994</v>
      </c>
    </row>
    <row r="29" spans="1:33" ht="24" customHeight="1">
      <c r="A29" s="8"/>
      <c r="B29" t="s">
        <v>37</v>
      </c>
      <c r="E29" s="19">
        <v>634.94699999999989</v>
      </c>
      <c r="F29" s="154">
        <v>6001.4960000000001</v>
      </c>
      <c r="G29" s="119">
        <v>6636.4430000000002</v>
      </c>
      <c r="H29" s="19">
        <v>485.61099999999999</v>
      </c>
      <c r="I29" s="154">
        <v>4236.4169999999995</v>
      </c>
      <c r="J29" s="20">
        <v>4722.0279999999993</v>
      </c>
      <c r="L29" s="345">
        <f t="shared" ref="L29:Q29" si="17">E29/E27</f>
        <v>2.173761887062239E-2</v>
      </c>
      <c r="M29" s="346">
        <f t="shared" si="17"/>
        <v>0.15794950949689993</v>
      </c>
      <c r="N29" s="347">
        <f t="shared" si="17"/>
        <v>9.8747941530776914E-2</v>
      </c>
      <c r="O29" s="345">
        <f t="shared" si="17"/>
        <v>1.9127879821024464E-2</v>
      </c>
      <c r="P29" s="346">
        <f t="shared" si="17"/>
        <v>0.1291569442645692</v>
      </c>
      <c r="Q29" s="347">
        <f t="shared" si="17"/>
        <v>8.1151041471717103E-2</v>
      </c>
      <c r="S29" s="326">
        <f t="shared" si="15"/>
        <v>-0.23519443355114666</v>
      </c>
      <c r="T29" s="330">
        <f t="shared" si="15"/>
        <v>-0.29410650277864064</v>
      </c>
      <c r="U29" s="209">
        <f t="shared" si="15"/>
        <v>-0.28847004336509796</v>
      </c>
    </row>
    <row r="30" spans="1:33" ht="24" customHeight="1" thickBot="1">
      <c r="A30" s="8"/>
      <c r="B30" t="s">
        <v>36</v>
      </c>
      <c r="E30" s="19">
        <v>0.621</v>
      </c>
      <c r="F30" s="154">
        <v>650.07200000000012</v>
      </c>
      <c r="G30" s="119">
        <v>650.6930000000001</v>
      </c>
      <c r="H30" s="19">
        <v>5.7559999999999993</v>
      </c>
      <c r="I30" s="154">
        <v>199.91299999999998</v>
      </c>
      <c r="J30" s="20">
        <v>205.66899999999998</v>
      </c>
      <c r="L30" s="345">
        <f t="shared" ref="L30:Q30" si="18">E30/E27</f>
        <v>2.1260138749622417E-5</v>
      </c>
      <c r="M30" s="346">
        <f t="shared" si="18"/>
        <v>1.710882645554854E-2</v>
      </c>
      <c r="N30" s="347">
        <f t="shared" si="18"/>
        <v>9.6820833567749804E-3</v>
      </c>
      <c r="O30" s="345">
        <f t="shared" si="18"/>
        <v>2.2672483994352845E-4</v>
      </c>
      <c r="P30" s="346">
        <f t="shared" si="18"/>
        <v>6.0948089384880721E-3</v>
      </c>
      <c r="Q30" s="347">
        <f t="shared" si="18"/>
        <v>3.5345520078336229E-3</v>
      </c>
      <c r="S30" s="326">
        <f t="shared" si="15"/>
        <v>8.2689210950080518</v>
      </c>
      <c r="T30" s="330">
        <f t="shared" si="15"/>
        <v>-0.69247560270246988</v>
      </c>
      <c r="U30" s="209">
        <f t="shared" si="15"/>
        <v>-0.68392314040569058</v>
      </c>
    </row>
    <row r="31" spans="1:33" ht="24" customHeight="1" thickBot="1">
      <c r="A31" s="12" t="s">
        <v>21</v>
      </c>
      <c r="B31" s="13"/>
      <c r="C31" s="13"/>
      <c r="D31" s="13"/>
      <c r="E31" s="17">
        <v>48642.514000000054</v>
      </c>
      <c r="F31" s="340">
        <v>77631.320000000094</v>
      </c>
      <c r="G31" s="162">
        <v>126273.83400000015</v>
      </c>
      <c r="H31" s="17">
        <v>46388.321999999971</v>
      </c>
      <c r="I31" s="340">
        <v>75918.638999999981</v>
      </c>
      <c r="J31" s="18">
        <v>122306.96099999995</v>
      </c>
      <c r="L31" s="334">
        <f t="shared" ref="L31:Q31" si="19">E31/E35</f>
        <v>0.62480664781493978</v>
      </c>
      <c r="M31" s="343">
        <f t="shared" si="19"/>
        <v>0.67139083229720575</v>
      </c>
      <c r="N31" s="335">
        <f t="shared" si="19"/>
        <v>0.65264635150057948</v>
      </c>
      <c r="O31" s="334">
        <f t="shared" si="19"/>
        <v>0.64629362347184816</v>
      </c>
      <c r="P31" s="343">
        <f t="shared" si="19"/>
        <v>0.69830035961917458</v>
      </c>
      <c r="Q31" s="335">
        <f t="shared" si="19"/>
        <v>0.67761929092600992</v>
      </c>
      <c r="S31" s="327">
        <f t="shared" si="15"/>
        <v>-4.6342012668179125E-2</v>
      </c>
      <c r="T31" s="331">
        <f t="shared" si="15"/>
        <v>-2.2061727148270972E-2</v>
      </c>
      <c r="U31" s="328">
        <f t="shared" si="15"/>
        <v>-3.1414845612434572E-2</v>
      </c>
    </row>
    <row r="32" spans="1:33" ht="24" customHeight="1">
      <c r="A32" s="46"/>
      <c r="B32" s="3" t="s">
        <v>33</v>
      </c>
      <c r="C32" s="3"/>
      <c r="D32" s="3"/>
      <c r="E32" s="19">
        <v>47910.32800000006</v>
      </c>
      <c r="F32" s="154">
        <v>73668.857000000091</v>
      </c>
      <c r="G32" s="119">
        <v>121579.18500000014</v>
      </c>
      <c r="H32" s="19">
        <v>45737.628999999972</v>
      </c>
      <c r="I32" s="154">
        <v>72362.919999999984</v>
      </c>
      <c r="J32" s="20">
        <v>118100.54899999996</v>
      </c>
      <c r="L32" s="336">
        <f>E32/G32</f>
        <v>0.39406686267883767</v>
      </c>
      <c r="M32" s="344">
        <f>F32/G32</f>
        <v>0.60593313732116239</v>
      </c>
      <c r="N32" s="337">
        <f t="shared" ref="N32:N34" si="20">L32+M32</f>
        <v>1</v>
      </c>
      <c r="O32" s="336">
        <f>H32/J32</f>
        <v>0.38727702273424647</v>
      </c>
      <c r="P32" s="344">
        <f>I32/J32</f>
        <v>0.61272297726575353</v>
      </c>
      <c r="Q32" s="337">
        <f t="shared" ref="Q32:Q34" si="21">O32+P32</f>
        <v>1</v>
      </c>
      <c r="S32" s="326">
        <f t="shared" si="15"/>
        <v>-4.5349282517959076E-2</v>
      </c>
      <c r="T32" s="330">
        <f t="shared" si="15"/>
        <v>-1.7727124502557513E-2</v>
      </c>
      <c r="U32" s="209">
        <f t="shared" si="15"/>
        <v>-2.8612101652105856E-2</v>
      </c>
    </row>
    <row r="33" spans="1:21" ht="24" customHeight="1">
      <c r="A33" s="8"/>
      <c r="B33" s="3" t="s">
        <v>37</v>
      </c>
      <c r="D33" s="3"/>
      <c r="E33" s="19">
        <v>642.25500000000011</v>
      </c>
      <c r="F33" s="154">
        <v>3622.7660000000001</v>
      </c>
      <c r="G33" s="119">
        <v>4265.0210000000006</v>
      </c>
      <c r="H33" s="19">
        <v>612.64200000000005</v>
      </c>
      <c r="I33" s="154">
        <v>3265.7489999999998</v>
      </c>
      <c r="J33" s="20">
        <v>3878.3909999999996</v>
      </c>
      <c r="L33" s="345">
        <f>E33/G33</f>
        <v>0.15058659734617955</v>
      </c>
      <c r="M33" s="346">
        <f>F33/G33</f>
        <v>0.84941340265382037</v>
      </c>
      <c r="N33" s="347">
        <f t="shared" si="20"/>
        <v>0.99999999999999989</v>
      </c>
      <c r="O33" s="345">
        <f>H33/J33</f>
        <v>0.15796292844120155</v>
      </c>
      <c r="P33" s="346">
        <f>I33/J33</f>
        <v>0.84203707155879848</v>
      </c>
      <c r="Q33" s="347">
        <f t="shared" si="21"/>
        <v>1</v>
      </c>
      <c r="S33" s="326">
        <f t="shared" si="15"/>
        <v>-4.6107854356914391E-2</v>
      </c>
      <c r="T33" s="330">
        <f t="shared" si="15"/>
        <v>-9.8548181141150229E-2</v>
      </c>
      <c r="U33" s="209">
        <f t="shared" si="15"/>
        <v>-9.0651370766990591E-2</v>
      </c>
    </row>
    <row r="34" spans="1:21" ht="24" customHeight="1" thickBot="1">
      <c r="A34" s="8"/>
      <c r="B34" t="s">
        <v>36</v>
      </c>
      <c r="E34" s="19">
        <v>89.931000000000012</v>
      </c>
      <c r="F34" s="154">
        <v>339.697</v>
      </c>
      <c r="G34" s="119">
        <v>429.62800000000004</v>
      </c>
      <c r="H34" s="19">
        <v>38.050999999999995</v>
      </c>
      <c r="I34" s="154">
        <v>289.96999999999991</v>
      </c>
      <c r="J34" s="20">
        <v>328.0209999999999</v>
      </c>
      <c r="L34" s="348">
        <f>E34/G34</f>
        <v>0.20932294915601404</v>
      </c>
      <c r="M34" s="349">
        <f>F34/G34</f>
        <v>0.79067705084398587</v>
      </c>
      <c r="N34" s="350">
        <f t="shared" si="20"/>
        <v>0.99999999999999989</v>
      </c>
      <c r="O34" s="348">
        <f>H34/J34</f>
        <v>0.11600171940211147</v>
      </c>
      <c r="P34" s="349">
        <f>I34/J34</f>
        <v>0.88399828059788854</v>
      </c>
      <c r="Q34" s="350">
        <f t="shared" si="21"/>
        <v>1</v>
      </c>
      <c r="S34" s="326">
        <f t="shared" si="15"/>
        <v>-0.5768867242663821</v>
      </c>
      <c r="T34" s="330">
        <f t="shared" si="15"/>
        <v>-0.14638633841335097</v>
      </c>
      <c r="U34" s="209">
        <f t="shared" si="15"/>
        <v>-0.23649994879290953</v>
      </c>
    </row>
    <row r="35" spans="1:21" ht="24" customHeight="1" thickBot="1">
      <c r="A35" s="12" t="s">
        <v>12</v>
      </c>
      <c r="B35" s="13"/>
      <c r="C35" s="13"/>
      <c r="D35" s="13"/>
      <c r="E35" s="17">
        <v>77852.107000000076</v>
      </c>
      <c r="F35" s="340">
        <v>115627.61400000007</v>
      </c>
      <c r="G35" s="162">
        <v>193479.72100000017</v>
      </c>
      <c r="H35" s="17">
        <v>71775.92399999997</v>
      </c>
      <c r="I35" s="340">
        <v>108719.175</v>
      </c>
      <c r="J35" s="18">
        <v>180495.09899999999</v>
      </c>
      <c r="L35" s="334">
        <f>L27+L31</f>
        <v>0.99999999999999989</v>
      </c>
      <c r="M35" s="343">
        <f t="shared" ref="M35:Q35" si="22">M27+M31</f>
        <v>1</v>
      </c>
      <c r="N35" s="338">
        <f t="shared" si="22"/>
        <v>1</v>
      </c>
      <c r="O35" s="334">
        <f t="shared" si="22"/>
        <v>0.99999999999999978</v>
      </c>
      <c r="P35" s="343">
        <f t="shared" si="22"/>
        <v>1</v>
      </c>
      <c r="Q35" s="335">
        <f t="shared" si="22"/>
        <v>0.99999999999999989</v>
      </c>
      <c r="S35" s="327">
        <f t="shared" si="15"/>
        <v>-7.8047765617956885E-2</v>
      </c>
      <c r="T35" s="331">
        <f t="shared" si="15"/>
        <v>-5.9747310880254492E-2</v>
      </c>
      <c r="U35" s="328">
        <f t="shared" si="15"/>
        <v>-6.7111022968656064E-2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76484.353000000076</v>
      </c>
      <c r="F36" s="342">
        <f t="shared" ref="F36:G38" si="23">F28+F32</f>
        <v>105013.58300000007</v>
      </c>
      <c r="G36" s="324">
        <f t="shared" si="23"/>
        <v>181497.93600000013</v>
      </c>
      <c r="H36" s="180">
        <f>H28+H32</f>
        <v>70633.863999999958</v>
      </c>
      <c r="I36" s="342">
        <f t="shared" ref="I36:J38" si="24">I28+I32</f>
        <v>100727.12600000002</v>
      </c>
      <c r="J36" s="356">
        <f t="shared" si="24"/>
        <v>171360.98999999996</v>
      </c>
      <c r="L36" s="336">
        <f>E36/E35</f>
        <v>0.98243138108002648</v>
      </c>
      <c r="M36" s="344">
        <f t="shared" ref="M36:Q36" si="25">F36/F35</f>
        <v>0.90820505039566068</v>
      </c>
      <c r="N36" s="339">
        <f t="shared" si="25"/>
        <v>0.93807214038726039</v>
      </c>
      <c r="O36" s="336">
        <f t="shared" si="25"/>
        <v>0.98408853642901184</v>
      </c>
      <c r="P36" s="344">
        <f t="shared" si="25"/>
        <v>0.92648905770302259</v>
      </c>
      <c r="Q36" s="337">
        <f t="shared" si="25"/>
        <v>0.94939414393739285</v>
      </c>
      <c r="S36" s="326">
        <f t="shared" si="15"/>
        <v>-7.64926258838865E-2</v>
      </c>
      <c r="T36" s="330">
        <f t="shared" si="15"/>
        <v>-4.0818119690288542E-2</v>
      </c>
      <c r="U36" s="209">
        <f t="shared" si="15"/>
        <v>-5.5851577287359143E-2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1277.202</v>
      </c>
      <c r="F37" s="154">
        <f t="shared" si="23"/>
        <v>9624.2620000000006</v>
      </c>
      <c r="G37" s="119">
        <f t="shared" si="23"/>
        <v>10901.464</v>
      </c>
      <c r="H37" s="19">
        <f>H29+H33</f>
        <v>1098.2530000000002</v>
      </c>
      <c r="I37" s="154">
        <f t="shared" si="24"/>
        <v>7502.1659999999993</v>
      </c>
      <c r="J37" s="20">
        <f t="shared" si="24"/>
        <v>8600.4189999999981</v>
      </c>
      <c r="L37" s="345">
        <f>E37/E35</f>
        <v>1.6405490476962926E-2</v>
      </c>
      <c r="M37" s="346">
        <f t="shared" ref="M37:Q37" si="26">F37/F35</f>
        <v>8.323497880013328E-2</v>
      </c>
      <c r="N37" s="323">
        <f t="shared" si="26"/>
        <v>5.6344220177989561E-2</v>
      </c>
      <c r="O37" s="345">
        <f t="shared" si="26"/>
        <v>1.5301133566737513E-2</v>
      </c>
      <c r="P37" s="346">
        <f t="shared" si="26"/>
        <v>6.9004993829285391E-2</v>
      </c>
      <c r="Q37" s="347">
        <f t="shared" si="26"/>
        <v>4.7649044476271343E-2</v>
      </c>
      <c r="S37" s="326">
        <f t="shared" si="15"/>
        <v>-0.14011017834297146</v>
      </c>
      <c r="T37" s="330">
        <f t="shared" si="15"/>
        <v>-0.22049441297421052</v>
      </c>
      <c r="U37" s="209">
        <f t="shared" si="15"/>
        <v>-0.21107669575389157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90.552000000000007</v>
      </c>
      <c r="F38" s="155">
        <f t="shared" si="23"/>
        <v>989.76900000000012</v>
      </c>
      <c r="G38" s="123">
        <f t="shared" si="23"/>
        <v>1080.3210000000001</v>
      </c>
      <c r="H38" s="21">
        <f>H30+H34</f>
        <v>43.806999999999995</v>
      </c>
      <c r="I38" s="155">
        <f t="shared" si="24"/>
        <v>489.88299999999992</v>
      </c>
      <c r="J38" s="22">
        <f t="shared" si="24"/>
        <v>533.68999999999983</v>
      </c>
      <c r="L38" s="348">
        <f>E38/E35</f>
        <v>1.1631284430105395E-3</v>
      </c>
      <c r="M38" s="349">
        <f t="shared" ref="M38:Q38" si="27">F38/F35</f>
        <v>8.5599708042059866E-3</v>
      </c>
      <c r="N38" s="351">
        <f t="shared" si="27"/>
        <v>5.5836394347498529E-3</v>
      </c>
      <c r="O38" s="348">
        <f t="shared" si="27"/>
        <v>6.1033000425045054E-4</v>
      </c>
      <c r="P38" s="349">
        <f t="shared" si="27"/>
        <v>4.5059484676921056E-3</v>
      </c>
      <c r="Q38" s="350">
        <f t="shared" si="27"/>
        <v>2.9568115863356482E-3</v>
      </c>
      <c r="S38" s="332">
        <f t="shared" si="15"/>
        <v>-0.51622272285537596</v>
      </c>
      <c r="T38" s="333">
        <f t="shared" si="15"/>
        <v>-0.50505319928185277</v>
      </c>
      <c r="U38" s="208">
        <f t="shared" si="15"/>
        <v>-0.50598942351393728</v>
      </c>
    </row>
    <row r="41" spans="1:21">
      <c r="A41" s="1" t="s">
        <v>129</v>
      </c>
    </row>
    <row r="42" spans="1:21" ht="15.75" thickBot="1"/>
    <row r="43" spans="1:21" ht="22.5" customHeight="1">
      <c r="A43" s="467" t="s">
        <v>16</v>
      </c>
      <c r="B43" s="455"/>
      <c r="C43" s="455"/>
      <c r="D43" s="455"/>
      <c r="E43" s="441" t="str">
        <f>E5</f>
        <v>jan-maio</v>
      </c>
      <c r="F43" s="503"/>
      <c r="G43" s="503"/>
      <c r="H43" s="503"/>
      <c r="I43" s="503"/>
      <c r="J43" s="442"/>
      <c r="L43" s="519" t="s">
        <v>153</v>
      </c>
      <c r="M43" s="497"/>
      <c r="N43" s="497"/>
    </row>
    <row r="44" spans="1:21" ht="18.75" customHeight="1">
      <c r="A44" s="481"/>
      <c r="B44" s="456"/>
      <c r="C44" s="456"/>
      <c r="D44" s="456"/>
      <c r="E44" s="505">
        <f>E25</f>
        <v>2025</v>
      </c>
      <c r="F44" s="499"/>
      <c r="G44" s="500"/>
      <c r="H44" s="506">
        <f>H25</f>
        <v>2026</v>
      </c>
      <c r="I44" s="507"/>
      <c r="J44" s="508"/>
      <c r="L44" s="520" t="s">
        <v>127</v>
      </c>
      <c r="M44" s="502" t="s">
        <v>126</v>
      </c>
      <c r="N44" s="456" t="s">
        <v>12</v>
      </c>
      <c r="S44" t="s">
        <v>132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52"/>
      <c r="M45" s="446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2.3730886052625317</v>
      </c>
      <c r="F46" s="359">
        <f t="shared" ref="F46:J46" si="28">(F27/F8)*10</f>
        <v>2.6549222412719815</v>
      </c>
      <c r="G46" s="360">
        <f t="shared" si="28"/>
        <v>2.5246082476159288</v>
      </c>
      <c r="H46" s="358">
        <f t="shared" si="28"/>
        <v>2.4452984480182907</v>
      </c>
      <c r="I46" s="359">
        <f t="shared" si="28"/>
        <v>2.5916319310700411</v>
      </c>
      <c r="J46" s="361">
        <f t="shared" si="28"/>
        <v>2.5256874189265948</v>
      </c>
      <c r="L46" s="365">
        <f>(H46-E46)/E46</f>
        <v>3.0428633214801704E-2</v>
      </c>
      <c r="M46" s="329">
        <f>(I46-F46)/F46</f>
        <v>-2.3838856452390048E-2</v>
      </c>
      <c r="N46" s="164">
        <f>(J46-G46)/G46</f>
        <v>4.2746089880876548E-4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2.4029660550856846</v>
      </c>
      <c r="F47" s="156">
        <f t="shared" si="29"/>
        <v>2.9087730456971332</v>
      </c>
      <c r="G47" s="362">
        <f t="shared" si="29"/>
        <v>2.6434266882692188</v>
      </c>
      <c r="H47" s="124">
        <f t="shared" si="29"/>
        <v>2.4733938316945672</v>
      </c>
      <c r="I47" s="156">
        <f t="shared" si="29"/>
        <v>2.8248058458038123</v>
      </c>
      <c r="J47" s="363">
        <f t="shared" si="29"/>
        <v>2.6488857414635323</v>
      </c>
      <c r="L47" s="326">
        <f t="shared" ref="L47:N57" si="30">(H47-E47)/E47</f>
        <v>2.9308685597046958E-2</v>
      </c>
      <c r="M47" s="330">
        <f t="shared" si="30"/>
        <v>-2.886687911851055E-2</v>
      </c>
      <c r="N47" s="209">
        <f t="shared" si="30"/>
        <v>2.0651426493268144E-3</v>
      </c>
    </row>
    <row r="48" spans="1:21" ht="24" customHeight="1">
      <c r="A48" s="8"/>
      <c r="B48" t="s">
        <v>37</v>
      </c>
      <c r="E48" s="125">
        <f t="shared" si="29"/>
        <v>1.5208056391868876</v>
      </c>
      <c r="F48" s="157">
        <f t="shared" si="29"/>
        <v>1.82912936553871</v>
      </c>
      <c r="G48" s="364">
        <f t="shared" si="29"/>
        <v>1.7943247857147104</v>
      </c>
      <c r="H48" s="125">
        <f t="shared" si="29"/>
        <v>1.5430771235101035</v>
      </c>
      <c r="I48" s="157">
        <f t="shared" si="29"/>
        <v>1.6773464899951138</v>
      </c>
      <c r="J48" s="363">
        <f t="shared" si="29"/>
        <v>1.6624699114798109</v>
      </c>
      <c r="L48" s="326">
        <f t="shared" si="30"/>
        <v>1.4644530339276988E-2</v>
      </c>
      <c r="M48" s="330">
        <f t="shared" si="30"/>
        <v>-8.2980940770634615E-2</v>
      </c>
      <c r="N48" s="209">
        <f t="shared" si="30"/>
        <v>-7.3484396629108273E-2</v>
      </c>
    </row>
    <row r="49" spans="1:14" ht="24" customHeight="1" thickBot="1">
      <c r="A49" s="8"/>
      <c r="B49" t="s">
        <v>36</v>
      </c>
      <c r="E49" s="125"/>
      <c r="F49" s="157">
        <f t="shared" si="29"/>
        <v>2.5528358865409775</v>
      </c>
      <c r="G49" s="364">
        <f t="shared" si="29"/>
        <v>2.5550036517273069</v>
      </c>
      <c r="H49" s="125">
        <f t="shared" si="29"/>
        <v>3.045502645502645</v>
      </c>
      <c r="I49" s="157">
        <f t="shared" si="29"/>
        <v>2.2326170958879636</v>
      </c>
      <c r="J49" s="363">
        <f t="shared" si="29"/>
        <v>2.2494203342374663</v>
      </c>
      <c r="L49" s="326"/>
      <c r="M49" s="330">
        <f t="shared" si="30"/>
        <v>-0.1254364968548376</v>
      </c>
      <c r="N49" s="209">
        <f t="shared" si="30"/>
        <v>-0.1196019102686023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2.9134123962884217</v>
      </c>
      <c r="F50" s="359">
        <f t="shared" si="29"/>
        <v>3.4527063767551605</v>
      </c>
      <c r="G50" s="360">
        <f t="shared" si="29"/>
        <v>3.2228945619957194</v>
      </c>
      <c r="H50" s="358">
        <f t="shared" si="29"/>
        <v>2.9053963347591107</v>
      </c>
      <c r="I50" s="359">
        <f t="shared" si="29"/>
        <v>3.233825630205835</v>
      </c>
      <c r="J50" s="361">
        <f t="shared" si="29"/>
        <v>3.1008785660609268</v>
      </c>
      <c r="L50" s="327">
        <f t="shared" si="30"/>
        <v>-2.7514338648119865E-3</v>
      </c>
      <c r="M50" s="331">
        <f t="shared" si="30"/>
        <v>-6.3393964810592632E-2</v>
      </c>
      <c r="N50" s="328">
        <f t="shared" si="30"/>
        <v>-3.7859133641417179E-2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2.9365234142161984</v>
      </c>
      <c r="F51" s="157">
        <f t="shared" si="29"/>
        <v>3.6300903234885968</v>
      </c>
      <c r="G51" s="364">
        <f t="shared" si="29"/>
        <v>3.3209946093160219</v>
      </c>
      <c r="H51" s="125">
        <f t="shared" si="29"/>
        <v>2.9292742145180153</v>
      </c>
      <c r="I51" s="157">
        <f t="shared" si="29"/>
        <v>3.3748519131270931</v>
      </c>
      <c r="J51" s="363">
        <f t="shared" si="29"/>
        <v>3.18710144213376</v>
      </c>
      <c r="L51" s="326">
        <f t="shared" si="30"/>
        <v>-2.4686333720645918E-3</v>
      </c>
      <c r="M51" s="330">
        <f t="shared" si="30"/>
        <v>-7.0311862134662811E-2</v>
      </c>
      <c r="N51" s="209">
        <f t="shared" si="30"/>
        <v>-4.0317188954979342E-2</v>
      </c>
    </row>
    <row r="52" spans="1:14" ht="24" customHeight="1">
      <c r="A52" s="8"/>
      <c r="B52" s="3" t="s">
        <v>37</v>
      </c>
      <c r="D52" s="3"/>
      <c r="E52" s="125">
        <f t="shared" si="29"/>
        <v>1.9584348499586823</v>
      </c>
      <c r="F52" s="157">
        <f t="shared" si="29"/>
        <v>1.7986789307123787</v>
      </c>
      <c r="G52" s="364">
        <f t="shared" si="29"/>
        <v>1.8210483978055305</v>
      </c>
      <c r="H52" s="125">
        <f t="shared" si="29"/>
        <v>1.8117462664498007</v>
      </c>
      <c r="I52" s="157">
        <f t="shared" si="29"/>
        <v>1.7478731950591231</v>
      </c>
      <c r="J52" s="363">
        <f t="shared" si="29"/>
        <v>1.7576615759441272</v>
      </c>
      <c r="L52" s="326">
        <f t="shared" si="30"/>
        <v>-7.4900925865354323E-2</v>
      </c>
      <c r="M52" s="330">
        <f t="shared" si="30"/>
        <v>-2.8246139311329837E-2</v>
      </c>
      <c r="N52" s="209">
        <f t="shared" si="30"/>
        <v>-3.4807873276618093E-2</v>
      </c>
    </row>
    <row r="53" spans="1:14" ht="24" customHeight="1" thickBot="1">
      <c r="A53" s="8"/>
      <c r="B53" t="s">
        <v>36</v>
      </c>
      <c r="E53" s="125">
        <f t="shared" si="29"/>
        <v>1.7033676793696493</v>
      </c>
      <c r="F53" s="157">
        <f t="shared" si="29"/>
        <v>1.928759609815923</v>
      </c>
      <c r="G53" s="364">
        <f t="shared" si="29"/>
        <v>1.8767768371207154</v>
      </c>
      <c r="H53" s="125">
        <f t="shared" si="29"/>
        <v>2.6923512346989313</v>
      </c>
      <c r="I53" s="157">
        <f t="shared" si="29"/>
        <v>1.744726169990011</v>
      </c>
      <c r="J53" s="363">
        <f t="shared" si="29"/>
        <v>1.8189939611048564</v>
      </c>
      <c r="L53" s="326">
        <f t="shared" si="30"/>
        <v>0.58060486136220846</v>
      </c>
      <c r="M53" s="330">
        <f t="shared" si="30"/>
        <v>-9.5415436371293474E-2</v>
      </c>
      <c r="N53" s="209">
        <f t="shared" si="30"/>
        <v>-3.0788357397093308E-2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2.6841163293839139</v>
      </c>
      <c r="F54" s="359">
        <f t="shared" si="29"/>
        <v>3.1424103842187594</v>
      </c>
      <c r="G54" s="360">
        <f t="shared" si="29"/>
        <v>2.9403954181011112</v>
      </c>
      <c r="H54" s="358">
        <f t="shared" si="29"/>
        <v>2.7241018483310202</v>
      </c>
      <c r="I54" s="359">
        <f t="shared" si="29"/>
        <v>3.0088824977633868</v>
      </c>
      <c r="J54" s="361">
        <f t="shared" si="29"/>
        <v>2.8887898386739117</v>
      </c>
      <c r="L54" s="327">
        <f t="shared" si="30"/>
        <v>1.4897088665409753E-2</v>
      </c>
      <c r="M54" s="331">
        <f t="shared" si="30"/>
        <v>-4.2492185974802026E-2</v>
      </c>
      <c r="N54" s="328">
        <f t="shared" si="30"/>
        <v>-1.7550557693538377E-2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2.7115888761837703</v>
      </c>
      <c r="F55" s="156">
        <f t="shared" si="29"/>
        <v>3.3799167122440466</v>
      </c>
      <c r="G55" s="362">
        <f t="shared" si="29"/>
        <v>3.061894910387863</v>
      </c>
      <c r="H55" s="124">
        <f t="shared" si="29"/>
        <v>2.7505830406917982</v>
      </c>
      <c r="I55" s="156">
        <f t="shared" si="29"/>
        <v>3.1994210321576566</v>
      </c>
      <c r="J55" s="366">
        <f t="shared" si="29"/>
        <v>2.9977857869107245</v>
      </c>
      <c r="L55" s="326">
        <f t="shared" si="30"/>
        <v>1.4380559254582634E-2</v>
      </c>
      <c r="M55" s="330">
        <f t="shared" si="30"/>
        <v>-5.3402404690189087E-2</v>
      </c>
      <c r="N55" s="209">
        <f t="shared" si="30"/>
        <v>-2.0937728221710104E-2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1.7133302032329465</v>
      </c>
      <c r="F56" s="157">
        <f t="shared" si="29"/>
        <v>1.8175469713757364</v>
      </c>
      <c r="G56" s="364">
        <f t="shared" si="29"/>
        <v>1.8046860243189342</v>
      </c>
      <c r="H56" s="125">
        <f t="shared" si="29"/>
        <v>1.6822362767728729</v>
      </c>
      <c r="I56" s="157">
        <f t="shared" si="29"/>
        <v>1.7073352572859979</v>
      </c>
      <c r="J56" s="363">
        <f t="shared" si="29"/>
        <v>1.7040885432971951</v>
      </c>
      <c r="L56" s="326">
        <f t="shared" si="30"/>
        <v>-1.8148239260243764E-2</v>
      </c>
      <c r="M56" s="330">
        <f t="shared" si="30"/>
        <v>-6.0637615327386638E-2</v>
      </c>
      <c r="N56" s="209">
        <f t="shared" si="30"/>
        <v>-5.57423727264156E-2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1.7142532608901426</v>
      </c>
      <c r="F57" s="158">
        <f t="shared" si="29"/>
        <v>2.2976792666138932</v>
      </c>
      <c r="G57" s="367">
        <f t="shared" si="29"/>
        <v>2.2339513474168311</v>
      </c>
      <c r="H57" s="126">
        <f t="shared" si="29"/>
        <v>2.7340073644136553</v>
      </c>
      <c r="I57" s="158">
        <f t="shared" si="29"/>
        <v>1.91555095018378</v>
      </c>
      <c r="J57" s="368">
        <f t="shared" si="29"/>
        <v>1.96380669921954</v>
      </c>
      <c r="L57" s="332">
        <f t="shared" si="30"/>
        <v>0.594867821919146</v>
      </c>
      <c r="M57" s="333">
        <f t="shared" si="30"/>
        <v>-0.16631055603911965</v>
      </c>
      <c r="N57" s="208">
        <f t="shared" si="30"/>
        <v>-0.12092682703661632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50:J57 L50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topLeftCell="A79" workbookViewId="0">
      <selection activeCell="N91" sqref="N91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143</v>
      </c>
    </row>
    <row r="3" spans="1:43" ht="8.25" customHeight="1" thickBot="1"/>
    <row r="4" spans="1:43">
      <c r="A4" s="494" t="s">
        <v>3</v>
      </c>
      <c r="B4" s="441" t="s">
        <v>133</v>
      </c>
      <c r="C4" s="503"/>
      <c r="D4" s="503"/>
      <c r="E4" s="503"/>
      <c r="F4" s="503"/>
      <c r="G4" s="526"/>
      <c r="H4" s="503" t="s">
        <v>135</v>
      </c>
      <c r="I4" s="503"/>
      <c r="J4" s="503"/>
      <c r="K4" s="503"/>
      <c r="L4" s="503"/>
      <c r="M4" s="526"/>
      <c r="N4" s="497" t="s">
        <v>153</v>
      </c>
      <c r="O4" s="497"/>
      <c r="P4" s="497"/>
      <c r="R4" s="504" t="s">
        <v>134</v>
      </c>
      <c r="S4" s="503"/>
      <c r="T4" s="503"/>
      <c r="U4" s="503"/>
      <c r="V4" s="503"/>
      <c r="W4" s="526"/>
      <c r="X4" s="503" t="s">
        <v>136</v>
      </c>
      <c r="Y4" s="503"/>
      <c r="Z4" s="503"/>
      <c r="AA4" s="503"/>
      <c r="AB4" s="503"/>
      <c r="AC4" s="442"/>
      <c r="AE4" s="497" t="s">
        <v>153</v>
      </c>
      <c r="AF4" s="497"/>
      <c r="AG4" s="497"/>
      <c r="AI4" s="488" t="s">
        <v>139</v>
      </c>
      <c r="AJ4" s="487"/>
      <c r="AK4" s="487"/>
      <c r="AL4" s="487"/>
      <c r="AM4" s="487"/>
      <c r="AN4" s="486"/>
      <c r="AO4" s="497" t="s">
        <v>153</v>
      </c>
      <c r="AP4" s="497"/>
      <c r="AQ4" s="497"/>
    </row>
    <row r="5" spans="1:43">
      <c r="A5" s="495"/>
      <c r="B5" s="525" t="s">
        <v>206</v>
      </c>
      <c r="C5" s="499"/>
      <c r="D5" s="500"/>
      <c r="E5" s="532" t="s">
        <v>208</v>
      </c>
      <c r="F5" s="507"/>
      <c r="G5" s="531"/>
      <c r="H5" s="533" t="str">
        <f>B5</f>
        <v>jan-maio 2025</v>
      </c>
      <c r="I5" s="499"/>
      <c r="J5" s="500"/>
      <c r="K5" s="525" t="str">
        <f>E5</f>
        <v>jan-maio 26</v>
      </c>
      <c r="L5" s="499"/>
      <c r="M5" s="500"/>
      <c r="N5" s="505" t="s">
        <v>137</v>
      </c>
      <c r="O5" s="499"/>
      <c r="P5" s="509"/>
      <c r="R5" s="529" t="str">
        <f>H5</f>
        <v>jan-maio 2025</v>
      </c>
      <c r="S5" s="499"/>
      <c r="T5" s="500"/>
      <c r="U5" s="530" t="str">
        <f>K5</f>
        <v>jan-maio 26</v>
      </c>
      <c r="V5" s="507"/>
      <c r="W5" s="531"/>
      <c r="X5" s="533" t="str">
        <f>R5</f>
        <v>jan-maio 2025</v>
      </c>
      <c r="Y5" s="499"/>
      <c r="Z5" s="500"/>
      <c r="AA5" s="525" t="str">
        <f>U5</f>
        <v>jan-maio 26</v>
      </c>
      <c r="AB5" s="499"/>
      <c r="AC5" s="509"/>
      <c r="AE5" s="498" t="s">
        <v>138</v>
      </c>
      <c r="AF5" s="499"/>
      <c r="AG5" s="509"/>
      <c r="AI5" s="521" t="str">
        <f>X5</f>
        <v>jan-maio 2025</v>
      </c>
      <c r="AJ5" s="522"/>
      <c r="AK5" s="542"/>
      <c r="AL5" s="523" t="str">
        <f>AA5</f>
        <v>jan-maio 26</v>
      </c>
      <c r="AM5" s="522"/>
      <c r="AN5" s="524"/>
      <c r="AO5" s="499" t="s">
        <v>139</v>
      </c>
      <c r="AP5" s="499"/>
      <c r="AQ5" s="509"/>
    </row>
    <row r="6" spans="1:43" ht="19.5" customHeight="1" thickBot="1">
      <c r="A6" s="49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31506.560000000001</v>
      </c>
      <c r="C7" s="370">
        <v>46269.319999999992</v>
      </c>
      <c r="D7" s="375">
        <v>77775.87999999999</v>
      </c>
      <c r="E7" s="39">
        <v>27438.12</v>
      </c>
      <c r="F7" s="379">
        <v>50486.080000000002</v>
      </c>
      <c r="G7" s="377">
        <v>77924.2</v>
      </c>
      <c r="H7" s="345">
        <f t="shared" ref="H7:H32" si="0">B7/$B$33</f>
        <v>0.10862554070465164</v>
      </c>
      <c r="I7" s="323">
        <f t="shared" ref="I7:I32" si="1">C7/$C$33</f>
        <v>0.12574607968537738</v>
      </c>
      <c r="J7" s="398">
        <f t="shared" ref="J7:J32" si="2">D7/$D$33</f>
        <v>0.11819938544917671</v>
      </c>
      <c r="K7" s="323">
        <f t="shared" ref="K7:K32" si="3">E7/$E$33</f>
        <v>0.10413552238871687</v>
      </c>
      <c r="L7" s="323">
        <f t="shared" ref="L7:L32" si="4">F7/$F$33</f>
        <v>0.13972391024185218</v>
      </c>
      <c r="M7" s="399">
        <f t="shared" ref="M7:M32" si="5">G7/$G$33</f>
        <v>0.12471620470248541</v>
      </c>
      <c r="N7" s="392">
        <f t="shared" ref="N7:P33" si="6">(E7-B7)/B7</f>
        <v>-0.12912993357573796</v>
      </c>
      <c r="O7" s="393">
        <f t="shared" si="6"/>
        <v>9.1135119340418444E-2</v>
      </c>
      <c r="P7" s="382">
        <f t="shared" si="6"/>
        <v>1.907017959809738E-3</v>
      </c>
      <c r="R7" s="401">
        <v>9459.5840000000007</v>
      </c>
      <c r="S7" s="369">
        <v>16807.690000000002</v>
      </c>
      <c r="T7" s="374">
        <v>26267.274000000005</v>
      </c>
      <c r="U7" s="39">
        <v>8140.6290000000008</v>
      </c>
      <c r="V7" s="112">
        <v>17528.991000000002</v>
      </c>
      <c r="W7" s="380">
        <v>25669.620000000003</v>
      </c>
      <c r="X7" s="345">
        <f>R7/$R$33</f>
        <v>0.12150710320531209</v>
      </c>
      <c r="Y7" s="323">
        <f>S7/$S$33</f>
        <v>0.14536051915764692</v>
      </c>
      <c r="Z7" s="398">
        <f>T7/$T$33</f>
        <v>0.13576241408783096</v>
      </c>
      <c r="AA7" s="323">
        <f>U7/$U$33</f>
        <v>0.11341726509853087</v>
      </c>
      <c r="AB7" s="323">
        <f>V7/$V$33</f>
        <v>0.16123182502074726</v>
      </c>
      <c r="AC7" s="399">
        <f>W7/$W$33</f>
        <v>0.14221782276758657</v>
      </c>
      <c r="AE7" s="392">
        <f t="shared" ref="AE7:AG33" si="7">(U7-R7)/R7</f>
        <v>-0.13943055001150154</v>
      </c>
      <c r="AF7" s="393">
        <f t="shared" si="7"/>
        <v>4.2914939530655276E-2</v>
      </c>
      <c r="AG7" s="382">
        <f t="shared" si="7"/>
        <v>-2.2752798786809858E-2</v>
      </c>
      <c r="AI7" s="27">
        <f t="shared" ref="AI7:AN22" si="8">(R7/B7)*10</f>
        <v>3.0024172743707975</v>
      </c>
      <c r="AJ7" s="28">
        <f t="shared" si="8"/>
        <v>3.6325776994345294</v>
      </c>
      <c r="AK7" s="406">
        <f t="shared" si="8"/>
        <v>3.3773033490588613</v>
      </c>
      <c r="AL7" s="28">
        <f t="shared" si="8"/>
        <v>2.9669048025156246</v>
      </c>
      <c r="AM7" s="28">
        <f t="shared" si="8"/>
        <v>3.4720443734193669</v>
      </c>
      <c r="AN7" s="402">
        <f t="shared" si="8"/>
        <v>3.2941781885473325</v>
      </c>
      <c r="AO7" s="383">
        <f t="shared" ref="AO7:AQ18" si="9">(AL7-AI7)/AI7</f>
        <v>-1.1827960143419806E-2</v>
      </c>
      <c r="AP7" s="381">
        <f t="shared" si="9"/>
        <v>-4.4192675091341366E-2</v>
      </c>
      <c r="AQ7" s="382">
        <f t="shared" si="9"/>
        <v>-2.4612879543287985E-2</v>
      </c>
    </row>
    <row r="8" spans="1:43" ht="20.100000000000001" customHeight="1">
      <c r="A8" s="8" t="s">
        <v>168</v>
      </c>
      <c r="B8" s="19">
        <v>36454.100000000006</v>
      </c>
      <c r="C8" s="371">
        <v>35436.250000000007</v>
      </c>
      <c r="D8" s="375">
        <v>71890.350000000006</v>
      </c>
      <c r="E8" s="19">
        <v>37725.54</v>
      </c>
      <c r="F8" s="369">
        <v>31449.469999999998</v>
      </c>
      <c r="G8" s="377">
        <v>69175.009999999995</v>
      </c>
      <c r="H8" s="345">
        <f t="shared" si="0"/>
        <v>0.1256832330600815</v>
      </c>
      <c r="I8" s="323">
        <f t="shared" si="1"/>
        <v>9.6305057352279136E-2</v>
      </c>
      <c r="J8" s="399">
        <f t="shared" si="2"/>
        <v>0.10925488968721694</v>
      </c>
      <c r="K8" s="323">
        <f t="shared" si="3"/>
        <v>0.14317922712257378</v>
      </c>
      <c r="L8" s="323">
        <f t="shared" si="4"/>
        <v>8.7038703013460797E-2</v>
      </c>
      <c r="M8" s="399">
        <f t="shared" si="5"/>
        <v>0.11071329198703965</v>
      </c>
      <c r="N8" s="394">
        <f t="shared" si="6"/>
        <v>3.4877832671770657E-2</v>
      </c>
      <c r="O8" s="395">
        <f t="shared" si="6"/>
        <v>-0.11250569684997733</v>
      </c>
      <c r="P8" s="386">
        <f t="shared" si="6"/>
        <v>-3.7770576996773712E-2</v>
      </c>
      <c r="R8" s="401">
        <v>10729.254000000001</v>
      </c>
      <c r="S8" s="369">
        <v>10993.065999999999</v>
      </c>
      <c r="T8" s="374">
        <v>21722.32</v>
      </c>
      <c r="U8" s="19">
        <v>10776.111999999999</v>
      </c>
      <c r="V8" s="119">
        <v>9259.7639999999992</v>
      </c>
      <c r="W8" s="375">
        <v>20035.875999999997</v>
      </c>
      <c r="X8" s="345">
        <f t="shared" ref="X8:X32" si="10">R8/$R$33</f>
        <v>0.13781584614016934</v>
      </c>
      <c r="Y8" s="323">
        <f t="shared" ref="Y8:Y32" si="11">S8/$S$33</f>
        <v>9.5073016035771507E-2</v>
      </c>
      <c r="Z8" s="399">
        <f t="shared" ref="Z8:Z32" si="12">T8/$T$33</f>
        <v>0.11227181788214384</v>
      </c>
      <c r="AA8" s="323">
        <f t="shared" ref="AA8:AA32" si="13">U8/$U$33</f>
        <v>0.15013546882378001</v>
      </c>
      <c r="AB8" s="323">
        <f t="shared" ref="AB8:AB32" si="14">V8/$V$33</f>
        <v>8.5171396858005941E-2</v>
      </c>
      <c r="AC8" s="399">
        <f t="shared" ref="AC8:AC32" si="15">W8/$W$33</f>
        <v>0.11100509715225003</v>
      </c>
      <c r="AE8" s="394">
        <f t="shared" si="7"/>
        <v>4.3673120237435288E-3</v>
      </c>
      <c r="AF8" s="395">
        <f t="shared" si="7"/>
        <v>-0.15767229997527532</v>
      </c>
      <c r="AG8" s="386">
        <f t="shared" si="7"/>
        <v>-7.7636458720799773E-2</v>
      </c>
      <c r="AI8" s="27">
        <f t="shared" si="8"/>
        <v>2.9432228473614765</v>
      </c>
      <c r="AJ8" s="28">
        <f t="shared" si="8"/>
        <v>3.1022091784542654</v>
      </c>
      <c r="AK8" s="402">
        <f t="shared" si="8"/>
        <v>3.0215905194508026</v>
      </c>
      <c r="AL8" s="28">
        <f t="shared" si="8"/>
        <v>2.8564500335846748</v>
      </c>
      <c r="AM8" s="28">
        <f t="shared" si="8"/>
        <v>2.9443306993726766</v>
      </c>
      <c r="AN8" s="402">
        <f t="shared" si="8"/>
        <v>2.8964037735592663</v>
      </c>
      <c r="AO8" s="384">
        <f t="shared" si="9"/>
        <v>-2.948224387921947E-2</v>
      </c>
      <c r="AP8" s="385">
        <f t="shared" si="9"/>
        <v>-5.0892273860222013E-2</v>
      </c>
      <c r="AQ8" s="386">
        <f t="shared" si="9"/>
        <v>-4.1430744862904184E-2</v>
      </c>
    </row>
    <row r="9" spans="1:43" ht="20.100000000000001" customHeight="1">
      <c r="A9" s="8" t="s">
        <v>170</v>
      </c>
      <c r="B9" s="19">
        <v>16103.039999999997</v>
      </c>
      <c r="C9" s="371">
        <v>34243.99</v>
      </c>
      <c r="D9" s="375">
        <v>50347.03</v>
      </c>
      <c r="E9" s="19">
        <v>18911.12</v>
      </c>
      <c r="F9" s="369">
        <v>44684.250000000015</v>
      </c>
      <c r="G9" s="377">
        <v>63595.37000000001</v>
      </c>
      <c r="H9" s="345">
        <f t="shared" si="0"/>
        <v>5.5518642053865384E-2</v>
      </c>
      <c r="I9" s="323">
        <f t="shared" si="1"/>
        <v>9.3064853671617973E-2</v>
      </c>
      <c r="J9" s="399">
        <f t="shared" si="2"/>
        <v>7.6514569879392744E-2</v>
      </c>
      <c r="K9" s="323">
        <f t="shared" si="3"/>
        <v>7.1773115656455735E-2</v>
      </c>
      <c r="L9" s="323">
        <f t="shared" si="4"/>
        <v>0.12366692237195848</v>
      </c>
      <c r="M9" s="399">
        <f t="shared" si="5"/>
        <v>0.10178318395376919</v>
      </c>
      <c r="N9" s="394">
        <f t="shared" si="6"/>
        <v>0.17438198004848787</v>
      </c>
      <c r="O9" s="395">
        <f t="shared" si="6"/>
        <v>0.30487860789586779</v>
      </c>
      <c r="P9" s="386">
        <f t="shared" si="6"/>
        <v>0.26314044741070153</v>
      </c>
      <c r="R9" s="401">
        <v>5150.4749999999985</v>
      </c>
      <c r="S9" s="369">
        <v>10213.766000000001</v>
      </c>
      <c r="T9" s="374">
        <v>15364.241</v>
      </c>
      <c r="U9" s="19">
        <v>5794.433</v>
      </c>
      <c r="V9" s="119">
        <v>12304.408000000003</v>
      </c>
      <c r="W9" s="375">
        <v>18098.841000000004</v>
      </c>
      <c r="X9" s="345">
        <f t="shared" si="10"/>
        <v>6.6157169002503666E-2</v>
      </c>
      <c r="Y9" s="323">
        <f t="shared" si="11"/>
        <v>8.8333276512996287E-2</v>
      </c>
      <c r="Z9" s="399">
        <f t="shared" si="12"/>
        <v>7.941008453283846E-2</v>
      </c>
      <c r="AA9" s="323">
        <f t="shared" si="13"/>
        <v>8.072947970687222E-2</v>
      </c>
      <c r="AB9" s="323">
        <f t="shared" si="14"/>
        <v>0.11317606116860252</v>
      </c>
      <c r="AC9" s="399">
        <f t="shared" si="15"/>
        <v>0.10027330991408247</v>
      </c>
      <c r="AE9" s="394">
        <f t="shared" si="7"/>
        <v>0.12502885656177373</v>
      </c>
      <c r="AF9" s="395">
        <f t="shared" si="7"/>
        <v>0.2046886525499019</v>
      </c>
      <c r="AG9" s="386">
        <f t="shared" si="7"/>
        <v>0.17798471138274932</v>
      </c>
      <c r="AI9" s="27">
        <f t="shared" si="8"/>
        <v>3.1984488643138187</v>
      </c>
      <c r="AJ9" s="28">
        <f t="shared" si="8"/>
        <v>2.9826448378240977</v>
      </c>
      <c r="AK9" s="402">
        <f t="shared" si="8"/>
        <v>3.0516677945054553</v>
      </c>
      <c r="AL9" s="28">
        <f t="shared" si="8"/>
        <v>3.064034811264484</v>
      </c>
      <c r="AM9" s="28">
        <f t="shared" si="8"/>
        <v>2.7536342223490378</v>
      </c>
      <c r="AN9" s="402">
        <f t="shared" si="8"/>
        <v>2.8459368976074835</v>
      </c>
      <c r="AO9" s="384">
        <f t="shared" si="9"/>
        <v>-4.2024762236794848E-2</v>
      </c>
      <c r="AP9" s="385">
        <f t="shared" si="9"/>
        <v>-7.6781054375259783E-2</v>
      </c>
      <c r="AQ9" s="386">
        <f t="shared" si="9"/>
        <v>-6.7415888868503804E-2</v>
      </c>
    </row>
    <row r="10" spans="1:43" ht="20.100000000000001" customHeight="1">
      <c r="A10" s="8" t="s">
        <v>172</v>
      </c>
      <c r="B10" s="19">
        <v>15873.649999999998</v>
      </c>
      <c r="C10" s="371">
        <v>24498.319999999992</v>
      </c>
      <c r="D10" s="375">
        <v>40371.969999999987</v>
      </c>
      <c r="E10" s="19">
        <v>13559.81</v>
      </c>
      <c r="F10" s="369">
        <v>25037.68</v>
      </c>
      <c r="G10" s="377">
        <v>38597.49</v>
      </c>
      <c r="H10" s="345">
        <f t="shared" si="0"/>
        <v>5.4727771429390989E-2</v>
      </c>
      <c r="I10" s="323">
        <f t="shared" si="1"/>
        <v>6.6579057113393361E-2</v>
      </c>
      <c r="J10" s="399">
        <f t="shared" si="2"/>
        <v>6.1355037620565628E-2</v>
      </c>
      <c r="K10" s="323">
        <f t="shared" si="3"/>
        <v>5.1463361842638888E-2</v>
      </c>
      <c r="L10" s="323">
        <f t="shared" si="4"/>
        <v>6.9293606336325142E-2</v>
      </c>
      <c r="M10" s="399">
        <f t="shared" si="5"/>
        <v>6.1774550959036265E-2</v>
      </c>
      <c r="N10" s="394">
        <f t="shared" si="6"/>
        <v>-0.14576609664443896</v>
      </c>
      <c r="O10" s="395">
        <f t="shared" si="6"/>
        <v>2.2016203560081181E-2</v>
      </c>
      <c r="P10" s="386">
        <f t="shared" si="6"/>
        <v>-4.3953267576489062E-2</v>
      </c>
      <c r="R10" s="401">
        <v>5676.2410000000009</v>
      </c>
      <c r="S10" s="369">
        <v>9161.9850000000006</v>
      </c>
      <c r="T10" s="374">
        <v>14838.226000000002</v>
      </c>
      <c r="U10" s="19">
        <v>4830.005000000001</v>
      </c>
      <c r="V10" s="119">
        <v>9053.8809999999994</v>
      </c>
      <c r="W10" s="375">
        <v>13883.886</v>
      </c>
      <c r="X10" s="345">
        <f t="shared" si="10"/>
        <v>7.2910563615188995E-2</v>
      </c>
      <c r="Y10" s="323">
        <f t="shared" si="11"/>
        <v>7.9236997833406819E-2</v>
      </c>
      <c r="Z10" s="399">
        <f t="shared" si="12"/>
        <v>7.6691375836747275E-2</v>
      </c>
      <c r="AA10" s="323">
        <f t="shared" si="13"/>
        <v>6.7292829277962388E-2</v>
      </c>
      <c r="AB10" s="323">
        <f t="shared" si="14"/>
        <v>8.3277683076605366E-2</v>
      </c>
      <c r="AC10" s="399">
        <f t="shared" si="15"/>
        <v>7.6921124600729432E-2</v>
      </c>
      <c r="AE10" s="394">
        <f t="shared" si="7"/>
        <v>-0.14908387434571571</v>
      </c>
      <c r="AF10" s="395">
        <f t="shared" si="7"/>
        <v>-1.1799189804392953E-2</v>
      </c>
      <c r="AG10" s="386">
        <f t="shared" si="7"/>
        <v>-6.4316313823498963E-2</v>
      </c>
      <c r="AI10" s="27">
        <f t="shared" si="8"/>
        <v>3.5758889732355206</v>
      </c>
      <c r="AJ10" s="28">
        <f t="shared" si="8"/>
        <v>3.7398421606053001</v>
      </c>
      <c r="AK10" s="402">
        <f t="shared" si="8"/>
        <v>3.6753782389118013</v>
      </c>
      <c r="AL10" s="28">
        <f t="shared" si="8"/>
        <v>3.5620005000070072</v>
      </c>
      <c r="AM10" s="28">
        <f t="shared" si="8"/>
        <v>3.6161022107479601</v>
      </c>
      <c r="AN10" s="402">
        <f t="shared" si="8"/>
        <v>3.597095562431651</v>
      </c>
      <c r="AO10" s="384">
        <f t="shared" si="9"/>
        <v>-3.8839218254438359E-3</v>
      </c>
      <c r="AP10" s="385">
        <f t="shared" si="9"/>
        <v>-3.308694446006042E-2</v>
      </c>
      <c r="AQ10" s="386">
        <f t="shared" si="9"/>
        <v>-2.1299216404820444E-2</v>
      </c>
    </row>
    <row r="11" spans="1:43" ht="20.100000000000001" customHeight="1">
      <c r="A11" s="8" t="s">
        <v>213</v>
      </c>
      <c r="B11" s="19">
        <v>37353.969999999994</v>
      </c>
      <c r="C11" s="371">
        <v>24805.47</v>
      </c>
      <c r="D11" s="375">
        <v>62159.439999999995</v>
      </c>
      <c r="E11" s="19">
        <v>32168.579999999998</v>
      </c>
      <c r="F11" s="369">
        <v>23455.39</v>
      </c>
      <c r="G11" s="377">
        <v>55623.97</v>
      </c>
      <c r="H11" s="345">
        <f t="shared" si="0"/>
        <v>0.12878572553510553</v>
      </c>
      <c r="I11" s="323">
        <f t="shared" si="1"/>
        <v>6.741379832799009E-2</v>
      </c>
      <c r="J11" s="399">
        <f t="shared" si="2"/>
        <v>9.4466402795635007E-2</v>
      </c>
      <c r="K11" s="323">
        <f t="shared" si="3"/>
        <v>0.12208897267025691</v>
      </c>
      <c r="L11" s="323">
        <f t="shared" si="4"/>
        <v>6.4914503305616864E-2</v>
      </c>
      <c r="M11" s="399">
        <f t="shared" si="5"/>
        <v>8.9025109386877355E-2</v>
      </c>
      <c r="N11" s="394">
        <f t="shared" si="6"/>
        <v>-0.13881764107001202</v>
      </c>
      <c r="O11" s="395">
        <f t="shared" si="6"/>
        <v>-5.4426705077549493E-2</v>
      </c>
      <c r="P11" s="386">
        <f t="shared" si="6"/>
        <v>-0.1051404259755235</v>
      </c>
      <c r="R11" s="401">
        <v>8568.1730000000007</v>
      </c>
      <c r="S11" s="369">
        <v>6222.98</v>
      </c>
      <c r="T11" s="374">
        <v>14791.153</v>
      </c>
      <c r="U11" s="19">
        <v>7155.2430000000004</v>
      </c>
      <c r="V11" s="119">
        <v>5854.5060000000012</v>
      </c>
      <c r="W11" s="375">
        <v>13009.749000000002</v>
      </c>
      <c r="X11" s="345">
        <f t="shared" si="10"/>
        <v>0.11005704701094346</v>
      </c>
      <c r="Y11" s="323">
        <f t="shared" si="11"/>
        <v>5.3819150847478348E-2</v>
      </c>
      <c r="Z11" s="399">
        <f t="shared" si="12"/>
        <v>7.6448079021160062E-2</v>
      </c>
      <c r="AA11" s="323">
        <f t="shared" si="13"/>
        <v>9.9688622608327601E-2</v>
      </c>
      <c r="AB11" s="323">
        <f t="shared" si="14"/>
        <v>5.3849801564443439E-2</v>
      </c>
      <c r="AC11" s="399">
        <f t="shared" si="15"/>
        <v>7.2078128836063279E-2</v>
      </c>
      <c r="AE11" s="394">
        <f t="shared" si="7"/>
        <v>-0.16490446679823109</v>
      </c>
      <c r="AF11" s="395">
        <f t="shared" si="7"/>
        <v>-5.9211824559937259E-2</v>
      </c>
      <c r="AG11" s="386">
        <f t="shared" si="7"/>
        <v>-0.12043712887021037</v>
      </c>
      <c r="AI11" s="27">
        <f t="shared" si="8"/>
        <v>2.2937784123079825</v>
      </c>
      <c r="AJ11" s="28">
        <f t="shared" si="8"/>
        <v>2.5087127960082993</v>
      </c>
      <c r="AK11" s="402">
        <f t="shared" si="8"/>
        <v>2.3795505557965133</v>
      </c>
      <c r="AL11" s="28">
        <f t="shared" si="8"/>
        <v>2.2242955703981964</v>
      </c>
      <c r="AM11" s="28">
        <f t="shared" si="8"/>
        <v>2.4960173333293549</v>
      </c>
      <c r="AN11" s="402">
        <f t="shared" si="8"/>
        <v>2.3388745894980172</v>
      </c>
      <c r="AO11" s="384">
        <f t="shared" si="9"/>
        <v>-3.029187193364203E-2</v>
      </c>
      <c r="AP11" s="385">
        <f t="shared" si="9"/>
        <v>-5.060548461005415E-3</v>
      </c>
      <c r="AQ11" s="386">
        <f t="shared" si="9"/>
        <v>-1.7093970203495235E-2</v>
      </c>
    </row>
    <row r="12" spans="1:43" ht="20.100000000000001" customHeight="1">
      <c r="A12" s="8" t="s">
        <v>212</v>
      </c>
      <c r="B12" s="19">
        <v>26606.190000000002</v>
      </c>
      <c r="C12" s="371">
        <v>18586.050000000003</v>
      </c>
      <c r="D12" s="375">
        <v>45192.240000000005</v>
      </c>
      <c r="E12" s="19">
        <v>20986.010000000002</v>
      </c>
      <c r="F12" s="369">
        <v>17390.38</v>
      </c>
      <c r="G12" s="377">
        <v>38376.39</v>
      </c>
      <c r="H12" s="345">
        <f t="shared" si="0"/>
        <v>9.1730476917844889E-2</v>
      </c>
      <c r="I12" s="323">
        <f t="shared" si="1"/>
        <v>5.0511287486749518E-2</v>
      </c>
      <c r="J12" s="399">
        <f t="shared" si="2"/>
        <v>6.8680611457841462E-2</v>
      </c>
      <c r="K12" s="323">
        <f t="shared" si="3"/>
        <v>7.9647917357487913E-2</v>
      </c>
      <c r="L12" s="323">
        <f t="shared" si="4"/>
        <v>4.8129145582142673E-2</v>
      </c>
      <c r="M12" s="399">
        <f t="shared" si="5"/>
        <v>6.1420684600963685E-2</v>
      </c>
      <c r="N12" s="394">
        <f t="shared" si="6"/>
        <v>-0.21123580640444947</v>
      </c>
      <c r="O12" s="395">
        <f t="shared" si="6"/>
        <v>-6.4331582019848316E-2</v>
      </c>
      <c r="P12" s="386">
        <f t="shared" si="6"/>
        <v>-0.15081903441829847</v>
      </c>
      <c r="R12" s="401">
        <v>5720.0599999999995</v>
      </c>
      <c r="S12" s="369">
        <v>5606.1460000000006</v>
      </c>
      <c r="T12" s="374">
        <v>11326.206</v>
      </c>
      <c r="U12" s="19">
        <v>4643.13</v>
      </c>
      <c r="V12" s="119">
        <v>5252.0860000000002</v>
      </c>
      <c r="W12" s="375">
        <v>9895.2160000000003</v>
      </c>
      <c r="X12" s="345">
        <f t="shared" si="10"/>
        <v>7.3473412864728235E-2</v>
      </c>
      <c r="Y12" s="323">
        <f t="shared" si="11"/>
        <v>4.8484490910622791E-2</v>
      </c>
      <c r="Z12" s="399">
        <f t="shared" si="12"/>
        <v>5.8539499341122167E-2</v>
      </c>
      <c r="AA12" s="323">
        <f t="shared" si="13"/>
        <v>6.4689240364220205E-2</v>
      </c>
      <c r="AB12" s="323">
        <f t="shared" si="14"/>
        <v>4.8308736706289386E-2</v>
      </c>
      <c r="AC12" s="399">
        <f t="shared" si="15"/>
        <v>5.4822629837722056E-2</v>
      </c>
      <c r="AE12" s="394">
        <f t="shared" si="7"/>
        <v>-0.18827250063810511</v>
      </c>
      <c r="AF12" s="395">
        <f t="shared" si="7"/>
        <v>-6.3155686633919336E-2</v>
      </c>
      <c r="AG12" s="386">
        <f t="shared" si="7"/>
        <v>-0.12634327858772829</v>
      </c>
      <c r="AI12" s="27">
        <f t="shared" si="8"/>
        <v>2.1498982003811893</v>
      </c>
      <c r="AJ12" s="28">
        <f t="shared" si="8"/>
        <v>3.0163192286688134</v>
      </c>
      <c r="AK12" s="402">
        <f t="shared" si="8"/>
        <v>2.5062280603926688</v>
      </c>
      <c r="AL12" s="28">
        <f t="shared" si="8"/>
        <v>2.2124882242979966</v>
      </c>
      <c r="AM12" s="28">
        <f t="shared" si="8"/>
        <v>3.0201099688448441</v>
      </c>
      <c r="AN12" s="402">
        <f t="shared" si="8"/>
        <v>2.578464519461054</v>
      </c>
      <c r="AO12" s="384">
        <f t="shared" si="9"/>
        <v>2.9113017493437494E-2</v>
      </c>
      <c r="AP12" s="385">
        <f t="shared" si="9"/>
        <v>1.2567436960920113E-3</v>
      </c>
      <c r="AQ12" s="386">
        <f t="shared" si="9"/>
        <v>2.8822779622484741E-2</v>
      </c>
    </row>
    <row r="13" spans="1:43" ht="20.100000000000001" customHeight="1">
      <c r="A13" s="8" t="s">
        <v>174</v>
      </c>
      <c r="B13" s="19">
        <v>33113.259999999995</v>
      </c>
      <c r="C13" s="371">
        <v>10586.740000000002</v>
      </c>
      <c r="D13" s="375">
        <v>43700</v>
      </c>
      <c r="E13" s="19">
        <v>25685.08</v>
      </c>
      <c r="F13" s="369">
        <v>13755.359999999997</v>
      </c>
      <c r="G13" s="377">
        <v>39440.44</v>
      </c>
      <c r="H13" s="345">
        <f t="shared" si="0"/>
        <v>0.11416497935648043</v>
      </c>
      <c r="I13" s="323">
        <f t="shared" si="1"/>
        <v>2.8771571565096972E-2</v>
      </c>
      <c r="J13" s="399">
        <f t="shared" si="2"/>
        <v>6.6412789468007605E-2</v>
      </c>
      <c r="K13" s="323">
        <f t="shared" si="3"/>
        <v>9.7482233600406448E-2</v>
      </c>
      <c r="L13" s="323">
        <f t="shared" si="4"/>
        <v>3.8068962493906511E-2</v>
      </c>
      <c r="M13" s="399">
        <f t="shared" si="5"/>
        <v>6.3123676452194494E-2</v>
      </c>
      <c r="N13" s="394">
        <f t="shared" si="6"/>
        <v>-0.2243264480754838</v>
      </c>
      <c r="O13" s="395">
        <f t="shared" si="6"/>
        <v>0.29930082348296028</v>
      </c>
      <c r="P13" s="386">
        <f t="shared" si="6"/>
        <v>-9.7472768878718488E-2</v>
      </c>
      <c r="R13" s="401">
        <v>6477.0869999999986</v>
      </c>
      <c r="S13" s="369">
        <v>2526.2710000000002</v>
      </c>
      <c r="T13" s="374">
        <v>9003.3579999999984</v>
      </c>
      <c r="U13" s="19">
        <v>5291.6200000000008</v>
      </c>
      <c r="V13" s="119">
        <v>3277.3679999999999</v>
      </c>
      <c r="W13" s="375">
        <v>8568.9880000000012</v>
      </c>
      <c r="X13" s="345">
        <f t="shared" si="10"/>
        <v>8.3197324383269405E-2</v>
      </c>
      <c r="Y13" s="323">
        <f t="shared" si="11"/>
        <v>2.1848336332530395E-2</v>
      </c>
      <c r="Z13" s="399">
        <f t="shared" si="12"/>
        <v>4.6533858708634371E-2</v>
      </c>
      <c r="AA13" s="323">
        <f t="shared" si="13"/>
        <v>7.3724164108287943E-2</v>
      </c>
      <c r="AB13" s="323">
        <f t="shared" si="14"/>
        <v>3.0145261863880033E-2</v>
      </c>
      <c r="AC13" s="399">
        <f t="shared" si="15"/>
        <v>4.747490678403405E-2</v>
      </c>
      <c r="AE13" s="394">
        <f t="shared" si="7"/>
        <v>-0.18302471465953724</v>
      </c>
      <c r="AF13" s="395">
        <f t="shared" si="7"/>
        <v>0.29731450030499484</v>
      </c>
      <c r="AG13" s="386">
        <f t="shared" si="7"/>
        <v>-4.8245332463731562E-2</v>
      </c>
      <c r="AI13" s="27">
        <f t="shared" si="8"/>
        <v>1.9560402690644167</v>
      </c>
      <c r="AJ13" s="28">
        <f t="shared" si="8"/>
        <v>2.3862596039951862</v>
      </c>
      <c r="AK13" s="402">
        <f t="shared" si="8"/>
        <v>2.0602649885583522</v>
      </c>
      <c r="AL13" s="28">
        <f t="shared" si="8"/>
        <v>2.0601921426758261</v>
      </c>
      <c r="AM13" s="28">
        <f t="shared" si="8"/>
        <v>2.3826115783229231</v>
      </c>
      <c r="AN13" s="402">
        <f t="shared" si="8"/>
        <v>2.1726400618248682</v>
      </c>
      <c r="AO13" s="384">
        <f t="shared" si="9"/>
        <v>5.3246282941416971E-2</v>
      </c>
      <c r="AP13" s="385">
        <f t="shared" si="9"/>
        <v>-1.5287631178750982E-3</v>
      </c>
      <c r="AQ13" s="386">
        <f t="shared" si="9"/>
        <v>5.4543990161745798E-2</v>
      </c>
    </row>
    <row r="14" spans="1:43" ht="20.100000000000001" customHeight="1">
      <c r="A14" s="8" t="s">
        <v>215</v>
      </c>
      <c r="B14" s="19">
        <v>6957.4599999999991</v>
      </c>
      <c r="C14" s="371">
        <v>22586.930000000004</v>
      </c>
      <c r="D14" s="375">
        <v>29544.390000000003</v>
      </c>
      <c r="E14" s="19">
        <v>12491.029999999999</v>
      </c>
      <c r="F14" s="369">
        <v>18828.46</v>
      </c>
      <c r="G14" s="377">
        <v>31319.489999999998</v>
      </c>
      <c r="H14" s="345">
        <f t="shared" si="0"/>
        <v>2.3987317385045698E-2</v>
      </c>
      <c r="I14" s="323">
        <f t="shared" si="1"/>
        <v>6.1384474628718162E-2</v>
      </c>
      <c r="J14" s="399">
        <f t="shared" si="2"/>
        <v>4.4899893662029962E-2</v>
      </c>
      <c r="K14" s="323">
        <f t="shared" si="3"/>
        <v>4.7407035694250699E-2</v>
      </c>
      <c r="L14" s="323">
        <f t="shared" si="4"/>
        <v>5.2109136915211164E-2</v>
      </c>
      <c r="M14" s="399">
        <f t="shared" si="5"/>
        <v>5.0126249945683689E-2</v>
      </c>
      <c r="N14" s="394">
        <f t="shared" si="6"/>
        <v>0.79534341555682686</v>
      </c>
      <c r="O14" s="395">
        <f t="shared" si="6"/>
        <v>-0.16640021463740332</v>
      </c>
      <c r="P14" s="386">
        <f t="shared" si="6"/>
        <v>6.0082472510009338E-2</v>
      </c>
      <c r="R14" s="401">
        <v>1916.6789999999999</v>
      </c>
      <c r="S14" s="369">
        <v>5417.05</v>
      </c>
      <c r="T14" s="374">
        <v>7333.7290000000003</v>
      </c>
      <c r="U14" s="19">
        <v>3695.4549999999995</v>
      </c>
      <c r="V14" s="119">
        <v>4269.9359999999997</v>
      </c>
      <c r="W14" s="375">
        <v>7965.3909999999996</v>
      </c>
      <c r="X14" s="345">
        <f t="shared" si="10"/>
        <v>2.4619487819385541E-2</v>
      </c>
      <c r="Y14" s="323">
        <f t="shared" si="11"/>
        <v>4.6849103017900205E-2</v>
      </c>
      <c r="Z14" s="399">
        <f t="shared" si="12"/>
        <v>3.7904380687007508E-2</v>
      </c>
      <c r="AA14" s="323">
        <f t="shared" si="13"/>
        <v>5.1485996892216966E-2</v>
      </c>
      <c r="AB14" s="323">
        <f t="shared" si="14"/>
        <v>3.9274911716355457E-2</v>
      </c>
      <c r="AC14" s="399">
        <f t="shared" si="15"/>
        <v>4.413078828251174E-2</v>
      </c>
      <c r="AE14" s="394">
        <f t="shared" si="7"/>
        <v>0.9280510716713648</v>
      </c>
      <c r="AF14" s="395">
        <f t="shared" si="7"/>
        <v>-0.21175990622202129</v>
      </c>
      <c r="AG14" s="386">
        <f t="shared" si="7"/>
        <v>8.6131080109450364E-2</v>
      </c>
      <c r="AI14" s="27">
        <f t="shared" si="8"/>
        <v>2.7548545014991106</v>
      </c>
      <c r="AJ14" s="28">
        <f t="shared" si="8"/>
        <v>2.3983117670263283</v>
      </c>
      <c r="AK14" s="402">
        <f t="shared" si="8"/>
        <v>2.4822746382646583</v>
      </c>
      <c r="AL14" s="28">
        <f t="shared" si="8"/>
        <v>2.9584870102785761</v>
      </c>
      <c r="AM14" s="28">
        <f t="shared" si="8"/>
        <v>2.2678094756554703</v>
      </c>
      <c r="AN14" s="402">
        <f t="shared" si="8"/>
        <v>2.5432697020289923</v>
      </c>
      <c r="AO14" s="384">
        <f t="shared" si="9"/>
        <v>7.3917700070422837E-2</v>
      </c>
      <c r="AP14" s="385">
        <f t="shared" si="9"/>
        <v>-5.4414231362700634E-2</v>
      </c>
      <c r="AQ14" s="386">
        <f t="shared" si="9"/>
        <v>2.4572246287371001E-2</v>
      </c>
    </row>
    <row r="15" spans="1:43" ht="20.100000000000001" customHeight="1">
      <c r="A15" s="8" t="s">
        <v>173</v>
      </c>
      <c r="B15" s="19">
        <v>4638.63</v>
      </c>
      <c r="C15" s="371">
        <v>15336.099999999999</v>
      </c>
      <c r="D15" s="375">
        <v>19974.73</v>
      </c>
      <c r="E15" s="19">
        <v>4435.83</v>
      </c>
      <c r="F15" s="369">
        <v>13305.699999999999</v>
      </c>
      <c r="G15" s="377">
        <v>17741.53</v>
      </c>
      <c r="H15" s="345">
        <f t="shared" si="0"/>
        <v>1.599265968353315E-2</v>
      </c>
      <c r="I15" s="323">
        <f t="shared" si="1"/>
        <v>4.1678901973552153E-2</v>
      </c>
      <c r="J15" s="399">
        <f t="shared" si="2"/>
        <v>3.0356465404354587E-2</v>
      </c>
      <c r="K15" s="323">
        <f t="shared" si="3"/>
        <v>1.6835245063347704E-2</v>
      </c>
      <c r="L15" s="323">
        <f t="shared" si="4"/>
        <v>3.6824495633351065E-2</v>
      </c>
      <c r="M15" s="399">
        <f t="shared" si="5"/>
        <v>2.8394982395908923E-2</v>
      </c>
      <c r="N15" s="394">
        <f t="shared" si="6"/>
        <v>-4.3719805201104675E-2</v>
      </c>
      <c r="O15" s="395">
        <f t="shared" si="6"/>
        <v>-0.13239350291143118</v>
      </c>
      <c r="P15" s="386">
        <f t="shared" si="6"/>
        <v>-0.11180126089313852</v>
      </c>
      <c r="R15" s="401">
        <v>1750.3500000000004</v>
      </c>
      <c r="S15" s="369">
        <v>7219.0689999999995</v>
      </c>
      <c r="T15" s="374">
        <v>8969.4189999999999</v>
      </c>
      <c r="U15" s="19">
        <v>1654.1650000000004</v>
      </c>
      <c r="V15" s="119">
        <v>5408.0789999999997</v>
      </c>
      <c r="W15" s="375">
        <v>7062.2440000000006</v>
      </c>
      <c r="X15" s="345">
        <f t="shared" si="10"/>
        <v>2.2483013850864694E-2</v>
      </c>
      <c r="Y15" s="323">
        <f t="shared" si="11"/>
        <v>6.2433779875454315E-2</v>
      </c>
      <c r="Z15" s="399">
        <f t="shared" si="12"/>
        <v>4.6358444976256713E-2</v>
      </c>
      <c r="AA15" s="323">
        <f t="shared" si="13"/>
        <v>2.3046237621406323E-2</v>
      </c>
      <c r="AB15" s="323">
        <f t="shared" si="14"/>
        <v>4.9743561795791764E-2</v>
      </c>
      <c r="AC15" s="399">
        <f t="shared" si="15"/>
        <v>3.9127067932187995E-2</v>
      </c>
      <c r="AE15" s="394">
        <f t="shared" si="7"/>
        <v>-5.4951866769503199E-2</v>
      </c>
      <c r="AF15" s="395">
        <f t="shared" si="7"/>
        <v>-0.25086198788237096</v>
      </c>
      <c r="AG15" s="386">
        <f t="shared" si="7"/>
        <v>-0.21263082926552984</v>
      </c>
      <c r="AI15" s="27">
        <f t="shared" si="8"/>
        <v>3.7734201693172342</v>
      </c>
      <c r="AJ15" s="28">
        <f t="shared" si="8"/>
        <v>4.7072391285920148</v>
      </c>
      <c r="AK15" s="402">
        <f t="shared" si="8"/>
        <v>4.4903830990456441</v>
      </c>
      <c r="AL15" s="28">
        <f t="shared" si="8"/>
        <v>3.7290991764788113</v>
      </c>
      <c r="AM15" s="28">
        <f t="shared" si="8"/>
        <v>4.0644828907911643</v>
      </c>
      <c r="AN15" s="402">
        <f t="shared" si="8"/>
        <v>3.980628502727781</v>
      </c>
      <c r="AO15" s="384">
        <f t="shared" si="9"/>
        <v>-1.1745575856833994E-2</v>
      </c>
      <c r="AP15" s="385">
        <f t="shared" si="9"/>
        <v>-0.13654633220069823</v>
      </c>
      <c r="AQ15" s="386">
        <f t="shared" si="9"/>
        <v>-0.11352140453811234</v>
      </c>
    </row>
    <row r="16" spans="1:43" ht="20.100000000000001" customHeight="1">
      <c r="A16" s="8" t="s">
        <v>210</v>
      </c>
      <c r="B16" s="19">
        <v>11477.01</v>
      </c>
      <c r="C16" s="371">
        <v>14359.229999999998</v>
      </c>
      <c r="D16" s="375">
        <v>25836.239999999998</v>
      </c>
      <c r="E16" s="19">
        <v>9529.16</v>
      </c>
      <c r="F16" s="369">
        <v>13837.06</v>
      </c>
      <c r="G16" s="377">
        <v>23366.22</v>
      </c>
      <c r="H16" s="345">
        <f t="shared" si="0"/>
        <v>3.9569423539818176E-2</v>
      </c>
      <c r="I16" s="323">
        <f t="shared" si="1"/>
        <v>3.9024063457182026E-2</v>
      </c>
      <c r="J16" s="399">
        <f t="shared" si="2"/>
        <v>3.9264456928258959E-2</v>
      </c>
      <c r="K16" s="323">
        <f t="shared" si="3"/>
        <v>3.6165890903810657E-2</v>
      </c>
      <c r="L16" s="323">
        <f t="shared" si="4"/>
        <v>3.8295073205349341E-2</v>
      </c>
      <c r="M16" s="399">
        <f t="shared" si="5"/>
        <v>3.7397192100057611E-2</v>
      </c>
      <c r="N16" s="394">
        <f t="shared" si="6"/>
        <v>-0.16971754838586012</v>
      </c>
      <c r="O16" s="395">
        <f t="shared" si="6"/>
        <v>-3.6364763291624851E-2</v>
      </c>
      <c r="P16" s="386">
        <f t="shared" si="6"/>
        <v>-9.5602920548810394E-2</v>
      </c>
      <c r="R16" s="401">
        <v>2932.3129999999996</v>
      </c>
      <c r="S16" s="369">
        <v>3331.0060000000003</v>
      </c>
      <c r="T16" s="374">
        <v>6263.3189999999995</v>
      </c>
      <c r="U16" s="19">
        <v>2507.0149999999999</v>
      </c>
      <c r="V16" s="119">
        <v>3075.1130000000003</v>
      </c>
      <c r="W16" s="375">
        <v>5582.1280000000006</v>
      </c>
      <c r="X16" s="345">
        <f t="shared" si="10"/>
        <v>3.7665171990785035E-2</v>
      </c>
      <c r="Y16" s="323">
        <f t="shared" si="11"/>
        <v>2.8808049260620392E-2</v>
      </c>
      <c r="Z16" s="399">
        <f t="shared" si="12"/>
        <v>3.2371966258934182E-2</v>
      </c>
      <c r="AA16" s="323">
        <f t="shared" si="13"/>
        <v>3.4928355641928074E-2</v>
      </c>
      <c r="AB16" s="323">
        <f t="shared" si="14"/>
        <v>2.8284918460795897E-2</v>
      </c>
      <c r="AC16" s="399">
        <f t="shared" si="15"/>
        <v>3.0926756631768703E-2</v>
      </c>
      <c r="AE16" s="394">
        <f t="shared" si="7"/>
        <v>-0.14503840483604574</v>
      </c>
      <c r="AF16" s="395">
        <f t="shared" si="7"/>
        <v>-7.6821536796991663E-2</v>
      </c>
      <c r="AG16" s="386">
        <f t="shared" si="7"/>
        <v>-0.10875879066673738</v>
      </c>
      <c r="AI16" s="27">
        <f t="shared" si="8"/>
        <v>2.5549450597324563</v>
      </c>
      <c r="AJ16" s="28">
        <f t="shared" si="8"/>
        <v>2.3197664498723127</v>
      </c>
      <c r="AK16" s="402">
        <f t="shared" si="8"/>
        <v>2.4242378147903878</v>
      </c>
      <c r="AL16" s="28">
        <f t="shared" si="8"/>
        <v>2.6308877172804319</v>
      </c>
      <c r="AM16" s="28">
        <f t="shared" si="8"/>
        <v>2.2223745506632193</v>
      </c>
      <c r="AN16" s="402">
        <f t="shared" si="8"/>
        <v>2.3889734839439161</v>
      </c>
      <c r="AO16" s="384">
        <f t="shared" si="9"/>
        <v>2.972379279103872E-2</v>
      </c>
      <c r="AP16" s="385">
        <f t="shared" si="9"/>
        <v>-4.1983493301428761E-2</v>
      </c>
      <c r="AQ16" s="386">
        <f t="shared" si="9"/>
        <v>-1.4546564132991579E-2</v>
      </c>
    </row>
    <row r="17" spans="1:43" ht="20.100000000000001" customHeight="1">
      <c r="A17" s="8" t="s">
        <v>171</v>
      </c>
      <c r="B17" s="19">
        <v>2050.6999999999998</v>
      </c>
      <c r="C17" s="371">
        <v>12511.98</v>
      </c>
      <c r="D17" s="375">
        <v>14562.68</v>
      </c>
      <c r="E17" s="19">
        <v>1895.4199999999998</v>
      </c>
      <c r="F17" s="369">
        <v>11050.310000000001</v>
      </c>
      <c r="G17" s="377">
        <v>12945.730000000001</v>
      </c>
      <c r="H17" s="345">
        <f t="shared" si="0"/>
        <v>7.0702227194282419E-3</v>
      </c>
      <c r="I17" s="323">
        <f t="shared" si="1"/>
        <v>3.4003794179422744E-2</v>
      </c>
      <c r="J17" s="399">
        <f t="shared" si="2"/>
        <v>2.2131537778717732E-2</v>
      </c>
      <c r="K17" s="323">
        <f t="shared" si="3"/>
        <v>7.1936616592544137E-3</v>
      </c>
      <c r="L17" s="323">
        <f t="shared" si="4"/>
        <v>3.0582539238234417E-2</v>
      </c>
      <c r="M17" s="399">
        <f t="shared" si="5"/>
        <v>2.0719395421487891E-2</v>
      </c>
      <c r="N17" s="394">
        <f t="shared" si="6"/>
        <v>-7.5720485687813907E-2</v>
      </c>
      <c r="O17" s="395">
        <f t="shared" si="6"/>
        <v>-0.11682163814200457</v>
      </c>
      <c r="P17" s="386">
        <f t="shared" si="6"/>
        <v>-0.1110338206978385</v>
      </c>
      <c r="R17" s="401">
        <v>717.346</v>
      </c>
      <c r="S17" s="369">
        <v>5085.4360000000015</v>
      </c>
      <c r="T17" s="374">
        <v>5802.7820000000011</v>
      </c>
      <c r="U17" s="19">
        <v>581.28500000000008</v>
      </c>
      <c r="V17" s="119">
        <v>4170.9340000000011</v>
      </c>
      <c r="W17" s="375">
        <v>4752.219000000001</v>
      </c>
      <c r="X17" s="345">
        <f t="shared" si="10"/>
        <v>9.2142143307694935E-3</v>
      </c>
      <c r="Y17" s="323">
        <f t="shared" si="11"/>
        <v>4.3981154882258504E-2</v>
      </c>
      <c r="Z17" s="399">
        <f t="shared" si="12"/>
        <v>2.9991680626829109E-2</v>
      </c>
      <c r="AA17" s="323">
        <f t="shared" si="13"/>
        <v>8.0986069925062937E-3</v>
      </c>
      <c r="AB17" s="323">
        <f t="shared" si="14"/>
        <v>3.8364290383918018E-2</v>
      </c>
      <c r="AC17" s="399">
        <f t="shared" si="15"/>
        <v>2.632879799135155E-2</v>
      </c>
      <c r="AE17" s="394">
        <f t="shared" si="7"/>
        <v>-0.18967276600134372</v>
      </c>
      <c r="AF17" s="395">
        <f t="shared" si="7"/>
        <v>-0.17982764899607431</v>
      </c>
      <c r="AG17" s="386">
        <f t="shared" si="7"/>
        <v>-0.18104471269125738</v>
      </c>
      <c r="AI17" s="27">
        <f t="shared" si="8"/>
        <v>3.4980543229141272</v>
      </c>
      <c r="AJ17" s="28">
        <f t="shared" si="8"/>
        <v>4.0644534278347644</v>
      </c>
      <c r="AK17" s="402">
        <f t="shared" si="8"/>
        <v>3.9846937514248761</v>
      </c>
      <c r="AL17" s="28">
        <f t="shared" si="8"/>
        <v>3.0667873083538222</v>
      </c>
      <c r="AM17" s="28">
        <f t="shared" si="8"/>
        <v>3.7744950141670239</v>
      </c>
      <c r="AN17" s="402">
        <f t="shared" si="8"/>
        <v>3.6708775789391561</v>
      </c>
      <c r="AO17" s="384">
        <f t="shared" si="9"/>
        <v>-0.12328768359464155</v>
      </c>
      <c r="AP17" s="385">
        <f t="shared" si="9"/>
        <v>-7.1340075317878227E-2</v>
      </c>
      <c r="AQ17" s="386">
        <f t="shared" si="9"/>
        <v>-7.8755405575021503E-2</v>
      </c>
    </row>
    <row r="18" spans="1:43" ht="20.100000000000001" customHeight="1">
      <c r="A18" s="8" t="s">
        <v>175</v>
      </c>
      <c r="B18" s="19">
        <v>4171.130000000001</v>
      </c>
      <c r="C18" s="371">
        <v>9812.94</v>
      </c>
      <c r="D18" s="375">
        <v>13984.070000000002</v>
      </c>
      <c r="E18" s="19">
        <v>4589.41</v>
      </c>
      <c r="F18" s="369">
        <v>8939.4499999999989</v>
      </c>
      <c r="G18" s="377">
        <v>13528.859999999999</v>
      </c>
      <c r="H18" s="345">
        <f t="shared" si="0"/>
        <v>1.4380854387130606E-2</v>
      </c>
      <c r="I18" s="323">
        <f t="shared" si="1"/>
        <v>2.6668616162671667E-2</v>
      </c>
      <c r="J18" s="399">
        <f t="shared" si="2"/>
        <v>2.125219901180506E-2</v>
      </c>
      <c r="K18" s="323">
        <f t="shared" si="3"/>
        <v>1.7418125141445591E-2</v>
      </c>
      <c r="L18" s="323">
        <f t="shared" si="4"/>
        <v>2.4740580164107125E-2</v>
      </c>
      <c r="M18" s="399">
        <f t="shared" si="5"/>
        <v>2.1652683930682211E-2</v>
      </c>
      <c r="N18" s="394">
        <f t="shared" si="6"/>
        <v>0.10027978029934304</v>
      </c>
      <c r="O18" s="395">
        <f t="shared" si="6"/>
        <v>-8.9014097711797024E-2</v>
      </c>
      <c r="P18" s="386">
        <f t="shared" si="6"/>
        <v>-3.2552039570740328E-2</v>
      </c>
      <c r="R18" s="401">
        <v>1790.9019999999998</v>
      </c>
      <c r="S18" s="369">
        <v>2835.7439999999997</v>
      </c>
      <c r="T18" s="374">
        <v>4626.6459999999997</v>
      </c>
      <c r="U18" s="19">
        <v>1877.4830000000002</v>
      </c>
      <c r="V18" s="119">
        <v>2554.8409999999994</v>
      </c>
      <c r="W18" s="375">
        <v>4432.3239999999996</v>
      </c>
      <c r="X18" s="345">
        <f t="shared" si="10"/>
        <v>2.3003898918239937E-2</v>
      </c>
      <c r="Y18" s="323">
        <f t="shared" si="11"/>
        <v>2.4524799067461512E-2</v>
      </c>
      <c r="Z18" s="399">
        <f t="shared" si="12"/>
        <v>2.3912821333869919E-2</v>
      </c>
      <c r="AA18" s="323">
        <f t="shared" si="13"/>
        <v>2.615755946241808E-2</v>
      </c>
      <c r="AB18" s="323">
        <f t="shared" si="14"/>
        <v>2.3499451683661129E-2</v>
      </c>
      <c r="AC18" s="399">
        <f t="shared" si="15"/>
        <v>2.4556478400557556E-2</v>
      </c>
      <c r="AE18" s="394">
        <f t="shared" si="7"/>
        <v>4.8344912228586695E-2</v>
      </c>
      <c r="AF18" s="395">
        <f t="shared" si="7"/>
        <v>-9.9057954455691447E-2</v>
      </c>
      <c r="AG18" s="386">
        <f t="shared" si="7"/>
        <v>-4.2000619887495205E-2</v>
      </c>
      <c r="AI18" s="27">
        <f t="shared" si="8"/>
        <v>4.2935655326014759</v>
      </c>
      <c r="AJ18" s="28">
        <f t="shared" si="8"/>
        <v>2.8898006102146749</v>
      </c>
      <c r="AK18" s="402">
        <f t="shared" si="8"/>
        <v>3.3085117565916065</v>
      </c>
      <c r="AL18" s="28">
        <f t="shared" si="8"/>
        <v>4.0909027522056221</v>
      </c>
      <c r="AM18" s="28">
        <f t="shared" si="8"/>
        <v>2.8579398061401982</v>
      </c>
      <c r="AN18" s="402">
        <f t="shared" si="8"/>
        <v>3.2761991771664429</v>
      </c>
      <c r="AO18" s="384">
        <f t="shared" si="9"/>
        <v>-4.720151092536376E-2</v>
      </c>
      <c r="AP18" s="385">
        <f t="shared" si="9"/>
        <v>-1.1025260345595238E-2</v>
      </c>
      <c r="AQ18" s="386">
        <f t="shared" si="9"/>
        <v>-9.7664998048704529E-3</v>
      </c>
    </row>
    <row r="19" spans="1:43" ht="20.100000000000001" customHeight="1">
      <c r="A19" s="8" t="s">
        <v>211</v>
      </c>
      <c r="B19" s="19">
        <v>5718.66</v>
      </c>
      <c r="C19" s="371">
        <v>10604.499999999998</v>
      </c>
      <c r="D19" s="375">
        <v>16323.159999999998</v>
      </c>
      <c r="E19" s="19">
        <v>6087.8000000000011</v>
      </c>
      <c r="F19" s="369">
        <v>11018.539999999999</v>
      </c>
      <c r="G19" s="377">
        <v>17106.34</v>
      </c>
      <c r="H19" s="345">
        <f t="shared" si="0"/>
        <v>1.9716291927968747E-2</v>
      </c>
      <c r="I19" s="323">
        <f t="shared" si="1"/>
        <v>2.8819837897414192E-2</v>
      </c>
      <c r="J19" s="399">
        <f t="shared" si="2"/>
        <v>2.48070157558948E-2</v>
      </c>
      <c r="K19" s="323">
        <f t="shared" si="3"/>
        <v>2.3104944259957703E-2</v>
      </c>
      <c r="L19" s="323">
        <f t="shared" si="4"/>
        <v>3.0494613445057685E-2</v>
      </c>
      <c r="M19" s="399">
        <f t="shared" si="5"/>
        <v>2.7378372843741925E-2</v>
      </c>
      <c r="N19" s="394">
        <f t="shared" si="6"/>
        <v>6.4550086908471777E-2</v>
      </c>
      <c r="O19" s="395">
        <f t="shared" si="6"/>
        <v>3.9043802159460697E-2</v>
      </c>
      <c r="P19" s="386">
        <f t="shared" si="6"/>
        <v>4.7979680405019751E-2</v>
      </c>
      <c r="R19" s="401">
        <v>1625.3719999999998</v>
      </c>
      <c r="S19" s="369">
        <v>3001.4450000000006</v>
      </c>
      <c r="T19" s="374">
        <v>4626.8170000000009</v>
      </c>
      <c r="U19" s="19">
        <v>1664.473</v>
      </c>
      <c r="V19" s="119">
        <v>2736.8620000000001</v>
      </c>
      <c r="W19" s="375">
        <v>4401.335</v>
      </c>
      <c r="X19" s="345">
        <f t="shared" si="10"/>
        <v>2.0877687998861735E-2</v>
      </c>
      <c r="Y19" s="323">
        <f t="shared" si="11"/>
        <v>2.5957856399250794E-2</v>
      </c>
      <c r="Z19" s="399">
        <f t="shared" si="12"/>
        <v>2.3913705147424733E-2</v>
      </c>
      <c r="AA19" s="323">
        <f t="shared" si="13"/>
        <v>2.3189851237582125E-2</v>
      </c>
      <c r="AB19" s="323">
        <f t="shared" si="14"/>
        <v>2.5173682563356461E-2</v>
      </c>
      <c r="AC19" s="399">
        <f t="shared" si="15"/>
        <v>2.4384789528274105E-2</v>
      </c>
      <c r="AE19" s="394">
        <f t="shared" si="7"/>
        <v>2.405664672456528E-2</v>
      </c>
      <c r="AF19" s="395">
        <f t="shared" si="7"/>
        <v>-8.8151873514257462E-2</v>
      </c>
      <c r="AG19" s="386">
        <f t="shared" si="7"/>
        <v>-4.8733719098896892E-2</v>
      </c>
      <c r="AI19" s="27">
        <f t="shared" si="8"/>
        <v>2.8422252765508</v>
      </c>
      <c r="AJ19" s="28">
        <f t="shared" si="8"/>
        <v>2.8303503229760962</v>
      </c>
      <c r="AK19" s="402">
        <f t="shared" si="8"/>
        <v>2.8345105972127955</v>
      </c>
      <c r="AL19" s="28">
        <f t="shared" si="8"/>
        <v>2.7341124872696203</v>
      </c>
      <c r="AM19" s="28">
        <f t="shared" si="8"/>
        <v>2.4838699137998321</v>
      </c>
      <c r="AN19" s="402">
        <f t="shared" si="8"/>
        <v>2.5729261782473634</v>
      </c>
      <c r="AO19" s="384">
        <f>(AL19-AI19)/AI19</f>
        <v>-3.8038078885984955E-2</v>
      </c>
      <c r="AP19" s="385">
        <f>(AM19-AJ19)/AJ19</f>
        <v>-0.12241608622212605</v>
      </c>
      <c r="AQ19" s="386">
        <f>(AN19-AK19)/AK19</f>
        <v>-9.2285567470677621E-2</v>
      </c>
    </row>
    <row r="20" spans="1:43" ht="20.100000000000001" customHeight="1">
      <c r="A20" s="8" t="s">
        <v>219</v>
      </c>
      <c r="B20" s="19">
        <v>4417.13</v>
      </c>
      <c r="C20" s="371">
        <v>16166.85</v>
      </c>
      <c r="D20" s="375">
        <v>20583.98</v>
      </c>
      <c r="E20" s="19">
        <v>3195.1899999999996</v>
      </c>
      <c r="F20" s="369">
        <v>14734.739999999998</v>
      </c>
      <c r="G20" s="377">
        <v>17929.929999999997</v>
      </c>
      <c r="H20" s="345">
        <f t="shared" si="0"/>
        <v>1.5228991505665418E-2</v>
      </c>
      <c r="I20" s="323">
        <f t="shared" si="1"/>
        <v>4.3936630327861825E-2</v>
      </c>
      <c r="J20" s="399">
        <f t="shared" si="2"/>
        <v>3.1282369111068173E-2</v>
      </c>
      <c r="K20" s="323">
        <f t="shared" si="3"/>
        <v>1.2126661002328301E-2</v>
      </c>
      <c r="L20" s="323">
        <f t="shared" si="4"/>
        <v>4.0779468106793573E-2</v>
      </c>
      <c r="M20" s="399">
        <f t="shared" si="5"/>
        <v>2.8696513023954484E-2</v>
      </c>
      <c r="N20" s="394">
        <f t="shared" si="6"/>
        <v>-0.27663663962799384</v>
      </c>
      <c r="O20" s="395">
        <f t="shared" si="6"/>
        <v>-8.8583119160504514E-2</v>
      </c>
      <c r="P20" s="386">
        <f t="shared" si="6"/>
        <v>-0.12893764957019987</v>
      </c>
      <c r="R20" s="401">
        <v>849.47</v>
      </c>
      <c r="S20" s="369">
        <v>3549.8890000000001</v>
      </c>
      <c r="T20" s="374">
        <v>4399.3590000000004</v>
      </c>
      <c r="U20" s="19">
        <v>616.78000000000009</v>
      </c>
      <c r="V20" s="119">
        <v>2952.8110000000001</v>
      </c>
      <c r="W20" s="375">
        <v>3569.5910000000003</v>
      </c>
      <c r="X20" s="345">
        <f t="shared" si="10"/>
        <v>1.0911329606018242E-2</v>
      </c>
      <c r="Y20" s="323">
        <f t="shared" si="11"/>
        <v>3.070104862667148E-2</v>
      </c>
      <c r="Z20" s="399">
        <f t="shared" si="12"/>
        <v>2.2738088401522971E-2</v>
      </c>
      <c r="AA20" s="323">
        <f t="shared" si="13"/>
        <v>8.5931321483231661E-3</v>
      </c>
      <c r="AB20" s="323">
        <f t="shared" si="14"/>
        <v>2.7159983507969037E-2</v>
      </c>
      <c r="AC20" s="399">
        <f t="shared" si="15"/>
        <v>1.9776664406826908E-2</v>
      </c>
      <c r="AE20" s="394">
        <f t="shared" si="7"/>
        <v>-0.27392374068536846</v>
      </c>
      <c r="AF20" s="395">
        <f t="shared" si="7"/>
        <v>-0.16819624500935099</v>
      </c>
      <c r="AG20" s="386">
        <f t="shared" si="7"/>
        <v>-0.18861111357359106</v>
      </c>
      <c r="AI20" s="27">
        <f t="shared" si="8"/>
        <v>1.9231265550255483</v>
      </c>
      <c r="AJ20" s="28">
        <f t="shared" si="8"/>
        <v>2.1957827282371025</v>
      </c>
      <c r="AK20" s="402">
        <f t="shared" si="8"/>
        <v>2.1372732581356959</v>
      </c>
      <c r="AL20" s="28">
        <f t="shared" si="8"/>
        <v>1.9303390408708094</v>
      </c>
      <c r="AM20" s="28">
        <f t="shared" si="8"/>
        <v>2.003979031866189</v>
      </c>
      <c r="AN20" s="402">
        <f t="shared" si="8"/>
        <v>1.9908560713845513</v>
      </c>
      <c r="AO20" s="384">
        <f t="shared" ref="AO20:AQ33" si="16">(AL20-AI20)/AI20</f>
        <v>3.7503958470197054E-3</v>
      </c>
      <c r="AP20" s="385">
        <f t="shared" si="16"/>
        <v>-8.7350945020368345E-2</v>
      </c>
      <c r="AQ20" s="386">
        <f t="shared" si="16"/>
        <v>-6.8506535696264498E-2</v>
      </c>
    </row>
    <row r="21" spans="1:43" ht="20.100000000000001" customHeight="1">
      <c r="A21" s="8" t="s">
        <v>216</v>
      </c>
      <c r="B21" s="19">
        <v>12112.19</v>
      </c>
      <c r="C21" s="371">
        <v>7986.2299999999968</v>
      </c>
      <c r="D21" s="375">
        <v>20098.419999999998</v>
      </c>
      <c r="E21" s="19">
        <v>3851.0900000000006</v>
      </c>
      <c r="F21" s="369">
        <v>7078.09</v>
      </c>
      <c r="G21" s="377">
        <v>10929.18</v>
      </c>
      <c r="H21" s="345">
        <f t="shared" si="0"/>
        <v>4.1759341161569985E-2</v>
      </c>
      <c r="I21" s="323">
        <f t="shared" si="1"/>
        <v>2.1704168420148624E-2</v>
      </c>
      <c r="J21" s="399">
        <f t="shared" si="2"/>
        <v>3.0544442473674903E-2</v>
      </c>
      <c r="K21" s="323">
        <f t="shared" si="3"/>
        <v>1.4615989321278708E-2</v>
      </c>
      <c r="L21" s="323">
        <f t="shared" si="4"/>
        <v>1.9589130545365208E-2</v>
      </c>
      <c r="M21" s="399">
        <f t="shared" si="5"/>
        <v>1.749194537910315E-2</v>
      </c>
      <c r="N21" s="394">
        <f t="shared" si="6"/>
        <v>-0.68204841568700625</v>
      </c>
      <c r="O21" s="395">
        <f t="shared" si="6"/>
        <v>-0.11371322889523555</v>
      </c>
      <c r="P21" s="386">
        <f t="shared" si="6"/>
        <v>-0.45621695635776338</v>
      </c>
      <c r="R21" s="401">
        <v>2803.634</v>
      </c>
      <c r="S21" s="369">
        <v>2377.8459999999995</v>
      </c>
      <c r="T21" s="374">
        <v>5181.4799999999996</v>
      </c>
      <c r="U21" s="19">
        <v>953.0809999999999</v>
      </c>
      <c r="V21" s="119">
        <v>2500.5740000000001</v>
      </c>
      <c r="W21" s="375">
        <v>3453.6549999999997</v>
      </c>
      <c r="X21" s="345">
        <f t="shared" si="10"/>
        <v>3.6012307284117563E-2</v>
      </c>
      <c r="Y21" s="323">
        <f t="shared" si="11"/>
        <v>2.0564689676983213E-2</v>
      </c>
      <c r="Z21" s="399">
        <f t="shared" si="12"/>
        <v>2.6780481040697798E-2</v>
      </c>
      <c r="AA21" s="323">
        <f t="shared" si="13"/>
        <v>1.3278561206679838E-2</v>
      </c>
      <c r="AB21" s="323">
        <f t="shared" si="14"/>
        <v>2.30003033043619E-2</v>
      </c>
      <c r="AC21" s="399">
        <f t="shared" si="15"/>
        <v>1.9134342257126874E-2</v>
      </c>
      <c r="AE21" s="394">
        <f t="shared" si="7"/>
        <v>-0.66005512845114589</v>
      </c>
      <c r="AF21" s="395">
        <f t="shared" si="7"/>
        <v>5.1613098577452256E-2</v>
      </c>
      <c r="AG21" s="386">
        <f t="shared" si="7"/>
        <v>-0.33346167504265189</v>
      </c>
      <c r="AI21" s="27">
        <f t="shared" si="8"/>
        <v>2.3147209546745882</v>
      </c>
      <c r="AJ21" s="28">
        <f t="shared" si="8"/>
        <v>2.9774324055280155</v>
      </c>
      <c r="AK21" s="402">
        <f t="shared" si="8"/>
        <v>2.5780533992224264</v>
      </c>
      <c r="AL21" s="28">
        <f t="shared" si="8"/>
        <v>2.4748343975342042</v>
      </c>
      <c r="AM21" s="28">
        <f t="shared" si="8"/>
        <v>3.5328372484667474</v>
      </c>
      <c r="AN21" s="402">
        <f t="shared" si="8"/>
        <v>3.1600312191765529</v>
      </c>
      <c r="AO21" s="384">
        <f t="shared" si="16"/>
        <v>6.917181206497755E-2</v>
      </c>
      <c r="AP21" s="385">
        <f t="shared" si="16"/>
        <v>0.18653818703240616</v>
      </c>
      <c r="AQ21" s="386">
        <f t="shared" si="16"/>
        <v>0.22574312080954509</v>
      </c>
    </row>
    <row r="22" spans="1:43" ht="20.100000000000001" customHeight="1">
      <c r="A22" s="8" t="s">
        <v>214</v>
      </c>
      <c r="B22" s="19">
        <v>4721.829999999999</v>
      </c>
      <c r="C22" s="371">
        <v>10059.140000000001</v>
      </c>
      <c r="D22" s="375">
        <v>14780.970000000001</v>
      </c>
      <c r="E22" s="19">
        <v>4609.93</v>
      </c>
      <c r="F22" s="369">
        <v>5794.8399999999992</v>
      </c>
      <c r="G22" s="377">
        <v>10404.77</v>
      </c>
      <c r="H22" s="345">
        <f t="shared" si="0"/>
        <v>1.627950931061484E-2</v>
      </c>
      <c r="I22" s="323">
        <f t="shared" si="1"/>
        <v>2.7337713629817066E-2</v>
      </c>
      <c r="J22" s="399">
        <f t="shared" si="2"/>
        <v>2.2463282579929893E-2</v>
      </c>
      <c r="K22" s="323">
        <f t="shared" si="3"/>
        <v>1.7496004417409707E-2</v>
      </c>
      <c r="L22" s="323">
        <f t="shared" si="4"/>
        <v>1.6037642534851085E-2</v>
      </c>
      <c r="M22" s="399">
        <f t="shared" si="5"/>
        <v>1.6652637116611774E-2</v>
      </c>
      <c r="N22" s="394">
        <f t="shared" si="6"/>
        <v>-2.3698438952693923E-2</v>
      </c>
      <c r="O22" s="395">
        <f t="shared" si="6"/>
        <v>-0.42392291985199543</v>
      </c>
      <c r="P22" s="386">
        <f t="shared" si="6"/>
        <v>-0.29606987904041482</v>
      </c>
      <c r="R22" s="401">
        <v>1244.829</v>
      </c>
      <c r="S22" s="369">
        <v>2903.7350000000001</v>
      </c>
      <c r="T22" s="374">
        <v>4148.5640000000003</v>
      </c>
      <c r="U22" s="19">
        <v>1022.4970000000001</v>
      </c>
      <c r="V22" s="119">
        <v>1724.8300000000002</v>
      </c>
      <c r="W22" s="375">
        <v>2747.3270000000002</v>
      </c>
      <c r="X22" s="345">
        <f t="shared" si="10"/>
        <v>1.5989663580974114E-2</v>
      </c>
      <c r="Y22" s="323">
        <f t="shared" si="11"/>
        <v>2.5112816044098256E-2</v>
      </c>
      <c r="Z22" s="399">
        <f t="shared" si="12"/>
        <v>2.1441854363641554E-2</v>
      </c>
      <c r="AA22" s="323">
        <f t="shared" si="13"/>
        <v>1.4245682159382588E-2</v>
      </c>
      <c r="AB22" s="323">
        <f t="shared" si="14"/>
        <v>1.586500265477548E-2</v>
      </c>
      <c r="AC22" s="399">
        <f t="shared" si="15"/>
        <v>1.5221061487104417E-2</v>
      </c>
      <c r="AE22" s="394">
        <f t="shared" si="7"/>
        <v>-0.1786044508924518</v>
      </c>
      <c r="AF22" s="395">
        <f t="shared" si="7"/>
        <v>-0.4059960705780658</v>
      </c>
      <c r="AG22" s="386">
        <f t="shared" si="7"/>
        <v>-0.33776434448160858</v>
      </c>
      <c r="AI22" s="27">
        <f t="shared" si="8"/>
        <v>2.6363274408439108</v>
      </c>
      <c r="AJ22" s="28">
        <f t="shared" si="8"/>
        <v>2.8866632734011057</v>
      </c>
      <c r="AK22" s="402">
        <f t="shared" si="8"/>
        <v>2.8066926595480539</v>
      </c>
      <c r="AL22" s="28">
        <f t="shared" si="8"/>
        <v>2.218031510239852</v>
      </c>
      <c r="AM22" s="28">
        <f t="shared" si="8"/>
        <v>2.9764928798724388</v>
      </c>
      <c r="AN22" s="402">
        <f t="shared" si="8"/>
        <v>2.6404495245930475</v>
      </c>
      <c r="AO22" s="384">
        <f t="shared" si="16"/>
        <v>-0.15866615205816723</v>
      </c>
      <c r="AP22" s="385">
        <f t="shared" si="16"/>
        <v>3.1118837898088E-2</v>
      </c>
      <c r="AQ22" s="386">
        <f t="shared" si="16"/>
        <v>-5.923097222257874E-2</v>
      </c>
    </row>
    <row r="23" spans="1:43" ht="20.100000000000001" customHeight="1">
      <c r="A23" s="8" t="s">
        <v>218</v>
      </c>
      <c r="B23" s="19">
        <v>1459.65</v>
      </c>
      <c r="C23" s="371">
        <v>4999.0599999999995</v>
      </c>
      <c r="D23" s="375">
        <v>6458.7099999999991</v>
      </c>
      <c r="E23" s="19">
        <v>1628.6999999999996</v>
      </c>
      <c r="F23" s="369">
        <v>5377.25</v>
      </c>
      <c r="G23" s="377">
        <v>7005.95</v>
      </c>
      <c r="H23" s="345">
        <f t="shared" si="0"/>
        <v>5.0324526222331077E-3</v>
      </c>
      <c r="I23" s="323">
        <f t="shared" si="1"/>
        <v>1.3585939821721666E-2</v>
      </c>
      <c r="J23" s="399">
        <f t="shared" si="2"/>
        <v>9.8155823218516094E-3</v>
      </c>
      <c r="K23" s="323">
        <f t="shared" si="3"/>
        <v>6.1813828831750548E-3</v>
      </c>
      <c r="L23" s="323">
        <f t="shared" si="4"/>
        <v>1.4881931739362605E-2</v>
      </c>
      <c r="M23" s="399">
        <f t="shared" si="5"/>
        <v>1.1212890146262365E-2</v>
      </c>
      <c r="N23" s="394">
        <f t="shared" si="6"/>
        <v>0.11581543520706984</v>
      </c>
      <c r="O23" s="395">
        <f t="shared" si="6"/>
        <v>7.5652222617852261E-2</v>
      </c>
      <c r="P23" s="386">
        <f t="shared" si="6"/>
        <v>8.4728993870293104E-2</v>
      </c>
      <c r="R23" s="401">
        <v>536.68599999999992</v>
      </c>
      <c r="S23" s="369">
        <v>1870.9959999999999</v>
      </c>
      <c r="T23" s="374">
        <v>2407.6819999999998</v>
      </c>
      <c r="U23" s="19">
        <v>543.54</v>
      </c>
      <c r="V23" s="119">
        <v>1774.7240000000002</v>
      </c>
      <c r="W23" s="375">
        <v>2318.2640000000001</v>
      </c>
      <c r="X23" s="345">
        <f t="shared" si="10"/>
        <v>6.8936605659240527E-3</v>
      </c>
      <c r="Y23" s="323">
        <f t="shared" si="11"/>
        <v>1.6181221208975218E-2</v>
      </c>
      <c r="Z23" s="399">
        <f t="shared" si="12"/>
        <v>1.2444105188677628E-2</v>
      </c>
      <c r="AA23" s="323">
        <f t="shared" si="13"/>
        <v>7.5727342778617547E-3</v>
      </c>
      <c r="AB23" s="323">
        <f t="shared" si="14"/>
        <v>1.6323928138711499E-2</v>
      </c>
      <c r="AC23" s="399">
        <f t="shared" si="15"/>
        <v>1.2843916609613867E-2</v>
      </c>
      <c r="AE23" s="394">
        <f t="shared" si="7"/>
        <v>1.2770968499271534E-2</v>
      </c>
      <c r="AF23" s="395">
        <f t="shared" si="7"/>
        <v>-5.1454946990800471E-2</v>
      </c>
      <c r="AG23" s="386">
        <f t="shared" si="7"/>
        <v>-3.713862544970626E-2</v>
      </c>
      <c r="AI23" s="27">
        <f t="shared" ref="AI23:AN33" si="17">(R23/B23)*10</f>
        <v>3.6768129346076108</v>
      </c>
      <c r="AJ23" s="28">
        <f t="shared" si="17"/>
        <v>3.7426956267778344</v>
      </c>
      <c r="AK23" s="402">
        <f t="shared" si="17"/>
        <v>3.7278063266503687</v>
      </c>
      <c r="AL23" s="28">
        <f t="shared" si="17"/>
        <v>3.3372628476699213</v>
      </c>
      <c r="AM23" s="28">
        <f t="shared" si="17"/>
        <v>3.3004305174578086</v>
      </c>
      <c r="AN23" s="402">
        <f t="shared" si="17"/>
        <v>3.308993070176065</v>
      </c>
      <c r="AO23" s="384">
        <f t="shared" si="16"/>
        <v>-9.2349024270914196E-2</v>
      </c>
      <c r="AP23" s="385">
        <f t="shared" si="16"/>
        <v>-0.11816753308918716</v>
      </c>
      <c r="AQ23" s="386">
        <f t="shared" si="16"/>
        <v>-0.1123484483301013</v>
      </c>
    </row>
    <row r="24" spans="1:43" ht="20.100000000000001" customHeight="1">
      <c r="A24" s="8" t="s">
        <v>177</v>
      </c>
      <c r="B24" s="19">
        <v>4058.0099999999993</v>
      </c>
      <c r="C24" s="371">
        <v>1526.7300000000002</v>
      </c>
      <c r="D24" s="375">
        <v>5584.74</v>
      </c>
      <c r="E24" s="19">
        <v>4681.6000000000004</v>
      </c>
      <c r="F24" s="369">
        <v>2210.5800000000004</v>
      </c>
      <c r="G24" s="377">
        <v>6892.18</v>
      </c>
      <c r="H24" s="345">
        <f t="shared" si="0"/>
        <v>1.3990849221079142E-2</v>
      </c>
      <c r="I24" s="323">
        <f t="shared" si="1"/>
        <v>4.1491924289800731E-3</v>
      </c>
      <c r="J24" s="399">
        <f t="shared" si="2"/>
        <v>8.4873721247954413E-3</v>
      </c>
      <c r="K24" s="323">
        <f t="shared" si="3"/>
        <v>1.7768012590331152E-2</v>
      </c>
      <c r="L24" s="323">
        <f t="shared" si="4"/>
        <v>6.1179414504440362E-3</v>
      </c>
      <c r="M24" s="399">
        <f t="shared" si="5"/>
        <v>1.1030803418275401E-2</v>
      </c>
      <c r="N24" s="394">
        <f t="shared" si="6"/>
        <v>0.15366891653790926</v>
      </c>
      <c r="O24" s="395">
        <f t="shared" si="6"/>
        <v>0.44791809946748934</v>
      </c>
      <c r="P24" s="386">
        <f t="shared" si="6"/>
        <v>0.2341093766227256</v>
      </c>
      <c r="R24" s="401">
        <v>1210.5220000000002</v>
      </c>
      <c r="S24" s="369">
        <v>694.18199999999979</v>
      </c>
      <c r="T24" s="374">
        <v>1904.704</v>
      </c>
      <c r="U24" s="19">
        <v>1441.306</v>
      </c>
      <c r="V24" s="119">
        <v>769.07300000000009</v>
      </c>
      <c r="W24" s="375">
        <v>2210.3789999999999</v>
      </c>
      <c r="X24" s="345">
        <f t="shared" si="10"/>
        <v>1.5548994711215717E-2</v>
      </c>
      <c r="Y24" s="323">
        <f t="shared" si="11"/>
        <v>6.0036004894125014E-3</v>
      </c>
      <c r="Z24" s="399">
        <f t="shared" si="12"/>
        <v>9.8444632344699325E-3</v>
      </c>
      <c r="AA24" s="323">
        <f t="shared" si="13"/>
        <v>2.0080633166073916E-2</v>
      </c>
      <c r="AB24" s="323">
        <f t="shared" si="14"/>
        <v>7.0739407284869478E-3</v>
      </c>
      <c r="AC24" s="399">
        <f t="shared" si="15"/>
        <v>1.2246199549163377E-2</v>
      </c>
      <c r="AE24" s="394">
        <f t="shared" si="7"/>
        <v>0.19064833187666136</v>
      </c>
      <c r="AF24" s="395">
        <f t="shared" si="7"/>
        <v>0.10788381145002367</v>
      </c>
      <c r="AG24" s="386">
        <f t="shared" si="7"/>
        <v>0.16048425372131311</v>
      </c>
      <c r="AI24" s="27">
        <f t="shared" si="17"/>
        <v>2.9830434129043555</v>
      </c>
      <c r="AJ24" s="28">
        <f t="shared" si="17"/>
        <v>4.5468550431313961</v>
      </c>
      <c r="AK24" s="402">
        <f t="shared" si="17"/>
        <v>3.4105508940434111</v>
      </c>
      <c r="AL24" s="28">
        <f t="shared" si="17"/>
        <v>3.0786611414900888</v>
      </c>
      <c r="AM24" s="28">
        <f t="shared" si="17"/>
        <v>3.4790552705624767</v>
      </c>
      <c r="AN24" s="402">
        <f t="shared" si="17"/>
        <v>3.2070825196091803</v>
      </c>
      <c r="AO24" s="384">
        <f t="shared" si="16"/>
        <v>3.2053750264612435E-2</v>
      </c>
      <c r="AP24" s="385">
        <f t="shared" si="16"/>
        <v>-0.23484359242592681</v>
      </c>
      <c r="AQ24" s="386">
        <f t="shared" si="16"/>
        <v>-5.9658507014099076E-2</v>
      </c>
    </row>
    <row r="25" spans="1:43" ht="20.100000000000001" customHeight="1">
      <c r="A25" s="8" t="s">
        <v>176</v>
      </c>
      <c r="B25" s="19">
        <v>345.13</v>
      </c>
      <c r="C25" s="371">
        <v>663.87</v>
      </c>
      <c r="D25" s="375">
        <v>1009</v>
      </c>
      <c r="E25" s="19">
        <v>298.33</v>
      </c>
      <c r="F25" s="369">
        <v>617.43000000000006</v>
      </c>
      <c r="G25" s="377">
        <v>915.76</v>
      </c>
      <c r="H25" s="345">
        <f t="shared" si="0"/>
        <v>1.1899087956094355E-3</v>
      </c>
      <c r="I25" s="323">
        <f t="shared" si="1"/>
        <v>1.804198763256765E-3</v>
      </c>
      <c r="J25" s="399">
        <f t="shared" si="2"/>
        <v>1.5334211572819146E-3</v>
      </c>
      <c r="K25" s="323">
        <f t="shared" si="3"/>
        <v>1.1322477776985415E-3</v>
      </c>
      <c r="L25" s="323">
        <f t="shared" si="4"/>
        <v>1.7087825773089691E-3</v>
      </c>
      <c r="M25" s="399">
        <f t="shared" si="5"/>
        <v>1.4656565177229672E-3</v>
      </c>
      <c r="N25" s="394">
        <f t="shared" si="6"/>
        <v>-0.13560107785472145</v>
      </c>
      <c r="O25" s="395">
        <f t="shared" si="6"/>
        <v>-6.9953454742645305E-2</v>
      </c>
      <c r="P25" s="386">
        <f t="shared" si="6"/>
        <v>-9.2408325074331027E-2</v>
      </c>
      <c r="R25" s="401">
        <v>528.32200000000012</v>
      </c>
      <c r="S25" s="369">
        <v>1555.3469999999998</v>
      </c>
      <c r="T25" s="374">
        <v>2083.6689999999999</v>
      </c>
      <c r="U25" s="19">
        <v>467.64600000000007</v>
      </c>
      <c r="V25" s="119">
        <v>1404.777</v>
      </c>
      <c r="W25" s="375">
        <v>1872.4230000000002</v>
      </c>
      <c r="X25" s="345">
        <f t="shared" si="10"/>
        <v>6.7862260940477837E-3</v>
      </c>
      <c r="Y25" s="323">
        <f t="shared" si="11"/>
        <v>1.3451345627524579E-2</v>
      </c>
      <c r="Z25" s="399">
        <f t="shared" si="12"/>
        <v>1.0769443894329369E-2</v>
      </c>
      <c r="AA25" s="323">
        <f t="shared" si="13"/>
        <v>6.5153602202320691E-3</v>
      </c>
      <c r="AB25" s="323">
        <f t="shared" si="14"/>
        <v>1.2921152133466795E-2</v>
      </c>
      <c r="AC25" s="399">
        <f t="shared" si="15"/>
        <v>1.0373816299577196E-2</v>
      </c>
      <c r="AE25" s="394">
        <f t="shared" si="7"/>
        <v>-0.11484662762481977</v>
      </c>
      <c r="AF25" s="395">
        <f t="shared" si="7"/>
        <v>-9.6807979184066154E-2</v>
      </c>
      <c r="AG25" s="386">
        <f t="shared" si="7"/>
        <v>-0.10138174537318531</v>
      </c>
      <c r="AI25" s="27">
        <f t="shared" si="17"/>
        <v>15.307912960333791</v>
      </c>
      <c r="AJ25" s="28">
        <f t="shared" si="17"/>
        <v>23.428487505083822</v>
      </c>
      <c r="AK25" s="402">
        <f t="shared" si="17"/>
        <v>20.650832507433101</v>
      </c>
      <c r="AL25" s="28">
        <f t="shared" si="17"/>
        <v>15.675460061006273</v>
      </c>
      <c r="AM25" s="28">
        <f t="shared" si="17"/>
        <v>22.752004275788348</v>
      </c>
      <c r="AN25" s="402">
        <f t="shared" si="17"/>
        <v>20.446656329169215</v>
      </c>
      <c r="AO25" s="384">
        <f t="shared" si="16"/>
        <v>2.4010268520919757E-2</v>
      </c>
      <c r="AP25" s="385">
        <f t="shared" si="16"/>
        <v>-2.887438760819204E-2</v>
      </c>
      <c r="AQ25" s="386">
        <f t="shared" si="16"/>
        <v>-9.887067661334922E-3</v>
      </c>
    </row>
    <row r="26" spans="1:43" ht="20.100000000000001" customHeight="1">
      <c r="A26" s="8" t="s">
        <v>181</v>
      </c>
      <c r="B26" s="19">
        <v>5212.63</v>
      </c>
      <c r="C26" s="371">
        <v>3311.56</v>
      </c>
      <c r="D26" s="375">
        <v>8524.19</v>
      </c>
      <c r="E26" s="19">
        <v>4758.7400000000007</v>
      </c>
      <c r="F26" s="369">
        <v>2289.4500000000007</v>
      </c>
      <c r="G26" s="377">
        <v>7048.1900000000014</v>
      </c>
      <c r="H26" s="345">
        <f t="shared" si="0"/>
        <v>1.7971646293447722E-2</v>
      </c>
      <c r="I26" s="323">
        <f t="shared" si="1"/>
        <v>8.9998229419172016E-3</v>
      </c>
      <c r="J26" s="399">
        <f t="shared" si="2"/>
        <v>1.2954582056185257E-2</v>
      </c>
      <c r="K26" s="323">
        <f t="shared" si="3"/>
        <v>1.8060780979603654E-2</v>
      </c>
      <c r="L26" s="323">
        <f t="shared" si="4"/>
        <v>6.3362199303889028E-3</v>
      </c>
      <c r="M26" s="399">
        <f t="shared" si="5"/>
        <v>1.1280494465416532E-2</v>
      </c>
      <c r="N26" s="394">
        <f t="shared" si="6"/>
        <v>-8.7075046569581843E-2</v>
      </c>
      <c r="O26" s="395">
        <f t="shared" si="6"/>
        <v>-0.30864909589438189</v>
      </c>
      <c r="P26" s="386">
        <f t="shared" si="6"/>
        <v>-0.17315428210774267</v>
      </c>
      <c r="R26" s="401">
        <v>1063.0650000000003</v>
      </c>
      <c r="S26" s="369">
        <v>765.74399999999991</v>
      </c>
      <c r="T26" s="374">
        <v>1828.8090000000002</v>
      </c>
      <c r="U26" s="19">
        <v>942.3900000000001</v>
      </c>
      <c r="V26" s="119">
        <v>523.67900000000009</v>
      </c>
      <c r="W26" s="375">
        <v>1466.0690000000002</v>
      </c>
      <c r="X26" s="345">
        <f t="shared" si="10"/>
        <v>1.3654929082394652E-2</v>
      </c>
      <c r="Y26" s="323">
        <f t="shared" si="11"/>
        <v>6.6225010921699022E-3</v>
      </c>
      <c r="Z26" s="399">
        <f t="shared" si="12"/>
        <v>9.4521999026450955E-3</v>
      </c>
      <c r="AA26" s="323">
        <f t="shared" si="13"/>
        <v>1.3129611539379145E-2</v>
      </c>
      <c r="AB26" s="323">
        <f t="shared" si="14"/>
        <v>4.8168043953607997E-3</v>
      </c>
      <c r="AC26" s="399">
        <f t="shared" si="15"/>
        <v>8.1224864726105357E-3</v>
      </c>
      <c r="AE26" s="394">
        <f t="shared" si="7"/>
        <v>-0.11351610672912771</v>
      </c>
      <c r="AF26" s="395">
        <f t="shared" si="7"/>
        <v>-0.3161173969368351</v>
      </c>
      <c r="AG26" s="386">
        <f t="shared" si="7"/>
        <v>-0.19834766779909765</v>
      </c>
      <c r="AI26" s="27">
        <f t="shared" si="17"/>
        <v>2.0394023746170364</v>
      </c>
      <c r="AJ26" s="28">
        <f t="shared" si="17"/>
        <v>2.3123361799272848</v>
      </c>
      <c r="AK26" s="402">
        <f t="shared" si="17"/>
        <v>2.1454343462546004</v>
      </c>
      <c r="AL26" s="28">
        <f t="shared" si="17"/>
        <v>1.9803351307278816</v>
      </c>
      <c r="AM26" s="28">
        <f t="shared" si="17"/>
        <v>2.2873572255345169</v>
      </c>
      <c r="AN26" s="402">
        <f t="shared" si="17"/>
        <v>2.0800645272048568</v>
      </c>
      <c r="AO26" s="384">
        <f t="shared" si="16"/>
        <v>-2.8963016138611016E-2</v>
      </c>
      <c r="AP26" s="385">
        <f t="shared" si="16"/>
        <v>-1.080247526704935E-2</v>
      </c>
      <c r="AQ26" s="386">
        <f t="shared" si="16"/>
        <v>-3.0469270319953248E-2</v>
      </c>
    </row>
    <row r="27" spans="1:43" ht="20.100000000000001" customHeight="1">
      <c r="A27" s="8" t="s">
        <v>222</v>
      </c>
      <c r="B27" s="19">
        <v>2260.3200000000002</v>
      </c>
      <c r="C27" s="371">
        <v>3297.4500000000003</v>
      </c>
      <c r="D27" s="375">
        <v>5557.77</v>
      </c>
      <c r="E27" s="19">
        <v>813.54000000000008</v>
      </c>
      <c r="F27" s="369">
        <v>3564.91</v>
      </c>
      <c r="G27" s="377">
        <v>4378.45</v>
      </c>
      <c r="H27" s="345">
        <f t="shared" si="0"/>
        <v>7.7929320803520972E-3</v>
      </c>
      <c r="I27" s="323">
        <f t="shared" si="1"/>
        <v>8.9614762105548074E-3</v>
      </c>
      <c r="J27" s="399">
        <f t="shared" si="2"/>
        <v>8.4463846435150723E-3</v>
      </c>
      <c r="K27" s="323">
        <f t="shared" si="3"/>
        <v>3.0876172596415764E-3</v>
      </c>
      <c r="L27" s="323">
        <f t="shared" si="4"/>
        <v>9.8661485474863808E-3</v>
      </c>
      <c r="M27" s="399">
        <f t="shared" si="5"/>
        <v>7.0076262121343208E-3</v>
      </c>
      <c r="N27" s="394">
        <f t="shared" si="6"/>
        <v>-0.64007751114886391</v>
      </c>
      <c r="O27" s="395">
        <f t="shared" si="6"/>
        <v>8.1111161655218297E-2</v>
      </c>
      <c r="P27" s="386">
        <f t="shared" si="6"/>
        <v>-0.21219301986228298</v>
      </c>
      <c r="R27" s="401">
        <v>628.57399999999984</v>
      </c>
      <c r="S27" s="369">
        <v>1039.3020000000001</v>
      </c>
      <c r="T27" s="374">
        <v>1667.876</v>
      </c>
      <c r="U27" s="19">
        <v>323.56199999999995</v>
      </c>
      <c r="V27" s="119">
        <v>1117.8510000000001</v>
      </c>
      <c r="W27" s="375">
        <v>1441.413</v>
      </c>
      <c r="X27" s="345">
        <f t="shared" si="10"/>
        <v>8.0739497519315678E-3</v>
      </c>
      <c r="Y27" s="323">
        <f t="shared" si="11"/>
        <v>8.9883546330031521E-3</v>
      </c>
      <c r="Z27" s="399">
        <f t="shared" si="12"/>
        <v>8.6204176405650281E-3</v>
      </c>
      <c r="AA27" s="323">
        <f t="shared" si="13"/>
        <v>4.5079461463986186E-3</v>
      </c>
      <c r="AB27" s="323">
        <f t="shared" si="14"/>
        <v>1.0282004071498886E-2</v>
      </c>
      <c r="AC27" s="399">
        <f t="shared" si="15"/>
        <v>7.9858844255931809E-3</v>
      </c>
      <c r="AE27" s="394">
        <f t="shared" si="7"/>
        <v>-0.48524437854572405</v>
      </c>
      <c r="AF27" s="395">
        <f t="shared" si="7"/>
        <v>7.5578609489830639E-2</v>
      </c>
      <c r="AG27" s="386">
        <f t="shared" si="7"/>
        <v>-0.13577927855548014</v>
      </c>
      <c r="AI27" s="27">
        <f t="shared" si="17"/>
        <v>2.780907128194237</v>
      </c>
      <c r="AJ27" s="28">
        <f t="shared" si="17"/>
        <v>3.1518355092571531</v>
      </c>
      <c r="AK27" s="402">
        <f t="shared" si="17"/>
        <v>3.0009806091292006</v>
      </c>
      <c r="AL27" s="28">
        <f t="shared" si="17"/>
        <v>3.977210708754332</v>
      </c>
      <c r="AM27" s="28">
        <f t="shared" si="17"/>
        <v>3.1357060907568495</v>
      </c>
      <c r="AN27" s="402">
        <f t="shared" si="17"/>
        <v>3.2920622594753852</v>
      </c>
      <c r="AO27" s="384">
        <f t="shared" si="16"/>
        <v>0.43018465752824564</v>
      </c>
      <c r="AP27" s="385">
        <f t="shared" si="16"/>
        <v>-5.1174683618261151E-3</v>
      </c>
      <c r="AQ27" s="386">
        <f t="shared" si="16"/>
        <v>9.6995511887245492E-2</v>
      </c>
    </row>
    <row r="28" spans="1:43" ht="20.100000000000001" customHeight="1">
      <c r="A28" s="8" t="s">
        <v>183</v>
      </c>
      <c r="B28" s="19">
        <v>1584.12</v>
      </c>
      <c r="C28" s="371">
        <v>3297.77</v>
      </c>
      <c r="D28" s="375">
        <v>4881.8899999999994</v>
      </c>
      <c r="E28" s="19">
        <v>1935.3600000000004</v>
      </c>
      <c r="F28" s="369">
        <v>2417.2099999999996</v>
      </c>
      <c r="G28" s="377">
        <v>4352.57</v>
      </c>
      <c r="H28" s="345">
        <f t="shared" si="0"/>
        <v>5.4615893179405404E-3</v>
      </c>
      <c r="I28" s="323">
        <f t="shared" si="1"/>
        <v>8.9623458742001619E-3</v>
      </c>
      <c r="J28" s="399">
        <f t="shared" si="2"/>
        <v>7.4192204296561004E-3</v>
      </c>
      <c r="K28" s="323">
        <f t="shared" si="3"/>
        <v>7.3452453961943137E-3</v>
      </c>
      <c r="L28" s="323">
        <f t="shared" si="4"/>
        <v>6.6898050527136876E-3</v>
      </c>
      <c r="M28" s="399">
        <f t="shared" si="5"/>
        <v>6.9662057628040704E-3</v>
      </c>
      <c r="N28" s="394">
        <f t="shared" si="6"/>
        <v>0.22172562684645133</v>
      </c>
      <c r="O28" s="395">
        <f t="shared" si="6"/>
        <v>-0.26701680226334779</v>
      </c>
      <c r="P28" s="386">
        <f t="shared" si="6"/>
        <v>-0.10842522056006992</v>
      </c>
      <c r="R28" s="401">
        <v>477.09800000000007</v>
      </c>
      <c r="S28" s="369">
        <v>967.57999999999981</v>
      </c>
      <c r="T28" s="374">
        <v>1444.6779999999999</v>
      </c>
      <c r="U28" s="19">
        <v>654.69000000000005</v>
      </c>
      <c r="V28" s="119">
        <v>739.05400000000009</v>
      </c>
      <c r="W28" s="375">
        <v>1393.7440000000001</v>
      </c>
      <c r="X28" s="345">
        <f t="shared" si="10"/>
        <v>6.128260600576938E-3</v>
      </c>
      <c r="Y28" s="323">
        <f t="shared" si="11"/>
        <v>8.3680702777452435E-3</v>
      </c>
      <c r="Z28" s="399">
        <f t="shared" si="12"/>
        <v>7.466818706028628E-3</v>
      </c>
      <c r="AA28" s="323">
        <f t="shared" si="13"/>
        <v>9.1213036839483987E-3</v>
      </c>
      <c r="AB28" s="323">
        <f t="shared" si="14"/>
        <v>6.7978256825440408E-3</v>
      </c>
      <c r="AC28" s="399">
        <f t="shared" si="15"/>
        <v>7.7217830717940961E-3</v>
      </c>
      <c r="AE28" s="394">
        <f t="shared" si="7"/>
        <v>0.3722337968300013</v>
      </c>
      <c r="AF28" s="395">
        <f t="shared" si="7"/>
        <v>-0.23618305463114136</v>
      </c>
      <c r="AG28" s="386">
        <f t="shared" si="7"/>
        <v>-3.5256299327600854E-2</v>
      </c>
      <c r="AI28" s="27">
        <f t="shared" si="17"/>
        <v>3.0117541600383819</v>
      </c>
      <c r="AJ28" s="28">
        <f t="shared" si="17"/>
        <v>2.9340433080536239</v>
      </c>
      <c r="AK28" s="402">
        <f t="shared" si="17"/>
        <v>2.9592596310035661</v>
      </c>
      <c r="AL28" s="28">
        <f t="shared" si="17"/>
        <v>3.3827814980158726</v>
      </c>
      <c r="AM28" s="28">
        <f t="shared" si="17"/>
        <v>3.0574670798151597</v>
      </c>
      <c r="AN28" s="402">
        <f t="shared" si="17"/>
        <v>3.2021173697378797</v>
      </c>
      <c r="AO28" s="384">
        <f t="shared" si="16"/>
        <v>0.12319310217961557</v>
      </c>
      <c r="AP28" s="385">
        <f t="shared" si="16"/>
        <v>4.2066104280993832E-2</v>
      </c>
      <c r="AQ28" s="386">
        <f t="shared" si="16"/>
        <v>8.2067060351833296E-2</v>
      </c>
    </row>
    <row r="29" spans="1:43" ht="20.100000000000001" customHeight="1">
      <c r="A29" s="8" t="s">
        <v>184</v>
      </c>
      <c r="B29" s="19">
        <v>1351.46</v>
      </c>
      <c r="C29" s="371">
        <v>3158.81</v>
      </c>
      <c r="D29" s="375">
        <v>4510.2700000000004</v>
      </c>
      <c r="E29" s="19">
        <v>1512.2100000000003</v>
      </c>
      <c r="F29" s="369">
        <v>4657.2900000000009</v>
      </c>
      <c r="G29" s="377">
        <v>6169.5000000000009</v>
      </c>
      <c r="H29" s="345">
        <f t="shared" si="0"/>
        <v>4.6594446756709866E-3</v>
      </c>
      <c r="I29" s="323">
        <f t="shared" si="1"/>
        <v>8.5846944362045294E-3</v>
      </c>
      <c r="J29" s="399">
        <f t="shared" si="2"/>
        <v>6.8544533627888024E-3</v>
      </c>
      <c r="K29" s="323">
        <f t="shared" si="3"/>
        <v>5.7392699759109432E-3</v>
      </c>
      <c r="L29" s="323">
        <f t="shared" si="4"/>
        <v>1.2889389905698281E-2</v>
      </c>
      <c r="M29" s="399">
        <f t="shared" si="5"/>
        <v>9.8741677798679216E-3</v>
      </c>
      <c r="N29" s="394">
        <f t="shared" si="6"/>
        <v>0.11894543678688251</v>
      </c>
      <c r="O29" s="395">
        <f t="shared" si="6"/>
        <v>0.47438117518939127</v>
      </c>
      <c r="P29" s="386">
        <f t="shared" si="6"/>
        <v>0.36787819797927845</v>
      </c>
      <c r="R29" s="401">
        <v>358.65899999999993</v>
      </c>
      <c r="S29" s="369">
        <v>654.904</v>
      </c>
      <c r="T29" s="374">
        <v>1013.5629999999999</v>
      </c>
      <c r="U29" s="19">
        <v>409.49599999999998</v>
      </c>
      <c r="V29" s="119">
        <v>898.93600000000004</v>
      </c>
      <c r="W29" s="375">
        <v>1308.432</v>
      </c>
      <c r="X29" s="345">
        <f t="shared" si="10"/>
        <v>4.6069273372395681E-3</v>
      </c>
      <c r="Y29" s="323">
        <f t="shared" si="11"/>
        <v>5.6639065474446268E-3</v>
      </c>
      <c r="Z29" s="399">
        <f t="shared" si="12"/>
        <v>5.2386006903534866E-3</v>
      </c>
      <c r="AA29" s="323">
        <f t="shared" si="13"/>
        <v>5.7051999776415296E-3</v>
      </c>
      <c r="AB29" s="323">
        <f t="shared" si="14"/>
        <v>8.268421830831589E-3</v>
      </c>
      <c r="AC29" s="399">
        <f t="shared" si="15"/>
        <v>7.2491275788047821E-3</v>
      </c>
      <c r="AE29" s="394">
        <f t="shared" si="7"/>
        <v>0.1417418773821375</v>
      </c>
      <c r="AF29" s="395">
        <f t="shared" si="7"/>
        <v>0.37262255231301084</v>
      </c>
      <c r="AG29" s="386">
        <f t="shared" si="7"/>
        <v>0.29092320852280534</v>
      </c>
      <c r="AI29" s="27">
        <f t="shared" si="17"/>
        <v>2.653863229396356</v>
      </c>
      <c r="AJ29" s="28">
        <f t="shared" si="17"/>
        <v>2.0732617662980681</v>
      </c>
      <c r="AK29" s="402">
        <f t="shared" si="17"/>
        <v>2.2472335359080495</v>
      </c>
      <c r="AL29" s="28">
        <f t="shared" si="17"/>
        <v>2.7079307768100986</v>
      </c>
      <c r="AM29" s="28">
        <f t="shared" si="17"/>
        <v>1.9301696909576167</v>
      </c>
      <c r="AN29" s="402">
        <f t="shared" si="17"/>
        <v>2.120807196693411</v>
      </c>
      <c r="AO29" s="384">
        <f t="shared" si="16"/>
        <v>2.0373147649376328E-2</v>
      </c>
      <c r="AP29" s="385">
        <f t="shared" si="16"/>
        <v>-6.901785277020317E-2</v>
      </c>
      <c r="AQ29" s="386">
        <f t="shared" si="16"/>
        <v>-5.6258656341007691E-2</v>
      </c>
    </row>
    <row r="30" spans="1:43" ht="20.100000000000001" customHeight="1">
      <c r="A30" s="8" t="s">
        <v>180</v>
      </c>
      <c r="B30" s="19">
        <v>816.80000000000018</v>
      </c>
      <c r="C30" s="371">
        <v>3164.43</v>
      </c>
      <c r="D30" s="375">
        <v>3981.23</v>
      </c>
      <c r="E30" s="19">
        <v>836.73000000000036</v>
      </c>
      <c r="F30" s="369">
        <v>2131.9700000000003</v>
      </c>
      <c r="G30" s="377">
        <v>2968.7000000000007</v>
      </c>
      <c r="H30" s="345">
        <f t="shared" si="0"/>
        <v>2.8160910504847077E-3</v>
      </c>
      <c r="I30" s="323">
        <f t="shared" si="1"/>
        <v>8.5999679039760867E-3</v>
      </c>
      <c r="J30" s="399">
        <f t="shared" si="2"/>
        <v>6.0504482794900664E-3</v>
      </c>
      <c r="K30" s="323">
        <f t="shared" si="3"/>
        <v>3.1756299501682736E-3</v>
      </c>
      <c r="L30" s="323">
        <f t="shared" si="4"/>
        <v>5.9003825394707147E-3</v>
      </c>
      <c r="M30" s="399">
        <f t="shared" si="5"/>
        <v>4.7513480651744716E-3</v>
      </c>
      <c r="N30" s="394">
        <f t="shared" si="6"/>
        <v>2.4400097943193158E-2</v>
      </c>
      <c r="O30" s="395">
        <f t="shared" si="6"/>
        <v>-0.32627044997045268</v>
      </c>
      <c r="P30" s="386">
        <f t="shared" si="6"/>
        <v>-0.25432592440024798</v>
      </c>
      <c r="R30" s="401">
        <v>232.71200000000002</v>
      </c>
      <c r="S30" s="369">
        <v>1638.8230000000001</v>
      </c>
      <c r="T30" s="374">
        <v>1871.5350000000001</v>
      </c>
      <c r="U30" s="19">
        <v>230.32400000000001</v>
      </c>
      <c r="V30" s="119">
        <v>885.36500000000001</v>
      </c>
      <c r="W30" s="375">
        <v>1115.6890000000001</v>
      </c>
      <c r="X30" s="345">
        <f t="shared" si="10"/>
        <v>2.989154808616805E-3</v>
      </c>
      <c r="Y30" s="323">
        <f t="shared" si="11"/>
        <v>1.4173283900850882E-2</v>
      </c>
      <c r="Z30" s="399">
        <f t="shared" si="12"/>
        <v>9.6730292473390534E-3</v>
      </c>
      <c r="AA30" s="323">
        <f t="shared" si="13"/>
        <v>3.2089311730769234E-3</v>
      </c>
      <c r="AB30" s="323">
        <f t="shared" si="14"/>
        <v>8.1435956444665791E-3</v>
      </c>
      <c r="AC30" s="399">
        <f t="shared" si="15"/>
        <v>6.1812703291184634E-3</v>
      </c>
      <c r="AE30" s="394">
        <f t="shared" si="7"/>
        <v>-1.026161091821653E-2</v>
      </c>
      <c r="AF30" s="395">
        <f t="shared" si="7"/>
        <v>-0.459755568478109</v>
      </c>
      <c r="AG30" s="386">
        <f t="shared" si="7"/>
        <v>-0.40386420772253789</v>
      </c>
      <c r="AI30" s="27">
        <f t="shared" si="17"/>
        <v>2.8490695396669929</v>
      </c>
      <c r="AJ30" s="28">
        <f t="shared" si="17"/>
        <v>5.178888457004895</v>
      </c>
      <c r="AK30" s="402">
        <f t="shared" si="17"/>
        <v>4.7008964566227025</v>
      </c>
      <c r="AL30" s="28">
        <f t="shared" si="17"/>
        <v>2.7526681247236255</v>
      </c>
      <c r="AM30" s="28">
        <f t="shared" si="17"/>
        <v>4.1528023377439638</v>
      </c>
      <c r="AN30" s="402">
        <f t="shared" si="17"/>
        <v>3.7581736113450326</v>
      </c>
      <c r="AO30" s="384">
        <f t="shared" si="16"/>
        <v>-3.3836104595269048E-2</v>
      </c>
      <c r="AP30" s="385">
        <f t="shared" si="16"/>
        <v>-0.19812863856394916</v>
      </c>
      <c r="AQ30" s="386">
        <f t="shared" si="16"/>
        <v>-0.20054107848930516</v>
      </c>
    </row>
    <row r="31" spans="1:43" ht="20.100000000000001" customHeight="1">
      <c r="A31" s="8" t="s">
        <v>217</v>
      </c>
      <c r="B31" s="19">
        <v>1724.9399999999996</v>
      </c>
      <c r="C31" s="371">
        <v>3071.5</v>
      </c>
      <c r="D31" s="375">
        <v>4796.4399999999996</v>
      </c>
      <c r="E31" s="19">
        <v>1045.52</v>
      </c>
      <c r="F31" s="369">
        <v>2309.0400000000004</v>
      </c>
      <c r="G31" s="377">
        <v>3354.5600000000004</v>
      </c>
      <c r="H31" s="345">
        <f t="shared" si="0"/>
        <v>5.9470961026237626E-3</v>
      </c>
      <c r="I31" s="323">
        <f t="shared" si="1"/>
        <v>8.3474121459670616E-3</v>
      </c>
      <c r="J31" s="399">
        <f t="shared" si="2"/>
        <v>7.289358350478955E-3</v>
      </c>
      <c r="K31" s="323">
        <f t="shared" si="3"/>
        <v>3.9680477878167768E-3</v>
      </c>
      <c r="L31" s="323">
        <f t="shared" si="4"/>
        <v>6.3904366848217655E-3</v>
      </c>
      <c r="M31" s="399">
        <f t="shared" si="5"/>
        <v>5.3689096794932705E-3</v>
      </c>
      <c r="N31" s="394">
        <f t="shared" si="6"/>
        <v>-0.39388036685333971</v>
      </c>
      <c r="O31" s="395">
        <f t="shared" si="6"/>
        <v>-0.24823701774377327</v>
      </c>
      <c r="P31" s="386">
        <f t="shared" si="6"/>
        <v>-0.30061462251169602</v>
      </c>
      <c r="R31" s="401">
        <v>434.2650000000001</v>
      </c>
      <c r="S31" s="369">
        <v>928.68</v>
      </c>
      <c r="T31" s="374">
        <v>1362.9450000000002</v>
      </c>
      <c r="U31" s="19">
        <v>441.66899999999998</v>
      </c>
      <c r="V31" s="119">
        <v>592.5569999999999</v>
      </c>
      <c r="W31" s="375">
        <v>1034.2259999999999</v>
      </c>
      <c r="X31" s="345">
        <f t="shared" si="10"/>
        <v>5.5780763904052085E-3</v>
      </c>
      <c r="Y31" s="323">
        <f t="shared" si="11"/>
        <v>8.0316454510598132E-3</v>
      </c>
      <c r="Z31" s="399">
        <f t="shared" si="12"/>
        <v>7.044381669332675E-3</v>
      </c>
      <c r="AA31" s="323">
        <f t="shared" si="13"/>
        <v>6.1534422043804018E-3</v>
      </c>
      <c r="AB31" s="323">
        <f t="shared" si="14"/>
        <v>5.4503448908621663E-3</v>
      </c>
      <c r="AC31" s="399">
        <f t="shared" si="15"/>
        <v>5.7299395148673786E-3</v>
      </c>
      <c r="AE31" s="394">
        <f t="shared" si="7"/>
        <v>1.7049497426686197E-2</v>
      </c>
      <c r="AF31" s="395">
        <f t="shared" si="7"/>
        <v>-0.36193629667915761</v>
      </c>
      <c r="AG31" s="386">
        <f t="shared" si="7"/>
        <v>-0.24118287972001823</v>
      </c>
      <c r="AI31" s="27">
        <f t="shared" si="17"/>
        <v>2.5175658283766404</v>
      </c>
      <c r="AJ31" s="28">
        <f t="shared" si="17"/>
        <v>3.0235389874654079</v>
      </c>
      <c r="AK31" s="402">
        <f t="shared" si="17"/>
        <v>2.8415762523871879</v>
      </c>
      <c r="AL31" s="28">
        <f t="shared" si="17"/>
        <v>4.2243955161068172</v>
      </c>
      <c r="AM31" s="28">
        <f t="shared" si="17"/>
        <v>2.5662483109863832</v>
      </c>
      <c r="AN31" s="402">
        <f t="shared" si="17"/>
        <v>3.0830451683678328</v>
      </c>
      <c r="AO31" s="384">
        <f t="shared" si="16"/>
        <v>0.67796824555358814</v>
      </c>
      <c r="AP31" s="385">
        <f t="shared" si="16"/>
        <v>-0.15124351905988334</v>
      </c>
      <c r="AQ31" s="386">
        <f t="shared" si="16"/>
        <v>8.4977102331070156E-2</v>
      </c>
    </row>
    <row r="32" spans="1:43" ht="20.100000000000001" customHeight="1" thickBot="1">
      <c r="A32" s="8" t="s">
        <v>17</v>
      </c>
      <c r="B32" s="19">
        <f>B33-SUM(B7:B31)</f>
        <v>17958.869999999995</v>
      </c>
      <c r="C32" s="371">
        <f t="shared" ref="C32:G32" si="18">C33-SUM(C7:C31)</f>
        <v>27617.130000000121</v>
      </c>
      <c r="D32" s="376">
        <f t="shared" si="18"/>
        <v>45575.999999999884</v>
      </c>
      <c r="E32" s="21">
        <f t="shared" si="18"/>
        <v>18814.87999999983</v>
      </c>
      <c r="F32" s="119">
        <f t="shared" si="18"/>
        <v>24906.489999999816</v>
      </c>
      <c r="G32" s="375">
        <f t="shared" si="18"/>
        <v>43721.369999999879</v>
      </c>
      <c r="H32" s="345">
        <f t="shared" si="0"/>
        <v>6.1917009162363215E-2</v>
      </c>
      <c r="I32" s="323">
        <f t="shared" si="1"/>
        <v>7.5055043593928811E-2</v>
      </c>
      <c r="J32" s="400">
        <f t="shared" si="2"/>
        <v>6.9263828210386874E-2</v>
      </c>
      <c r="K32" s="323">
        <f t="shared" si="3"/>
        <v>7.1407857297839786E-2</v>
      </c>
      <c r="L32" s="323">
        <f t="shared" si="4"/>
        <v>6.8930528438721397E-2</v>
      </c>
      <c r="M32" s="399">
        <f t="shared" si="5"/>
        <v>6.9975223753251103E-2</v>
      </c>
      <c r="N32" s="396">
        <f t="shared" si="6"/>
        <v>4.7665025694814588E-2</v>
      </c>
      <c r="O32" s="397">
        <f t="shared" si="6"/>
        <v>-9.8150676771999595E-2</v>
      </c>
      <c r="P32" s="388">
        <f t="shared" si="6"/>
        <v>-4.0693127962085511E-2</v>
      </c>
      <c r="R32" s="19">
        <f t="shared" ref="R32:W32" si="19">R33-SUM(R7:R31)</f>
        <v>4970.4350000000122</v>
      </c>
      <c r="S32" s="119">
        <f t="shared" si="19"/>
        <v>8258.9319999999861</v>
      </c>
      <c r="T32" s="375">
        <f t="shared" si="19"/>
        <v>13229.36699999994</v>
      </c>
      <c r="U32" s="119">
        <f t="shared" si="19"/>
        <v>5117.894999999975</v>
      </c>
      <c r="V32" s="123">
        <f t="shared" si="19"/>
        <v>8088.1750000000175</v>
      </c>
      <c r="W32" s="376">
        <f t="shared" si="19"/>
        <v>13206.070000000094</v>
      </c>
      <c r="X32" s="345">
        <f t="shared" si="10"/>
        <v>6.3844579055516271E-2</v>
      </c>
      <c r="Y32" s="323">
        <f t="shared" si="11"/>
        <v>7.1426986290662242E-2</v>
      </c>
      <c r="Z32" s="399">
        <f t="shared" si="12"/>
        <v>6.8375987579597244E-2</v>
      </c>
      <c r="AA32" s="323">
        <f t="shared" si="13"/>
        <v>7.1303784260582662E-2</v>
      </c>
      <c r="AB32" s="323">
        <f t="shared" si="14"/>
        <v>7.4395110154211672E-2</v>
      </c>
      <c r="AC32" s="399">
        <f t="shared" si="15"/>
        <v>7.3165809338679541E-2</v>
      </c>
      <c r="AE32" s="396">
        <f t="shared" si="7"/>
        <v>2.9667423475000152E-2</v>
      </c>
      <c r="AF32" s="397">
        <f t="shared" si="7"/>
        <v>-2.0675433579059491E-2</v>
      </c>
      <c r="AG32" s="388">
        <f t="shared" si="7"/>
        <v>-1.7610064033937506E-3</v>
      </c>
      <c r="AI32" s="27">
        <f t="shared" si="17"/>
        <v>2.7676769195389319</v>
      </c>
      <c r="AJ32" s="28">
        <f t="shared" si="17"/>
        <v>2.9905105997617962</v>
      </c>
      <c r="AK32" s="402">
        <f t="shared" si="17"/>
        <v>2.9027047130068402</v>
      </c>
      <c r="AL32" s="28">
        <f t="shared" si="17"/>
        <v>2.720131619229047</v>
      </c>
      <c r="AM32" s="28">
        <f t="shared" si="17"/>
        <v>3.2474166371897755</v>
      </c>
      <c r="AN32" s="402">
        <f t="shared" si="17"/>
        <v>3.0205069054332312</v>
      </c>
      <c r="AO32" s="387">
        <f t="shared" si="16"/>
        <v>-1.7178775446740183E-2</v>
      </c>
      <c r="AP32" s="385">
        <f t="shared" si="16"/>
        <v>8.5907081368794561E-2</v>
      </c>
      <c r="AQ32" s="386">
        <f t="shared" si="16"/>
        <v>4.0583594982475026E-2</v>
      </c>
    </row>
    <row r="33" spans="1:43" ht="25.5" customHeight="1" thickBot="1">
      <c r="A33" s="12" t="s">
        <v>18</v>
      </c>
      <c r="B33" s="17">
        <v>290047.44</v>
      </c>
      <c r="C33" s="372">
        <v>367958.35000000009</v>
      </c>
      <c r="D33" s="18">
        <v>658005.78999999969</v>
      </c>
      <c r="E33" s="17">
        <v>263484.72999999981</v>
      </c>
      <c r="F33" s="373">
        <v>361327.41999999981</v>
      </c>
      <c r="G33" s="378">
        <v>624812.14999999979</v>
      </c>
      <c r="H33" s="334">
        <f>SUM(H7:H32)</f>
        <v>1</v>
      </c>
      <c r="I33" s="338">
        <f t="shared" ref="I33:M33" si="20">SUM(I7:I32)</f>
        <v>1</v>
      </c>
      <c r="J33" s="335">
        <f t="shared" si="20"/>
        <v>1.0000000000000004</v>
      </c>
      <c r="K33" s="338">
        <f t="shared" si="20"/>
        <v>0.99999999999999989</v>
      </c>
      <c r="L33" s="338">
        <f t="shared" si="20"/>
        <v>0.99999999999999978</v>
      </c>
      <c r="M33" s="335">
        <f t="shared" si="20"/>
        <v>1.0000000000000004</v>
      </c>
      <c r="N33" s="389">
        <f t="shared" si="6"/>
        <v>-9.1580570406000469E-2</v>
      </c>
      <c r="O33" s="390">
        <f t="shared" si="6"/>
        <v>-1.8020871112179631E-2</v>
      </c>
      <c r="P33" s="391">
        <f t="shared" si="6"/>
        <v>-5.0445817505648263E-2</v>
      </c>
      <c r="R33" s="17">
        <v>77852.107000000004</v>
      </c>
      <c r="S33" s="372">
        <v>115627.614</v>
      </c>
      <c r="T33" s="18">
        <v>193479.72099999999</v>
      </c>
      <c r="U33" s="17">
        <v>71775.92399999997</v>
      </c>
      <c r="V33" s="373">
        <v>108719.17500000002</v>
      </c>
      <c r="W33" s="378">
        <v>180495.09900000007</v>
      </c>
      <c r="X33" s="334">
        <f t="shared" ref="X33:AC33" si="21">SUM(X7:X32)</f>
        <v>1</v>
      </c>
      <c r="Y33" s="338">
        <f t="shared" si="21"/>
        <v>0.99999999999999989</v>
      </c>
      <c r="Z33" s="335">
        <f t="shared" si="21"/>
        <v>0.99999999999999978</v>
      </c>
      <c r="AA33" s="338">
        <f t="shared" si="21"/>
        <v>1</v>
      </c>
      <c r="AB33" s="338">
        <f t="shared" si="21"/>
        <v>1</v>
      </c>
      <c r="AC33" s="335">
        <f t="shared" si="21"/>
        <v>0.99999999999999989</v>
      </c>
      <c r="AE33" s="389">
        <f t="shared" si="7"/>
        <v>-7.8047765617956025E-2</v>
      </c>
      <c r="AF33" s="390">
        <f t="shared" si="7"/>
        <v>-5.9747310880253778E-2</v>
      </c>
      <c r="AG33" s="391">
        <f t="shared" si="7"/>
        <v>-6.7111022968654774E-2</v>
      </c>
      <c r="AI33" s="403">
        <f t="shared" si="17"/>
        <v>2.6841163293839103</v>
      </c>
      <c r="AJ33" s="404">
        <f t="shared" si="17"/>
        <v>3.1424103842187567</v>
      </c>
      <c r="AK33" s="405">
        <f t="shared" si="17"/>
        <v>2.9403954181011094</v>
      </c>
      <c r="AL33" s="404">
        <f t="shared" si="17"/>
        <v>2.724101848331022</v>
      </c>
      <c r="AM33" s="404">
        <f t="shared" si="17"/>
        <v>3.0088824977633881</v>
      </c>
      <c r="AN33" s="405">
        <f t="shared" si="17"/>
        <v>2.8887898386739144</v>
      </c>
      <c r="AO33" s="389">
        <f t="shared" si="16"/>
        <v>1.4897088665411758E-2</v>
      </c>
      <c r="AP33" s="390">
        <f t="shared" si="16"/>
        <v>-4.249218597480079E-2</v>
      </c>
      <c r="AQ33" s="391">
        <f t="shared" si="16"/>
        <v>-1.7550557693536879E-2</v>
      </c>
    </row>
    <row r="36" spans="1:43" ht="15.75" thickBot="1"/>
    <row r="37" spans="1:43">
      <c r="A37" s="494" t="s">
        <v>2</v>
      </c>
      <c r="B37" s="441" t="s">
        <v>133</v>
      </c>
      <c r="C37" s="503"/>
      <c r="D37" s="503"/>
      <c r="E37" s="503"/>
      <c r="F37" s="503"/>
      <c r="G37" s="526"/>
      <c r="H37" s="503" t="s">
        <v>135</v>
      </c>
      <c r="I37" s="503"/>
      <c r="J37" s="503"/>
      <c r="K37" s="503"/>
      <c r="L37" s="503"/>
      <c r="M37" s="526"/>
      <c r="N37" s="527" t="s">
        <v>153</v>
      </c>
      <c r="O37" s="497"/>
      <c r="P37" s="528"/>
      <c r="R37" s="504" t="s">
        <v>134</v>
      </c>
      <c r="S37" s="503"/>
      <c r="T37" s="503"/>
      <c r="U37" s="503"/>
      <c r="V37" s="503"/>
      <c r="W37" s="526"/>
      <c r="X37" s="503" t="s">
        <v>136</v>
      </c>
      <c r="Y37" s="503"/>
      <c r="Z37" s="503"/>
      <c r="AA37" s="503"/>
      <c r="AB37" s="503"/>
      <c r="AC37" s="442"/>
      <c r="AE37" s="497" t="s">
        <v>153</v>
      </c>
      <c r="AF37" s="497"/>
      <c r="AG37" s="497"/>
      <c r="AI37" s="488" t="s">
        <v>139</v>
      </c>
      <c r="AJ37" s="487"/>
      <c r="AK37" s="487"/>
      <c r="AL37" s="487"/>
      <c r="AM37" s="487"/>
      <c r="AN37" s="486"/>
      <c r="AO37" s="497" t="s">
        <v>153</v>
      </c>
      <c r="AP37" s="497"/>
      <c r="AQ37" s="497"/>
    </row>
    <row r="38" spans="1:43" ht="15" customHeight="1">
      <c r="A38" s="495"/>
      <c r="B38" s="525" t="str">
        <f>B5</f>
        <v>jan-maio 2025</v>
      </c>
      <c r="C38" s="499"/>
      <c r="D38" s="500"/>
      <c r="E38" s="532" t="str">
        <f>E5</f>
        <v>jan-maio 26</v>
      </c>
      <c r="F38" s="507"/>
      <c r="G38" s="531"/>
      <c r="H38" s="533" t="str">
        <f>B38</f>
        <v>jan-maio 2025</v>
      </c>
      <c r="I38" s="499"/>
      <c r="J38" s="500"/>
      <c r="K38" s="525" t="str">
        <f>E38</f>
        <v>jan-maio 26</v>
      </c>
      <c r="L38" s="499"/>
      <c r="M38" s="500"/>
      <c r="N38" s="505" t="s">
        <v>137</v>
      </c>
      <c r="O38" s="499"/>
      <c r="P38" s="509"/>
      <c r="R38" s="529" t="str">
        <f>H38</f>
        <v>jan-maio 2025</v>
      </c>
      <c r="S38" s="499"/>
      <c r="T38" s="500"/>
      <c r="U38" s="530" t="str">
        <f>K38</f>
        <v>jan-maio 26</v>
      </c>
      <c r="V38" s="507"/>
      <c r="W38" s="531"/>
      <c r="X38" s="533" t="str">
        <f>R38</f>
        <v>jan-maio 2025</v>
      </c>
      <c r="Y38" s="499"/>
      <c r="Z38" s="500"/>
      <c r="AA38" s="525" t="str">
        <f>U38</f>
        <v>jan-maio 26</v>
      </c>
      <c r="AB38" s="499"/>
      <c r="AC38" s="509"/>
      <c r="AE38" s="498" t="s">
        <v>138</v>
      </c>
      <c r="AF38" s="499"/>
      <c r="AG38" s="509"/>
      <c r="AI38" s="541" t="str">
        <f>X38</f>
        <v>jan-maio 2025</v>
      </c>
      <c r="AJ38" s="522"/>
      <c r="AK38" s="524"/>
      <c r="AL38" s="522" t="str">
        <f>AA38</f>
        <v>jan-maio 26</v>
      </c>
      <c r="AM38" s="522"/>
      <c r="AN38" s="524"/>
      <c r="AO38" s="499" t="s">
        <v>139</v>
      </c>
      <c r="AP38" s="499"/>
      <c r="AQ38" s="509"/>
    </row>
    <row r="39" spans="1:43" ht="18.75" customHeight="1" thickBot="1">
      <c r="A39" s="49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213</v>
      </c>
      <c r="B40" s="39">
        <v>37353.969999999994</v>
      </c>
      <c r="C40" s="370">
        <v>24805.47</v>
      </c>
      <c r="D40" s="375">
        <v>62159.439999999995</v>
      </c>
      <c r="E40" s="39">
        <v>32168.579999999998</v>
      </c>
      <c r="F40" s="379">
        <v>23455.39</v>
      </c>
      <c r="G40" s="377">
        <v>55623.97</v>
      </c>
      <c r="H40" s="345">
        <f>B40/$B$63</f>
        <v>0.30347660293766626</v>
      </c>
      <c r="I40" s="323">
        <f>C40/$C$63</f>
        <v>0.17332372996220349</v>
      </c>
      <c r="J40" s="398">
        <f>D40/$D$63</f>
        <v>0.23350370316693747</v>
      </c>
      <c r="K40" s="323">
        <f>E40/$E$63</f>
        <v>0.30984327999529959</v>
      </c>
      <c r="L40" s="323">
        <f>F40/$F$63</f>
        <v>0.18532544004677504</v>
      </c>
      <c r="M40" s="399">
        <f>G40/$G$63</f>
        <v>0.24143883280772843</v>
      </c>
      <c r="N40" s="392">
        <f t="shared" ref="N40:P63" si="22">(E40-B40)/B40</f>
        <v>-0.13881764107001202</v>
      </c>
      <c r="O40" s="393">
        <f t="shared" si="22"/>
        <v>-5.4426705077549493E-2</v>
      </c>
      <c r="P40" s="382">
        <f t="shared" si="22"/>
        <v>-0.1051404259755235</v>
      </c>
      <c r="R40" s="401">
        <v>8568.1730000000007</v>
      </c>
      <c r="S40" s="369">
        <v>6222.98</v>
      </c>
      <c r="T40" s="374">
        <v>14791.153</v>
      </c>
      <c r="U40" s="39">
        <v>7155.2430000000004</v>
      </c>
      <c r="V40" s="112">
        <v>5854.5060000000012</v>
      </c>
      <c r="W40" s="380">
        <v>13009.749000000002</v>
      </c>
      <c r="X40" s="345">
        <f>R40/$R$63</f>
        <v>0.29333421386597208</v>
      </c>
      <c r="Y40" s="323">
        <f>S40/$S$63</f>
        <v>0.16377860430283017</v>
      </c>
      <c r="Z40" s="398">
        <f>T40/$T$63</f>
        <v>0.22008716289988106</v>
      </c>
      <c r="AA40" s="323">
        <f>U40/$U$63</f>
        <v>0.28184004932801454</v>
      </c>
      <c r="AB40" s="323">
        <f>V40/$V$63</f>
        <v>0.17848811982828572</v>
      </c>
      <c r="AC40" s="399">
        <f>W40/$W$63</f>
        <v>0.2235807751744866</v>
      </c>
      <c r="AE40" s="392">
        <f t="shared" ref="AE40:AG63" si="23">(U40-R40)/R40</f>
        <v>-0.16490446679823109</v>
      </c>
      <c r="AF40" s="393">
        <f t="shared" si="23"/>
        <v>-5.9211824559937259E-2</v>
      </c>
      <c r="AG40" s="382">
        <f t="shared" si="23"/>
        <v>-0.12043712887021037</v>
      </c>
      <c r="AI40" s="27">
        <f t="shared" ref="AI40:AN63" si="24">(R40/B40)*10</f>
        <v>2.2937784123079825</v>
      </c>
      <c r="AJ40" s="28">
        <f t="shared" si="24"/>
        <v>2.5087127960082993</v>
      </c>
      <c r="AK40" s="406">
        <f t="shared" si="24"/>
        <v>2.3795505557965133</v>
      </c>
      <c r="AL40" s="28">
        <f t="shared" si="24"/>
        <v>2.2242955703981964</v>
      </c>
      <c r="AM40" s="28">
        <f t="shared" si="24"/>
        <v>2.4960173333293549</v>
      </c>
      <c r="AN40" s="402">
        <f t="shared" si="24"/>
        <v>2.3388745894980172</v>
      </c>
      <c r="AO40" s="383">
        <f t="shared" ref="AO40:AQ51" si="25">(AL40-AI40)/AI40</f>
        <v>-3.029187193364203E-2</v>
      </c>
      <c r="AP40" s="381">
        <f t="shared" si="25"/>
        <v>-5.060548461005415E-3</v>
      </c>
      <c r="AQ40" s="382">
        <f t="shared" si="25"/>
        <v>-1.7093970203495235E-2</v>
      </c>
    </row>
    <row r="41" spans="1:43" ht="19.5" customHeight="1">
      <c r="A41" s="8" t="s">
        <v>212</v>
      </c>
      <c r="B41" s="19">
        <v>26606.190000000002</v>
      </c>
      <c r="C41" s="371">
        <v>18586.050000000003</v>
      </c>
      <c r="D41" s="375">
        <v>45192.240000000005</v>
      </c>
      <c r="E41" s="19">
        <v>20986.010000000002</v>
      </c>
      <c r="F41" s="369">
        <v>17390.38</v>
      </c>
      <c r="G41" s="377">
        <v>38376.39</v>
      </c>
      <c r="H41" s="345">
        <f t="shared" ref="H41:H62" si="26">B41/$B$63</f>
        <v>0.21615791195190523</v>
      </c>
      <c r="I41" s="323">
        <f t="shared" ref="I41:I62" si="27">C41/$C$63</f>
        <v>0.12986665889676804</v>
      </c>
      <c r="J41" s="399">
        <f t="shared" ref="J41:J62" si="28">D41/$D$63</f>
        <v>0.16976593409478916</v>
      </c>
      <c r="K41" s="323">
        <f t="shared" ref="K41:K62" si="29">E41/$E$63</f>
        <v>0.2021343240023078</v>
      </c>
      <c r="L41" s="323">
        <f t="shared" ref="L41:L62" si="30">F41/$F$63</f>
        <v>0.13740465735511692</v>
      </c>
      <c r="M41" s="399">
        <f t="shared" ref="M41:M62" si="31">G41/$G$63</f>
        <v>0.16657478437756568</v>
      </c>
      <c r="N41" s="394">
        <f t="shared" si="22"/>
        <v>-0.21123580640444947</v>
      </c>
      <c r="O41" s="395">
        <f t="shared" si="22"/>
        <v>-6.4331582019848316E-2</v>
      </c>
      <c r="P41" s="386">
        <f t="shared" si="22"/>
        <v>-0.15081903441829847</v>
      </c>
      <c r="R41" s="401">
        <v>5720.0599999999995</v>
      </c>
      <c r="S41" s="369">
        <v>5606.1460000000006</v>
      </c>
      <c r="T41" s="374">
        <v>11326.206</v>
      </c>
      <c r="U41" s="19">
        <v>4643.13</v>
      </c>
      <c r="V41" s="119">
        <v>5252.0860000000002</v>
      </c>
      <c r="W41" s="375">
        <v>9895.2160000000003</v>
      </c>
      <c r="X41" s="345">
        <f t="shared" ref="X41:X62" si="32">R41/$R$63</f>
        <v>0.19582813084728704</v>
      </c>
      <c r="Y41" s="323">
        <f t="shared" ref="Y41:Y62" si="33">S41/$S$63</f>
        <v>0.14754454737085679</v>
      </c>
      <c r="Z41" s="399">
        <f t="shared" ref="Z41:Z62" si="34">T41/$T$63</f>
        <v>0.16852996821543326</v>
      </c>
      <c r="AA41" s="323">
        <f t="shared" ref="AA41:AA62" si="35">U41/$U$63</f>
        <v>0.18288966401789347</v>
      </c>
      <c r="AB41" s="323">
        <f t="shared" ref="AB41:AB62" si="36">V41/$V$63</f>
        <v>0.16012195654363695</v>
      </c>
      <c r="AC41" s="399">
        <f t="shared" ref="AC41:AC62" si="37">W41/$W$63</f>
        <v>0.17005555324695215</v>
      </c>
      <c r="AE41" s="394">
        <f t="shared" si="23"/>
        <v>-0.18827250063810511</v>
      </c>
      <c r="AF41" s="395">
        <f t="shared" si="23"/>
        <v>-6.3155686633919336E-2</v>
      </c>
      <c r="AG41" s="386">
        <f t="shared" si="23"/>
        <v>-0.12634327858772829</v>
      </c>
      <c r="AI41" s="27">
        <f t="shared" si="24"/>
        <v>2.1498982003811893</v>
      </c>
      <c r="AJ41" s="28">
        <f t="shared" si="24"/>
        <v>3.0163192286688134</v>
      </c>
      <c r="AK41" s="402">
        <f t="shared" si="24"/>
        <v>2.5062280603926688</v>
      </c>
      <c r="AL41" s="28">
        <f t="shared" si="24"/>
        <v>2.2124882242979966</v>
      </c>
      <c r="AM41" s="28">
        <f t="shared" si="24"/>
        <v>3.0201099688448441</v>
      </c>
      <c r="AN41" s="402">
        <f t="shared" si="24"/>
        <v>2.578464519461054</v>
      </c>
      <c r="AO41" s="384">
        <f t="shared" si="25"/>
        <v>2.9113017493437494E-2</v>
      </c>
      <c r="AP41" s="385">
        <f t="shared" si="25"/>
        <v>1.2567436960920113E-3</v>
      </c>
      <c r="AQ41" s="386">
        <f t="shared" si="25"/>
        <v>2.8822779622484741E-2</v>
      </c>
    </row>
    <row r="42" spans="1:43" ht="19.5" customHeight="1">
      <c r="A42" s="8" t="s">
        <v>215</v>
      </c>
      <c r="B42" s="19">
        <v>6957.4599999999991</v>
      </c>
      <c r="C42" s="371">
        <v>22586.930000000004</v>
      </c>
      <c r="D42" s="375">
        <v>29544.390000000003</v>
      </c>
      <c r="E42" s="19">
        <v>12491.029999999999</v>
      </c>
      <c r="F42" s="369">
        <v>18828.46</v>
      </c>
      <c r="G42" s="377">
        <v>31319.489999999998</v>
      </c>
      <c r="H42" s="345">
        <f t="shared" si="26"/>
        <v>5.652481719813706E-2</v>
      </c>
      <c r="I42" s="323">
        <f t="shared" si="27"/>
        <v>0.15782208343543555</v>
      </c>
      <c r="J42" s="399">
        <f t="shared" si="28"/>
        <v>0.11098434079856957</v>
      </c>
      <c r="K42" s="323">
        <f t="shared" si="29"/>
        <v>0.12031186038425343</v>
      </c>
      <c r="L42" s="323">
        <f t="shared" si="30"/>
        <v>0.1487671974289535</v>
      </c>
      <c r="M42" s="399">
        <f t="shared" si="31"/>
        <v>0.13594393046259234</v>
      </c>
      <c r="N42" s="394">
        <f t="shared" si="22"/>
        <v>0.79534341555682686</v>
      </c>
      <c r="O42" s="395">
        <f t="shared" si="22"/>
        <v>-0.16640021463740332</v>
      </c>
      <c r="P42" s="386">
        <f t="shared" si="22"/>
        <v>6.0082472510009338E-2</v>
      </c>
      <c r="R42" s="401">
        <v>1916.6789999999999</v>
      </c>
      <c r="S42" s="369">
        <v>5417.05</v>
      </c>
      <c r="T42" s="374">
        <v>7333.7290000000003</v>
      </c>
      <c r="U42" s="19">
        <v>3695.4549999999995</v>
      </c>
      <c r="V42" s="119">
        <v>4269.9359999999997</v>
      </c>
      <c r="W42" s="375">
        <v>7965.3909999999996</v>
      </c>
      <c r="X42" s="345">
        <f t="shared" si="32"/>
        <v>6.5618134425905889E-2</v>
      </c>
      <c r="Y42" s="323">
        <f t="shared" si="33"/>
        <v>0.14256785148572651</v>
      </c>
      <c r="Z42" s="399">
        <f t="shared" si="34"/>
        <v>0.10912331236696571</v>
      </c>
      <c r="AA42" s="323">
        <f t="shared" si="35"/>
        <v>0.14556140434216669</v>
      </c>
      <c r="AB42" s="323">
        <f t="shared" si="36"/>
        <v>0.13017884829686927</v>
      </c>
      <c r="AC42" s="399">
        <f t="shared" si="37"/>
        <v>0.13689028853269028</v>
      </c>
      <c r="AE42" s="394">
        <f t="shared" si="23"/>
        <v>0.9280510716713648</v>
      </c>
      <c r="AF42" s="395">
        <f t="shared" si="23"/>
        <v>-0.21175990622202129</v>
      </c>
      <c r="AG42" s="386">
        <f t="shared" si="23"/>
        <v>8.6131080109450364E-2</v>
      </c>
      <c r="AI42" s="27">
        <f t="shared" si="24"/>
        <v>2.7548545014991106</v>
      </c>
      <c r="AJ42" s="28">
        <f t="shared" si="24"/>
        <v>2.3983117670263283</v>
      </c>
      <c r="AK42" s="402">
        <f t="shared" si="24"/>
        <v>2.4822746382646583</v>
      </c>
      <c r="AL42" s="28">
        <f t="shared" si="24"/>
        <v>2.9584870102785761</v>
      </c>
      <c r="AM42" s="28">
        <f t="shared" si="24"/>
        <v>2.2678094756554703</v>
      </c>
      <c r="AN42" s="402">
        <f t="shared" si="24"/>
        <v>2.5432697020289923</v>
      </c>
      <c r="AO42" s="384">
        <f t="shared" si="25"/>
        <v>7.3917700070422837E-2</v>
      </c>
      <c r="AP42" s="385">
        <f t="shared" si="25"/>
        <v>-5.4414231362700634E-2</v>
      </c>
      <c r="AQ42" s="386">
        <f t="shared" si="25"/>
        <v>2.4572246287371001E-2</v>
      </c>
    </row>
    <row r="43" spans="1:43" ht="19.5" customHeight="1">
      <c r="A43" s="8" t="s">
        <v>210</v>
      </c>
      <c r="B43" s="19">
        <v>11477.01</v>
      </c>
      <c r="C43" s="371">
        <v>14359.229999999998</v>
      </c>
      <c r="D43" s="375">
        <v>25836.239999999998</v>
      </c>
      <c r="E43" s="19">
        <v>9529.16</v>
      </c>
      <c r="F43" s="369">
        <v>13837.06</v>
      </c>
      <c r="G43" s="377">
        <v>23366.22</v>
      </c>
      <c r="H43" s="345">
        <f t="shared" si="26"/>
        <v>9.3243208330510141E-2</v>
      </c>
      <c r="I43" s="323">
        <f t="shared" si="27"/>
        <v>0.10033251952029817</v>
      </c>
      <c r="J43" s="399">
        <f t="shared" si="28"/>
        <v>9.7054569923888584E-2</v>
      </c>
      <c r="K43" s="323">
        <f t="shared" si="29"/>
        <v>9.1783541269151739E-2</v>
      </c>
      <c r="L43" s="323">
        <f t="shared" si="30"/>
        <v>0.10932920891332989</v>
      </c>
      <c r="M43" s="399">
        <f t="shared" si="31"/>
        <v>0.10142233436284034</v>
      </c>
      <c r="N43" s="394">
        <f t="shared" si="22"/>
        <v>-0.16971754838586012</v>
      </c>
      <c r="O43" s="395">
        <f t="shared" si="22"/>
        <v>-3.6364763291624851E-2</v>
      </c>
      <c r="P43" s="386">
        <f t="shared" si="22"/>
        <v>-9.5602920548810394E-2</v>
      </c>
      <c r="R43" s="401">
        <v>2932.3129999999996</v>
      </c>
      <c r="S43" s="369">
        <v>3331.0060000000003</v>
      </c>
      <c r="T43" s="374">
        <v>6263.3189999999995</v>
      </c>
      <c r="U43" s="19">
        <v>2507.0149999999999</v>
      </c>
      <c r="V43" s="119">
        <v>3075.1130000000003</v>
      </c>
      <c r="W43" s="375">
        <v>5582.1280000000006</v>
      </c>
      <c r="X43" s="345">
        <f t="shared" si="32"/>
        <v>0.10038869764464023</v>
      </c>
      <c r="Y43" s="323">
        <f t="shared" si="33"/>
        <v>8.7666602432331972E-2</v>
      </c>
      <c r="Z43" s="399">
        <f t="shared" si="34"/>
        <v>9.3195987428898883E-2</v>
      </c>
      <c r="AA43" s="323">
        <f t="shared" si="35"/>
        <v>9.8749578632909091E-2</v>
      </c>
      <c r="AB43" s="323">
        <f t="shared" si="36"/>
        <v>9.3751913078493579E-2</v>
      </c>
      <c r="AC43" s="399">
        <f t="shared" si="37"/>
        <v>9.593240464233449E-2</v>
      </c>
      <c r="AE43" s="394">
        <f t="shared" si="23"/>
        <v>-0.14503840483604574</v>
      </c>
      <c r="AF43" s="395">
        <f t="shared" si="23"/>
        <v>-7.6821536796991663E-2</v>
      </c>
      <c r="AG43" s="386">
        <f t="shared" si="23"/>
        <v>-0.10875879066673738</v>
      </c>
      <c r="AI43" s="27">
        <f t="shared" si="24"/>
        <v>2.5549450597324563</v>
      </c>
      <c r="AJ43" s="28">
        <f t="shared" si="24"/>
        <v>2.3197664498723127</v>
      </c>
      <c r="AK43" s="402">
        <f t="shared" si="24"/>
        <v>2.4242378147903878</v>
      </c>
      <c r="AL43" s="28">
        <f t="shared" si="24"/>
        <v>2.6308877172804319</v>
      </c>
      <c r="AM43" s="28">
        <f t="shared" si="24"/>
        <v>2.2223745506632193</v>
      </c>
      <c r="AN43" s="402">
        <f t="shared" si="24"/>
        <v>2.3889734839439161</v>
      </c>
      <c r="AO43" s="384">
        <f t="shared" si="25"/>
        <v>2.972379279103872E-2</v>
      </c>
      <c r="AP43" s="385">
        <f t="shared" si="25"/>
        <v>-4.1983493301428761E-2</v>
      </c>
      <c r="AQ43" s="386">
        <f t="shared" si="25"/>
        <v>-1.4546564132991579E-2</v>
      </c>
    </row>
    <row r="44" spans="1:43" ht="19.5" customHeight="1">
      <c r="A44" s="8" t="s">
        <v>211</v>
      </c>
      <c r="B44" s="19">
        <v>5718.66</v>
      </c>
      <c r="C44" s="371">
        <v>10604.499999999998</v>
      </c>
      <c r="D44" s="375">
        <v>16323.159999999998</v>
      </c>
      <c r="E44" s="19">
        <v>6087.8000000000011</v>
      </c>
      <c r="F44" s="369">
        <v>11018.539999999999</v>
      </c>
      <c r="G44" s="377">
        <v>17106.34</v>
      </c>
      <c r="H44" s="345">
        <f t="shared" si="26"/>
        <v>4.6460376504974303E-2</v>
      </c>
      <c r="I44" s="323">
        <f t="shared" si="27"/>
        <v>7.4097023534897208E-2</v>
      </c>
      <c r="J44" s="399">
        <f t="shared" si="28"/>
        <v>6.1318414506089935E-2</v>
      </c>
      <c r="K44" s="323">
        <f t="shared" si="29"/>
        <v>5.8636841289089713E-2</v>
      </c>
      <c r="L44" s="323">
        <f t="shared" si="30"/>
        <v>8.7059553227338896E-2</v>
      </c>
      <c r="M44" s="399">
        <f t="shared" si="31"/>
        <v>7.4250988615378544E-2</v>
      </c>
      <c r="N44" s="394">
        <f t="shared" si="22"/>
        <v>6.4550086908471777E-2</v>
      </c>
      <c r="O44" s="395">
        <f t="shared" si="22"/>
        <v>3.9043802159460697E-2</v>
      </c>
      <c r="P44" s="386">
        <f t="shared" si="22"/>
        <v>4.7979680405019751E-2</v>
      </c>
      <c r="R44" s="401">
        <v>1625.3719999999998</v>
      </c>
      <c r="S44" s="369">
        <v>3001.4450000000006</v>
      </c>
      <c r="T44" s="374">
        <v>4626.8170000000009</v>
      </c>
      <c r="U44" s="19">
        <v>1664.473</v>
      </c>
      <c r="V44" s="119">
        <v>2736.8620000000001</v>
      </c>
      <c r="W44" s="375">
        <v>4401.335</v>
      </c>
      <c r="X44" s="345">
        <f t="shared" si="32"/>
        <v>5.5645143703303222E-2</v>
      </c>
      <c r="Y44" s="323">
        <f t="shared" si="33"/>
        <v>7.8993098642725551E-2</v>
      </c>
      <c r="Z44" s="399">
        <f t="shared" si="34"/>
        <v>6.8845412307406956E-2</v>
      </c>
      <c r="AA44" s="323">
        <f t="shared" si="35"/>
        <v>6.5562434766387151E-2</v>
      </c>
      <c r="AB44" s="323">
        <f t="shared" si="36"/>
        <v>8.3439551109774537E-2</v>
      </c>
      <c r="AC44" s="399">
        <f t="shared" si="37"/>
        <v>7.5639729183291607E-2</v>
      </c>
      <c r="AE44" s="394">
        <f t="shared" si="23"/>
        <v>2.405664672456528E-2</v>
      </c>
      <c r="AF44" s="395">
        <f t="shared" si="23"/>
        <v>-8.8151873514257462E-2</v>
      </c>
      <c r="AG44" s="386">
        <f t="shared" si="23"/>
        <v>-4.8733719098896892E-2</v>
      </c>
      <c r="AI44" s="27">
        <f t="shared" si="24"/>
        <v>2.8422252765508</v>
      </c>
      <c r="AJ44" s="28">
        <f t="shared" si="24"/>
        <v>2.8303503229760962</v>
      </c>
      <c r="AK44" s="402">
        <f t="shared" si="24"/>
        <v>2.8345105972127955</v>
      </c>
      <c r="AL44" s="28">
        <f t="shared" si="24"/>
        <v>2.7341124872696203</v>
      </c>
      <c r="AM44" s="28">
        <f t="shared" si="24"/>
        <v>2.4838699137998321</v>
      </c>
      <c r="AN44" s="402">
        <f t="shared" si="24"/>
        <v>2.5729261782473634</v>
      </c>
      <c r="AO44" s="384">
        <f t="shared" si="25"/>
        <v>-3.8038078885984955E-2</v>
      </c>
      <c r="AP44" s="385">
        <f t="shared" si="25"/>
        <v>-0.12241608622212605</v>
      </c>
      <c r="AQ44" s="386">
        <f t="shared" si="25"/>
        <v>-9.2285567470677621E-2</v>
      </c>
    </row>
    <row r="45" spans="1:43" ht="19.5" customHeight="1">
      <c r="A45" s="8" t="s">
        <v>219</v>
      </c>
      <c r="B45" s="19">
        <v>4417.13</v>
      </c>
      <c r="C45" s="371">
        <v>16166.85</v>
      </c>
      <c r="D45" s="375">
        <v>20583.98</v>
      </c>
      <c r="E45" s="19">
        <v>3195.1899999999996</v>
      </c>
      <c r="F45" s="369">
        <v>14734.739999999998</v>
      </c>
      <c r="G45" s="377">
        <v>17929.929999999997</v>
      </c>
      <c r="H45" s="345">
        <f t="shared" si="26"/>
        <v>3.5886295543259637E-2</v>
      </c>
      <c r="I45" s="323">
        <f t="shared" si="27"/>
        <v>0.11296293695460918</v>
      </c>
      <c r="J45" s="399">
        <f t="shared" si="28"/>
        <v>7.732430594474754E-2</v>
      </c>
      <c r="K45" s="323">
        <f t="shared" si="29"/>
        <v>3.0775624842880267E-2</v>
      </c>
      <c r="L45" s="323">
        <f t="shared" si="30"/>
        <v>0.11642194712920217</v>
      </c>
      <c r="M45" s="399">
        <f t="shared" si="31"/>
        <v>7.7825825296617149E-2</v>
      </c>
      <c r="N45" s="394">
        <f t="shared" si="22"/>
        <v>-0.27663663962799384</v>
      </c>
      <c r="O45" s="395">
        <f t="shared" si="22"/>
        <v>-8.8583119160504514E-2</v>
      </c>
      <c r="P45" s="386">
        <f t="shared" si="22"/>
        <v>-0.12893764957019987</v>
      </c>
      <c r="R45" s="401">
        <v>849.47</v>
      </c>
      <c r="S45" s="369">
        <v>3549.8890000000001</v>
      </c>
      <c r="T45" s="374">
        <v>4399.3590000000004</v>
      </c>
      <c r="U45" s="19">
        <v>616.78000000000009</v>
      </c>
      <c r="V45" s="119">
        <v>2952.8110000000001</v>
      </c>
      <c r="W45" s="375">
        <v>3569.5910000000003</v>
      </c>
      <c r="X45" s="345">
        <f t="shared" si="32"/>
        <v>2.9081884160453726E-2</v>
      </c>
      <c r="Y45" s="323">
        <f t="shared" si="33"/>
        <v>9.3427243193770437E-2</v>
      </c>
      <c r="Z45" s="399">
        <f t="shared" si="34"/>
        <v>6.5460917136619307E-2</v>
      </c>
      <c r="AA45" s="323">
        <f t="shared" si="35"/>
        <v>2.4294535576853619E-2</v>
      </c>
      <c r="AB45" s="323">
        <f t="shared" si="36"/>
        <v>9.0023254498036234E-2</v>
      </c>
      <c r="AC45" s="399">
        <f t="shared" si="37"/>
        <v>6.1345681829516524E-2</v>
      </c>
      <c r="AE45" s="394">
        <f t="shared" si="23"/>
        <v>-0.27392374068536846</v>
      </c>
      <c r="AF45" s="395">
        <f t="shared" si="23"/>
        <v>-0.16819624500935099</v>
      </c>
      <c r="AG45" s="386">
        <f t="shared" si="23"/>
        <v>-0.18861111357359106</v>
      </c>
      <c r="AI45" s="27">
        <f t="shared" si="24"/>
        <v>1.9231265550255483</v>
      </c>
      <c r="AJ45" s="28">
        <f t="shared" si="24"/>
        <v>2.1957827282371025</v>
      </c>
      <c r="AK45" s="402">
        <f t="shared" si="24"/>
        <v>2.1372732581356959</v>
      </c>
      <c r="AL45" s="28">
        <f t="shared" si="24"/>
        <v>1.9303390408708094</v>
      </c>
      <c r="AM45" s="28">
        <f t="shared" si="24"/>
        <v>2.003979031866189</v>
      </c>
      <c r="AN45" s="402">
        <f t="shared" si="24"/>
        <v>1.9908560713845513</v>
      </c>
      <c r="AO45" s="384">
        <f t="shared" si="25"/>
        <v>3.7503958470197054E-3</v>
      </c>
      <c r="AP45" s="385">
        <f t="shared" si="25"/>
        <v>-8.7350945020368345E-2</v>
      </c>
      <c r="AQ45" s="386">
        <f t="shared" si="25"/>
        <v>-6.8506535696264498E-2</v>
      </c>
    </row>
    <row r="46" spans="1:43" ht="19.5" customHeight="1">
      <c r="A46" s="8" t="s">
        <v>216</v>
      </c>
      <c r="B46" s="19">
        <v>12112.19</v>
      </c>
      <c r="C46" s="371">
        <v>7986.2299999999968</v>
      </c>
      <c r="D46" s="375">
        <v>20098.419999999998</v>
      </c>
      <c r="E46" s="19">
        <v>3851.0900000000006</v>
      </c>
      <c r="F46" s="369">
        <v>7078.09</v>
      </c>
      <c r="G46" s="377">
        <v>10929.18</v>
      </c>
      <c r="H46" s="345">
        <f t="shared" si="26"/>
        <v>9.8403630868032846E-2</v>
      </c>
      <c r="I46" s="323">
        <f t="shared" si="27"/>
        <v>5.5802336014437452E-2</v>
      </c>
      <c r="J46" s="399">
        <f t="shared" si="28"/>
        <v>7.5500286003291533E-2</v>
      </c>
      <c r="K46" s="323">
        <f t="shared" si="29"/>
        <v>3.7093162245803162E-2</v>
      </c>
      <c r="L46" s="323">
        <f t="shared" si="30"/>
        <v>5.5925317973424357E-2</v>
      </c>
      <c r="M46" s="399">
        <f t="shared" si="31"/>
        <v>4.7438693475952358E-2</v>
      </c>
      <c r="N46" s="394">
        <f t="shared" si="22"/>
        <v>-0.68204841568700625</v>
      </c>
      <c r="O46" s="395">
        <f t="shared" si="22"/>
        <v>-0.11371322889523555</v>
      </c>
      <c r="P46" s="386">
        <f t="shared" si="22"/>
        <v>-0.45621695635776338</v>
      </c>
      <c r="R46" s="401">
        <v>2803.634</v>
      </c>
      <c r="S46" s="369">
        <v>2377.8459999999995</v>
      </c>
      <c r="T46" s="374">
        <v>5181.4799999999996</v>
      </c>
      <c r="U46" s="19">
        <v>953.0809999999999</v>
      </c>
      <c r="V46" s="119">
        <v>2500.5740000000001</v>
      </c>
      <c r="W46" s="375">
        <v>3453.6549999999997</v>
      </c>
      <c r="X46" s="345">
        <f t="shared" si="32"/>
        <v>9.5983329860159297E-2</v>
      </c>
      <c r="Y46" s="323">
        <f t="shared" si="33"/>
        <v>6.2580998031018492E-2</v>
      </c>
      <c r="Z46" s="399">
        <f t="shared" si="34"/>
        <v>7.7098602983991557E-2</v>
      </c>
      <c r="AA46" s="323">
        <f t="shared" si="35"/>
        <v>3.7541198258898179E-2</v>
      </c>
      <c r="AB46" s="323">
        <f t="shared" si="36"/>
        <v>7.6235766391134566E-2</v>
      </c>
      <c r="AC46" s="399">
        <f t="shared" si="37"/>
        <v>5.9353248251387582E-2</v>
      </c>
      <c r="AE46" s="394">
        <f t="shared" si="23"/>
        <v>-0.66005512845114589</v>
      </c>
      <c r="AF46" s="395">
        <f t="shared" si="23"/>
        <v>5.1613098577452256E-2</v>
      </c>
      <c r="AG46" s="386">
        <f t="shared" si="23"/>
        <v>-0.33346167504265189</v>
      </c>
      <c r="AI46" s="27">
        <f t="shared" si="24"/>
        <v>2.3147209546745882</v>
      </c>
      <c r="AJ46" s="28">
        <f t="shared" si="24"/>
        <v>2.9774324055280155</v>
      </c>
      <c r="AK46" s="402">
        <f t="shared" si="24"/>
        <v>2.5780533992224264</v>
      </c>
      <c r="AL46" s="28">
        <f t="shared" si="24"/>
        <v>2.4748343975342042</v>
      </c>
      <c r="AM46" s="28">
        <f t="shared" si="24"/>
        <v>3.5328372484667474</v>
      </c>
      <c r="AN46" s="402">
        <f t="shared" si="24"/>
        <v>3.1600312191765529</v>
      </c>
      <c r="AO46" s="384">
        <f t="shared" si="25"/>
        <v>6.917181206497755E-2</v>
      </c>
      <c r="AP46" s="385">
        <f t="shared" si="25"/>
        <v>0.18653818703240616</v>
      </c>
      <c r="AQ46" s="386">
        <f t="shared" si="25"/>
        <v>0.22574312080954509</v>
      </c>
    </row>
    <row r="47" spans="1:43" ht="19.5" customHeight="1">
      <c r="A47" s="8" t="s">
        <v>214</v>
      </c>
      <c r="B47" s="19">
        <v>4721.829999999999</v>
      </c>
      <c r="C47" s="371">
        <v>10059.140000000001</v>
      </c>
      <c r="D47" s="375">
        <v>14780.970000000001</v>
      </c>
      <c r="E47" s="19">
        <v>4609.93</v>
      </c>
      <c r="F47" s="369">
        <v>5794.8399999999992</v>
      </c>
      <c r="G47" s="377">
        <v>10404.77</v>
      </c>
      <c r="H47" s="345">
        <f t="shared" si="26"/>
        <v>3.8361783983045461E-2</v>
      </c>
      <c r="I47" s="323">
        <f t="shared" si="27"/>
        <v>7.0286419286230001E-2</v>
      </c>
      <c r="J47" s="399">
        <f t="shared" si="28"/>
        <v>5.552513393620355E-2</v>
      </c>
      <c r="K47" s="323">
        <f t="shared" si="29"/>
        <v>4.4402203384443194E-2</v>
      </c>
      <c r="L47" s="323">
        <f t="shared" si="30"/>
        <v>4.5786118798308351E-2</v>
      </c>
      <c r="M47" s="399">
        <f t="shared" si="31"/>
        <v>4.5162463672277775E-2</v>
      </c>
      <c r="N47" s="394">
        <f t="shared" si="22"/>
        <v>-2.3698438952693923E-2</v>
      </c>
      <c r="O47" s="395">
        <f t="shared" si="22"/>
        <v>-0.42392291985199543</v>
      </c>
      <c r="P47" s="386">
        <f t="shared" si="22"/>
        <v>-0.29606987904041482</v>
      </c>
      <c r="R47" s="401">
        <v>1244.829</v>
      </c>
      <c r="S47" s="369">
        <v>2903.7350000000001</v>
      </c>
      <c r="T47" s="374">
        <v>4148.5640000000003</v>
      </c>
      <c r="U47" s="19">
        <v>1022.4970000000001</v>
      </c>
      <c r="V47" s="119">
        <v>1724.8300000000002</v>
      </c>
      <c r="W47" s="375">
        <v>2747.3270000000002</v>
      </c>
      <c r="X47" s="345">
        <f t="shared" si="32"/>
        <v>4.2617129242437574E-2</v>
      </c>
      <c r="Y47" s="323">
        <f t="shared" si="33"/>
        <v>7.6421532057837027E-2</v>
      </c>
      <c r="Z47" s="399">
        <f t="shared" si="34"/>
        <v>6.1729175600345847E-2</v>
      </c>
      <c r="AA47" s="323">
        <f t="shared" si="35"/>
        <v>4.0275446259162254E-2</v>
      </c>
      <c r="AB47" s="323">
        <f t="shared" si="36"/>
        <v>5.2585421165068758E-2</v>
      </c>
      <c r="AC47" s="399">
        <f t="shared" si="37"/>
        <v>4.7214554279086912E-2</v>
      </c>
      <c r="AE47" s="394">
        <f t="shared" si="23"/>
        <v>-0.1786044508924518</v>
      </c>
      <c r="AF47" s="395">
        <f t="shared" si="23"/>
        <v>-0.4059960705780658</v>
      </c>
      <c r="AG47" s="386">
        <f t="shared" si="23"/>
        <v>-0.33776434448160858</v>
      </c>
      <c r="AI47" s="27">
        <f t="shared" si="24"/>
        <v>2.6363274408439108</v>
      </c>
      <c r="AJ47" s="28">
        <f t="shared" si="24"/>
        <v>2.8866632734011057</v>
      </c>
      <c r="AK47" s="402">
        <f t="shared" si="24"/>
        <v>2.8066926595480539</v>
      </c>
      <c r="AL47" s="28">
        <f t="shared" si="24"/>
        <v>2.218031510239852</v>
      </c>
      <c r="AM47" s="28">
        <f t="shared" si="24"/>
        <v>2.9764928798724388</v>
      </c>
      <c r="AN47" s="402">
        <f t="shared" si="24"/>
        <v>2.6404495245930475</v>
      </c>
      <c r="AO47" s="384">
        <f t="shared" si="25"/>
        <v>-0.15866615205816723</v>
      </c>
      <c r="AP47" s="385">
        <f t="shared" si="25"/>
        <v>3.1118837898088E-2</v>
      </c>
      <c r="AQ47" s="386">
        <f t="shared" si="25"/>
        <v>-5.923097222257874E-2</v>
      </c>
    </row>
    <row r="48" spans="1:43" ht="19.5" customHeight="1">
      <c r="A48" s="8" t="s">
        <v>218</v>
      </c>
      <c r="B48" s="19">
        <v>1459.65</v>
      </c>
      <c r="C48" s="371">
        <v>4999.0599999999995</v>
      </c>
      <c r="D48" s="375">
        <v>6458.7099999999991</v>
      </c>
      <c r="E48" s="19">
        <v>1628.6999999999996</v>
      </c>
      <c r="F48" s="369">
        <v>5377.25</v>
      </c>
      <c r="G48" s="377">
        <v>7005.95</v>
      </c>
      <c r="H48" s="345">
        <f t="shared" si="26"/>
        <v>1.1858702662072189E-2</v>
      </c>
      <c r="I48" s="323">
        <f t="shared" si="27"/>
        <v>3.4930026542728393E-2</v>
      </c>
      <c r="J48" s="399">
        <f t="shared" si="28"/>
        <v>2.4262327696023815E-2</v>
      </c>
      <c r="K48" s="323">
        <f t="shared" si="29"/>
        <v>1.5687411447081107E-2</v>
      </c>
      <c r="L48" s="323">
        <f t="shared" si="30"/>
        <v>4.2486661807436203E-2</v>
      </c>
      <c r="M48" s="399">
        <f t="shared" si="31"/>
        <v>3.0409702700280202E-2</v>
      </c>
      <c r="N48" s="394">
        <f t="shared" si="22"/>
        <v>0.11581543520706984</v>
      </c>
      <c r="O48" s="395">
        <f t="shared" si="22"/>
        <v>7.5652222617852261E-2</v>
      </c>
      <c r="P48" s="386">
        <f t="shared" si="22"/>
        <v>8.4728993870293104E-2</v>
      </c>
      <c r="R48" s="401">
        <v>536.68599999999992</v>
      </c>
      <c r="S48" s="369">
        <v>1870.9959999999999</v>
      </c>
      <c r="T48" s="374">
        <v>2407.6819999999998</v>
      </c>
      <c r="U48" s="19">
        <v>543.54</v>
      </c>
      <c r="V48" s="119">
        <v>1774.7240000000002</v>
      </c>
      <c r="W48" s="375">
        <v>2318.2640000000001</v>
      </c>
      <c r="X48" s="345">
        <f t="shared" si="32"/>
        <v>1.8373621296263864E-2</v>
      </c>
      <c r="Y48" s="323">
        <f t="shared" si="33"/>
        <v>4.9241539188006077E-2</v>
      </c>
      <c r="Z48" s="399">
        <f t="shared" si="34"/>
        <v>3.5825462730668216E-2</v>
      </c>
      <c r="AA48" s="323">
        <f t="shared" si="35"/>
        <v>2.140966287402804E-2</v>
      </c>
      <c r="AB48" s="323">
        <f t="shared" si="36"/>
        <v>5.410655484410376E-2</v>
      </c>
      <c r="AC48" s="399">
        <f t="shared" si="37"/>
        <v>3.9840834913810096E-2</v>
      </c>
      <c r="AE48" s="394">
        <f t="shared" si="23"/>
        <v>1.2770968499271534E-2</v>
      </c>
      <c r="AF48" s="395">
        <f t="shared" si="23"/>
        <v>-5.1454946990800471E-2</v>
      </c>
      <c r="AG48" s="386">
        <f t="shared" si="23"/>
        <v>-3.713862544970626E-2</v>
      </c>
      <c r="AI48" s="27">
        <f t="shared" si="24"/>
        <v>3.6768129346076108</v>
      </c>
      <c r="AJ48" s="28">
        <f t="shared" si="24"/>
        <v>3.7426956267778344</v>
      </c>
      <c r="AK48" s="402">
        <f t="shared" si="24"/>
        <v>3.7278063266503687</v>
      </c>
      <c r="AL48" s="28">
        <f t="shared" si="24"/>
        <v>3.3372628476699213</v>
      </c>
      <c r="AM48" s="28">
        <f t="shared" si="24"/>
        <v>3.3004305174578086</v>
      </c>
      <c r="AN48" s="402">
        <f t="shared" si="24"/>
        <v>3.308993070176065</v>
      </c>
      <c r="AO48" s="384">
        <f t="shared" si="25"/>
        <v>-9.2349024270914196E-2</v>
      </c>
      <c r="AP48" s="385">
        <f t="shared" si="25"/>
        <v>-0.11816753308918716</v>
      </c>
      <c r="AQ48" s="386">
        <f t="shared" si="25"/>
        <v>-0.1123484483301013</v>
      </c>
    </row>
    <row r="49" spans="1:43" ht="19.5" customHeight="1">
      <c r="A49" s="8" t="s">
        <v>222</v>
      </c>
      <c r="B49" s="19">
        <v>2260.3200000000002</v>
      </c>
      <c r="C49" s="371">
        <v>3297.4500000000003</v>
      </c>
      <c r="D49" s="375">
        <v>5557.77</v>
      </c>
      <c r="E49" s="19">
        <v>813.54000000000008</v>
      </c>
      <c r="F49" s="369">
        <v>3564.91</v>
      </c>
      <c r="G49" s="377">
        <v>4378.45</v>
      </c>
      <c r="H49" s="345">
        <f t="shared" si="26"/>
        <v>1.8363623335138569E-2</v>
      </c>
      <c r="I49" s="323">
        <f t="shared" si="27"/>
        <v>2.3040334787604023E-2</v>
      </c>
      <c r="J49" s="399">
        <f t="shared" si="28"/>
        <v>2.0877920977893469E-2</v>
      </c>
      <c r="K49" s="323">
        <f t="shared" si="29"/>
        <v>7.8359039164108604E-3</v>
      </c>
      <c r="L49" s="323">
        <f t="shared" si="30"/>
        <v>2.8167023207763705E-2</v>
      </c>
      <c r="M49" s="399">
        <f t="shared" si="31"/>
        <v>1.9004897663848851E-2</v>
      </c>
      <c r="N49" s="394">
        <f t="shared" si="22"/>
        <v>-0.64007751114886391</v>
      </c>
      <c r="O49" s="395">
        <f t="shared" si="22"/>
        <v>8.1111161655218297E-2</v>
      </c>
      <c r="P49" s="386">
        <f t="shared" si="22"/>
        <v>-0.21219301986228298</v>
      </c>
      <c r="R49" s="401">
        <v>628.57399999999984</v>
      </c>
      <c r="S49" s="369">
        <v>1039.3020000000001</v>
      </c>
      <c r="T49" s="374">
        <v>1667.876</v>
      </c>
      <c r="U49" s="19">
        <v>323.56199999999995</v>
      </c>
      <c r="V49" s="119">
        <v>1117.8510000000001</v>
      </c>
      <c r="W49" s="375">
        <v>1441.413</v>
      </c>
      <c r="X49" s="345">
        <f t="shared" si="32"/>
        <v>2.1519437124645997E-2</v>
      </c>
      <c r="Y49" s="323">
        <f t="shared" si="33"/>
        <v>2.735272024161094E-2</v>
      </c>
      <c r="Z49" s="399">
        <f t="shared" si="34"/>
        <v>2.481740922487936E-2</v>
      </c>
      <c r="AA49" s="323">
        <f t="shared" si="35"/>
        <v>1.2744882324845016E-2</v>
      </c>
      <c r="AB49" s="323">
        <f t="shared" si="36"/>
        <v>3.4080266249307628E-2</v>
      </c>
      <c r="AC49" s="399">
        <f t="shared" si="37"/>
        <v>2.4771595200382589E-2</v>
      </c>
      <c r="AE49" s="394">
        <f t="shared" si="23"/>
        <v>-0.48524437854572405</v>
      </c>
      <c r="AF49" s="395">
        <f t="shared" si="23"/>
        <v>7.5578609489830639E-2</v>
      </c>
      <c r="AG49" s="386">
        <f t="shared" si="23"/>
        <v>-0.13577927855548014</v>
      </c>
      <c r="AI49" s="27">
        <f t="shared" si="24"/>
        <v>2.780907128194237</v>
      </c>
      <c r="AJ49" s="28">
        <f t="shared" si="24"/>
        <v>3.1518355092571531</v>
      </c>
      <c r="AK49" s="402">
        <f t="shared" si="24"/>
        <v>3.0009806091292006</v>
      </c>
      <c r="AL49" s="28">
        <f t="shared" si="24"/>
        <v>3.977210708754332</v>
      </c>
      <c r="AM49" s="28">
        <f t="shared" si="24"/>
        <v>3.1357060907568495</v>
      </c>
      <c r="AN49" s="402">
        <f t="shared" si="24"/>
        <v>3.2920622594753852</v>
      </c>
      <c r="AO49" s="384">
        <f t="shared" si="25"/>
        <v>0.43018465752824564</v>
      </c>
      <c r="AP49" s="385">
        <f t="shared" si="25"/>
        <v>-5.1174683618261151E-3</v>
      </c>
      <c r="AQ49" s="386">
        <f t="shared" si="25"/>
        <v>9.6995511887245492E-2</v>
      </c>
    </row>
    <row r="50" spans="1:43" ht="19.5" customHeight="1">
      <c r="A50" s="8" t="s">
        <v>217</v>
      </c>
      <c r="B50" s="19">
        <v>1724.9399999999996</v>
      </c>
      <c r="C50" s="371">
        <v>3071.5</v>
      </c>
      <c r="D50" s="375">
        <v>4796.4399999999996</v>
      </c>
      <c r="E50" s="19">
        <v>1045.52</v>
      </c>
      <c r="F50" s="369">
        <v>2309.0400000000004</v>
      </c>
      <c r="G50" s="377">
        <v>3354.5600000000004</v>
      </c>
      <c r="H50" s="345">
        <f t="shared" si="26"/>
        <v>1.4014010598372758E-2</v>
      </c>
      <c r="I50" s="323">
        <f t="shared" si="27"/>
        <v>2.1461550076612459E-2</v>
      </c>
      <c r="J50" s="399">
        <f t="shared" si="28"/>
        <v>1.8017963193008586E-2</v>
      </c>
      <c r="K50" s="323">
        <f t="shared" si="29"/>
        <v>1.0070302950913148E-2</v>
      </c>
      <c r="L50" s="323">
        <f t="shared" si="30"/>
        <v>1.8244158553134503E-2</v>
      </c>
      <c r="M50" s="399">
        <f t="shared" si="31"/>
        <v>1.4560648062040405E-2</v>
      </c>
      <c r="N50" s="394">
        <f t="shared" si="22"/>
        <v>-0.39388036685333971</v>
      </c>
      <c r="O50" s="395">
        <f t="shared" si="22"/>
        <v>-0.24823701774377327</v>
      </c>
      <c r="P50" s="386">
        <f t="shared" si="22"/>
        <v>-0.30061462251169602</v>
      </c>
      <c r="R50" s="401">
        <v>434.2650000000001</v>
      </c>
      <c r="S50" s="369">
        <v>928.68</v>
      </c>
      <c r="T50" s="374">
        <v>1362.9450000000002</v>
      </c>
      <c r="U50" s="19">
        <v>441.66899999999998</v>
      </c>
      <c r="V50" s="119">
        <v>592.5569999999999</v>
      </c>
      <c r="W50" s="375">
        <v>1034.2259999999999</v>
      </c>
      <c r="X50" s="345">
        <f t="shared" si="32"/>
        <v>1.4867204757012536E-2</v>
      </c>
      <c r="Y50" s="323">
        <f t="shared" si="33"/>
        <v>2.4441331041390513E-2</v>
      </c>
      <c r="Z50" s="399">
        <f t="shared" si="34"/>
        <v>2.0280143017828187E-2</v>
      </c>
      <c r="AA50" s="323">
        <f t="shared" si="35"/>
        <v>1.7397034977939232E-2</v>
      </c>
      <c r="AB50" s="323">
        <f t="shared" si="36"/>
        <v>1.8065466978954239E-2</v>
      </c>
      <c r="AC50" s="399">
        <f t="shared" si="37"/>
        <v>1.7773828748395417E-2</v>
      </c>
      <c r="AE50" s="394">
        <f t="shared" si="23"/>
        <v>1.7049497426686197E-2</v>
      </c>
      <c r="AF50" s="395">
        <f t="shared" si="23"/>
        <v>-0.36193629667915761</v>
      </c>
      <c r="AG50" s="386">
        <f t="shared" si="23"/>
        <v>-0.24118287972001823</v>
      </c>
      <c r="AI50" s="27">
        <f t="shared" si="24"/>
        <v>2.5175658283766404</v>
      </c>
      <c r="AJ50" s="28">
        <f t="shared" si="24"/>
        <v>3.0235389874654079</v>
      </c>
      <c r="AK50" s="402">
        <f t="shared" si="24"/>
        <v>2.8415762523871879</v>
      </c>
      <c r="AL50" s="28">
        <f t="shared" si="24"/>
        <v>4.2243955161068172</v>
      </c>
      <c r="AM50" s="28">
        <f t="shared" si="24"/>
        <v>2.5662483109863832</v>
      </c>
      <c r="AN50" s="402">
        <f t="shared" si="24"/>
        <v>3.0830451683678328</v>
      </c>
      <c r="AO50" s="384">
        <f t="shared" si="25"/>
        <v>0.67796824555358814</v>
      </c>
      <c r="AP50" s="385">
        <f t="shared" si="25"/>
        <v>-0.15124351905988334</v>
      </c>
      <c r="AQ50" s="386">
        <f t="shared" si="25"/>
        <v>8.4977102331070156E-2</v>
      </c>
    </row>
    <row r="51" spans="1:43" ht="19.5" customHeight="1">
      <c r="A51" s="8" t="s">
        <v>223</v>
      </c>
      <c r="B51" s="19">
        <v>3569.41</v>
      </c>
      <c r="C51" s="371">
        <v>2746.9399999999996</v>
      </c>
      <c r="D51" s="375">
        <v>6316.3499999999995</v>
      </c>
      <c r="E51" s="19">
        <v>3347.57</v>
      </c>
      <c r="F51" s="369">
        <v>738.30000000000018</v>
      </c>
      <c r="G51" s="377">
        <v>4085.8700000000003</v>
      </c>
      <c r="H51" s="345">
        <f t="shared" si="26"/>
        <v>2.8999124357912572E-2</v>
      </c>
      <c r="I51" s="323">
        <f t="shared" si="27"/>
        <v>1.9193745846475603E-2</v>
      </c>
      <c r="J51" s="399">
        <f t="shared" si="28"/>
        <v>2.3727548309612916E-2</v>
      </c>
      <c r="K51" s="323">
        <f t="shared" si="29"/>
        <v>3.2243327769328492E-2</v>
      </c>
      <c r="L51" s="323">
        <f t="shared" si="30"/>
        <v>5.8334469129071838E-3</v>
      </c>
      <c r="M51" s="399">
        <f t="shared" si="31"/>
        <v>1.7734938441181264E-2</v>
      </c>
      <c r="N51" s="394">
        <f t="shared" si="22"/>
        <v>-6.2150327365026632E-2</v>
      </c>
      <c r="O51" s="395">
        <f t="shared" si="22"/>
        <v>-0.73122820301863156</v>
      </c>
      <c r="P51" s="386">
        <f t="shared" si="22"/>
        <v>-0.35312799322393462</v>
      </c>
      <c r="R51" s="401">
        <v>806.50300000000004</v>
      </c>
      <c r="S51" s="369">
        <v>696.97800000000007</v>
      </c>
      <c r="T51" s="374">
        <v>1503.4810000000002</v>
      </c>
      <c r="U51" s="19">
        <v>756.34799999999996</v>
      </c>
      <c r="V51" s="119">
        <v>172.70800000000003</v>
      </c>
      <c r="W51" s="375">
        <v>929.05600000000004</v>
      </c>
      <c r="X51" s="345">
        <f t="shared" si="32"/>
        <v>2.761089481801407E-2</v>
      </c>
      <c r="Y51" s="323">
        <f t="shared" si="33"/>
        <v>1.8343315271747297E-2</v>
      </c>
      <c r="Z51" s="399">
        <f t="shared" si="34"/>
        <v>2.2371269350257964E-2</v>
      </c>
      <c r="AA51" s="323">
        <f t="shared" si="35"/>
        <v>2.9792022105908231E-2</v>
      </c>
      <c r="AB51" s="323">
        <f t="shared" si="36"/>
        <v>5.2654017605078159E-3</v>
      </c>
      <c r="AC51" s="399">
        <f t="shared" si="37"/>
        <v>1.5966415697989855E-2</v>
      </c>
      <c r="AE51" s="394">
        <f t="shared" si="23"/>
        <v>-6.2188237365515174E-2</v>
      </c>
      <c r="AF51" s="395">
        <f t="shared" si="23"/>
        <v>-0.75220451721575132</v>
      </c>
      <c r="AG51" s="386">
        <f t="shared" si="23"/>
        <v>-0.3820633582998389</v>
      </c>
      <c r="AI51" s="27">
        <f t="shared" si="24"/>
        <v>2.2594854611826607</v>
      </c>
      <c r="AJ51" s="28">
        <f t="shared" si="24"/>
        <v>2.5372887649530029</v>
      </c>
      <c r="AK51" s="402">
        <f t="shared" si="24"/>
        <v>2.3803003316788973</v>
      </c>
      <c r="AL51" s="28">
        <f t="shared" si="24"/>
        <v>2.2593941276806757</v>
      </c>
      <c r="AM51" s="28">
        <f t="shared" si="24"/>
        <v>2.3392658810781524</v>
      </c>
      <c r="AN51" s="402">
        <f t="shared" si="24"/>
        <v>2.2738266268872969</v>
      </c>
      <c r="AO51" s="384">
        <f t="shared" si="25"/>
        <v>-4.0422256993490257E-5</v>
      </c>
      <c r="AP51" s="385">
        <f t="shared" si="25"/>
        <v>-7.8045071814487957E-2</v>
      </c>
      <c r="AQ51" s="386">
        <f t="shared" si="25"/>
        <v>-4.4731206131665473E-2</v>
      </c>
    </row>
    <row r="52" spans="1:43" ht="19.5" customHeight="1">
      <c r="A52" s="8" t="s">
        <v>227</v>
      </c>
      <c r="B52" s="19">
        <v>776.52999999999986</v>
      </c>
      <c r="C52" s="371">
        <v>360.87999999999994</v>
      </c>
      <c r="D52" s="375">
        <v>1137.4099999999999</v>
      </c>
      <c r="E52" s="19">
        <v>1042.68</v>
      </c>
      <c r="F52" s="369">
        <v>482.88000000000005</v>
      </c>
      <c r="G52" s="377">
        <v>1525.5600000000002</v>
      </c>
      <c r="H52" s="345">
        <f t="shared" si="26"/>
        <v>6.3087989437049397E-3</v>
      </c>
      <c r="I52" s="323">
        <f t="shared" si="27"/>
        <v>2.5215836534748176E-3</v>
      </c>
      <c r="J52" s="399">
        <f t="shared" si="28"/>
        <v>4.2727129945042356E-3</v>
      </c>
      <c r="K52" s="323">
        <f t="shared" si="29"/>
        <v>1.0042948466655943E-2</v>
      </c>
      <c r="L52" s="323">
        <f t="shared" si="30"/>
        <v>3.8153255388116221E-3</v>
      </c>
      <c r="M52" s="399">
        <f t="shared" si="31"/>
        <v>6.6217752127034129E-3</v>
      </c>
      <c r="N52" s="394">
        <f t="shared" si="22"/>
        <v>0.34274271438321796</v>
      </c>
      <c r="O52" s="395">
        <f t="shared" si="22"/>
        <v>0.33806251385502145</v>
      </c>
      <c r="P52" s="386">
        <f t="shared" si="22"/>
        <v>0.34125776984552658</v>
      </c>
      <c r="R52" s="401">
        <v>189.52799999999996</v>
      </c>
      <c r="S52" s="369">
        <v>116.61000000000001</v>
      </c>
      <c r="T52" s="374">
        <v>306.13799999999998</v>
      </c>
      <c r="U52" s="19">
        <v>252.63400000000001</v>
      </c>
      <c r="V52" s="119">
        <v>147.648</v>
      </c>
      <c r="W52" s="375">
        <v>400.28200000000004</v>
      </c>
      <c r="X52" s="345">
        <f t="shared" si="32"/>
        <v>6.4885532639910445E-3</v>
      </c>
      <c r="Y52" s="323">
        <f t="shared" si="33"/>
        <v>3.068983517181966E-3</v>
      </c>
      <c r="Z52" s="399">
        <f t="shared" si="34"/>
        <v>4.5552259432272649E-3</v>
      </c>
      <c r="AA52" s="323">
        <f t="shared" si="35"/>
        <v>9.9510776953254595E-3</v>
      </c>
      <c r="AB52" s="323">
        <f t="shared" si="36"/>
        <v>4.5013898553365088E-3</v>
      </c>
      <c r="AC52" s="399">
        <f t="shared" si="37"/>
        <v>6.8790996542972384E-3</v>
      </c>
      <c r="AE52" s="394">
        <f t="shared" si="23"/>
        <v>0.33296399476594524</v>
      </c>
      <c r="AF52" s="395">
        <f t="shared" si="23"/>
        <v>0.26616928222279373</v>
      </c>
      <c r="AG52" s="386">
        <f t="shared" si="23"/>
        <v>0.30752144457728237</v>
      </c>
      <c r="AI52" s="27">
        <f t="shared" si="24"/>
        <v>2.4407041582424376</v>
      </c>
      <c r="AJ52" s="28">
        <f t="shared" si="24"/>
        <v>3.2312680115273782</v>
      </c>
      <c r="AK52" s="402">
        <f t="shared" si="24"/>
        <v>2.6915360336202427</v>
      </c>
      <c r="AL52" s="28">
        <f t="shared" si="24"/>
        <v>2.4229293743046765</v>
      </c>
      <c r="AM52" s="28">
        <f t="shared" si="24"/>
        <v>3.057654075546719</v>
      </c>
      <c r="AN52" s="402">
        <f t="shared" si="24"/>
        <v>2.6238364928288629</v>
      </c>
      <c r="AO52" s="384">
        <f>(AL52-AI52)/AI52</f>
        <v>-7.2826458207703518E-3</v>
      </c>
      <c r="AP52" s="385">
        <f>(AM52-AJ52)/AJ52</f>
        <v>-5.372935187093756E-2</v>
      </c>
      <c r="AQ52" s="386">
        <f>(AN52-AK52)/AK52</f>
        <v>-2.5152752906049999E-2</v>
      </c>
    </row>
    <row r="53" spans="1:43" ht="19.5" customHeight="1">
      <c r="A53" s="8" t="s">
        <v>228</v>
      </c>
      <c r="B53" s="19">
        <v>931.35</v>
      </c>
      <c r="C53" s="371">
        <v>874.55000000000018</v>
      </c>
      <c r="D53" s="375">
        <v>1805.9</v>
      </c>
      <c r="E53" s="19">
        <v>928.08999999999992</v>
      </c>
      <c r="F53" s="369">
        <v>526.17999999999995</v>
      </c>
      <c r="G53" s="377">
        <v>1454.27</v>
      </c>
      <c r="H53" s="345">
        <f t="shared" si="26"/>
        <v>7.5666102999492569E-3</v>
      </c>
      <c r="I53" s="323">
        <f t="shared" si="27"/>
        <v>6.1107597654245253E-3</v>
      </c>
      <c r="J53" s="399">
        <f t="shared" si="28"/>
        <v>6.7839146805243489E-3</v>
      </c>
      <c r="K53" s="323">
        <f t="shared" si="29"/>
        <v>8.9392335543203218E-3</v>
      </c>
      <c r="L53" s="323">
        <f t="shared" si="30"/>
        <v>4.1574469682154969E-3</v>
      </c>
      <c r="M53" s="399">
        <f t="shared" si="31"/>
        <v>6.3123371342839289E-3</v>
      </c>
      <c r="N53" s="394">
        <f t="shared" si="22"/>
        <v>-3.5002952703066565E-3</v>
      </c>
      <c r="O53" s="395">
        <f t="shared" si="22"/>
        <v>-0.39834200445943646</v>
      </c>
      <c r="P53" s="386">
        <f t="shared" si="22"/>
        <v>-0.19471177806080076</v>
      </c>
      <c r="R53" s="401">
        <v>238.55999999999997</v>
      </c>
      <c r="S53" s="369">
        <v>193.46299999999997</v>
      </c>
      <c r="T53" s="374">
        <v>432.02299999999991</v>
      </c>
      <c r="U53" s="19">
        <v>241.81399999999991</v>
      </c>
      <c r="V53" s="119">
        <v>123.83699999999997</v>
      </c>
      <c r="W53" s="375">
        <v>365.6509999999999</v>
      </c>
      <c r="X53" s="345">
        <f t="shared" si="32"/>
        <v>8.1671798713525371E-3</v>
      </c>
      <c r="Y53" s="323">
        <f t="shared" si="33"/>
        <v>5.0916281466818845E-3</v>
      </c>
      <c r="Z53" s="399">
        <f t="shared" si="34"/>
        <v>6.4283505401840748E-3</v>
      </c>
      <c r="AA53" s="323">
        <f t="shared" si="35"/>
        <v>9.5248854145421023E-3</v>
      </c>
      <c r="AB53" s="323">
        <f t="shared" si="36"/>
        <v>3.7754565961970851E-3</v>
      </c>
      <c r="AC53" s="399">
        <f t="shared" si="37"/>
        <v>6.2839439887215475E-3</v>
      </c>
      <c r="AE53" s="394">
        <f t="shared" si="23"/>
        <v>1.3640174379610723E-2</v>
      </c>
      <c r="AF53" s="395">
        <f t="shared" si="23"/>
        <v>-0.35989310617534104</v>
      </c>
      <c r="AG53" s="386">
        <f t="shared" si="23"/>
        <v>-0.15363070947611593</v>
      </c>
      <c r="AI53" s="27">
        <f t="shared" si="24"/>
        <v>2.5614430665163468</v>
      </c>
      <c r="AJ53" s="28">
        <f t="shared" si="24"/>
        <v>2.212143388028128</v>
      </c>
      <c r="AK53" s="402">
        <f t="shared" si="24"/>
        <v>2.3922863945954917</v>
      </c>
      <c r="AL53" s="28">
        <f t="shared" si="24"/>
        <v>2.6055016216099727</v>
      </c>
      <c r="AM53" s="28">
        <f t="shared" si="24"/>
        <v>2.3535102056330532</v>
      </c>
      <c r="AN53" s="402">
        <f t="shared" si="24"/>
        <v>2.5143267756331351</v>
      </c>
      <c r="AO53" s="384">
        <f t="shared" ref="AO53:AQ63" si="38">(AL53-AI53)/AI53</f>
        <v>1.720067709861187E-2</v>
      </c>
      <c r="AP53" s="385">
        <f t="shared" si="38"/>
        <v>6.3904907055296042E-2</v>
      </c>
      <c r="AQ53" s="386">
        <f t="shared" si="38"/>
        <v>5.1014118256639165E-2</v>
      </c>
    </row>
    <row r="54" spans="1:43" ht="19.5" customHeight="1">
      <c r="A54" s="8" t="s">
        <v>225</v>
      </c>
      <c r="B54" s="19">
        <v>252.93000000000006</v>
      </c>
      <c r="C54" s="371">
        <v>319.97000000000003</v>
      </c>
      <c r="D54" s="375">
        <v>572.90000000000009</v>
      </c>
      <c r="E54" s="19">
        <v>333.04999999999995</v>
      </c>
      <c r="F54" s="369">
        <v>511.16000000000008</v>
      </c>
      <c r="G54" s="377">
        <v>844.21</v>
      </c>
      <c r="H54" s="345">
        <f t="shared" si="26"/>
        <v>2.0548910110765725E-3</v>
      </c>
      <c r="I54" s="323">
        <f t="shared" si="27"/>
        <v>2.2357324362733805E-3</v>
      </c>
      <c r="J54" s="399">
        <f t="shared" si="28"/>
        <v>2.152115133989922E-3</v>
      </c>
      <c r="K54" s="323">
        <f t="shared" si="29"/>
        <v>3.2078911907965639E-3</v>
      </c>
      <c r="L54" s="323">
        <f t="shared" si="30"/>
        <v>4.0387711282698574E-3</v>
      </c>
      <c r="M54" s="399">
        <f t="shared" si="31"/>
        <v>3.6643389000212035E-3</v>
      </c>
      <c r="N54" s="394">
        <f t="shared" si="22"/>
        <v>0.31676748507492142</v>
      </c>
      <c r="O54" s="395">
        <f t="shared" si="22"/>
        <v>0.59752476794699516</v>
      </c>
      <c r="P54" s="386">
        <f t="shared" si="22"/>
        <v>0.47357304939780048</v>
      </c>
      <c r="R54" s="401">
        <v>83.259</v>
      </c>
      <c r="S54" s="369">
        <v>142.25899999999999</v>
      </c>
      <c r="T54" s="374">
        <v>225.51799999999997</v>
      </c>
      <c r="U54" s="19">
        <v>97.818999999999988</v>
      </c>
      <c r="V54" s="119">
        <v>205.64600000000002</v>
      </c>
      <c r="W54" s="375">
        <v>303.46500000000003</v>
      </c>
      <c r="X54" s="345">
        <f t="shared" si="32"/>
        <v>2.8503991822138707E-3</v>
      </c>
      <c r="Y54" s="323">
        <f t="shared" si="33"/>
        <v>3.7440230355097266E-3</v>
      </c>
      <c r="Z54" s="399">
        <f t="shared" si="34"/>
        <v>3.3556286519959176E-3</v>
      </c>
      <c r="AA54" s="323">
        <f t="shared" si="35"/>
        <v>3.8530224319728973E-3</v>
      </c>
      <c r="AB54" s="323">
        <f t="shared" si="36"/>
        <v>6.2695926676320157E-3</v>
      </c>
      <c r="AC54" s="399">
        <f t="shared" si="37"/>
        <v>5.2152381985483024E-3</v>
      </c>
      <c r="AE54" s="394">
        <f t="shared" si="23"/>
        <v>0.17487598938252907</v>
      </c>
      <c r="AF54" s="395">
        <f t="shared" si="23"/>
        <v>0.44557462093786709</v>
      </c>
      <c r="AG54" s="386">
        <f t="shared" si="23"/>
        <v>0.34563538165467977</v>
      </c>
      <c r="AI54" s="27">
        <f t="shared" si="24"/>
        <v>3.2917803344798946</v>
      </c>
      <c r="AJ54" s="28">
        <f t="shared" si="24"/>
        <v>4.4460105634903266</v>
      </c>
      <c r="AK54" s="402">
        <f t="shared" si="24"/>
        <v>3.9364286961075217</v>
      </c>
      <c r="AL54" s="28">
        <f t="shared" si="24"/>
        <v>2.9370665065305515</v>
      </c>
      <c r="AM54" s="28">
        <f t="shared" si="24"/>
        <v>4.0231238751075979</v>
      </c>
      <c r="AN54" s="402">
        <f t="shared" si="24"/>
        <v>3.5946624655002908</v>
      </c>
      <c r="AO54" s="384">
        <f t="shared" si="38"/>
        <v>-0.10775744184199593</v>
      </c>
      <c r="AP54" s="385">
        <f t="shared" si="38"/>
        <v>-9.5115988219952138E-2</v>
      </c>
      <c r="AQ54" s="386">
        <f t="shared" si="38"/>
        <v>-8.6821394972854779E-2</v>
      </c>
    </row>
    <row r="55" spans="1:43" ht="19.5" customHeight="1">
      <c r="A55" s="8" t="s">
        <v>226</v>
      </c>
      <c r="B55" s="19">
        <v>191.97</v>
      </c>
      <c r="C55" s="371">
        <v>403.73999999999995</v>
      </c>
      <c r="D55" s="375">
        <v>595.70999999999992</v>
      </c>
      <c r="E55" s="19">
        <v>619.45999999999992</v>
      </c>
      <c r="F55" s="369">
        <v>273.06999999999994</v>
      </c>
      <c r="G55" s="377">
        <v>892.52999999999986</v>
      </c>
      <c r="H55" s="345">
        <f t="shared" si="26"/>
        <v>1.5596308361853855E-3</v>
      </c>
      <c r="I55" s="323">
        <f t="shared" si="27"/>
        <v>2.8210601425790374E-3</v>
      </c>
      <c r="J55" s="399">
        <f t="shared" si="28"/>
        <v>2.2378015473365964E-3</v>
      </c>
      <c r="K55" s="323">
        <f t="shared" si="29"/>
        <v>5.966552400693108E-3</v>
      </c>
      <c r="L55" s="323">
        <f t="shared" si="30"/>
        <v>2.1575773378133063E-3</v>
      </c>
      <c r="M55" s="399">
        <f t="shared" si="31"/>
        <v>3.874074458293463E-3</v>
      </c>
      <c r="N55" s="394">
        <f t="shared" si="22"/>
        <v>2.2268583632859293</v>
      </c>
      <c r="O55" s="395">
        <f t="shared" si="22"/>
        <v>-0.32364888294446931</v>
      </c>
      <c r="P55" s="386">
        <f t="shared" si="22"/>
        <v>0.49826257742861457</v>
      </c>
      <c r="R55" s="401">
        <v>58.411000000000001</v>
      </c>
      <c r="S55" s="369">
        <v>124.974</v>
      </c>
      <c r="T55" s="374">
        <v>183.38499999999999</v>
      </c>
      <c r="U55" s="19">
        <v>153.85199999999998</v>
      </c>
      <c r="V55" s="119">
        <v>99.433999999999997</v>
      </c>
      <c r="W55" s="375">
        <v>253.28599999999997</v>
      </c>
      <c r="X55" s="345">
        <f t="shared" si="32"/>
        <v>1.9997197496041796E-3</v>
      </c>
      <c r="Y55" s="323">
        <f t="shared" si="33"/>
        <v>3.2891102484889716E-3</v>
      </c>
      <c r="Z55" s="399">
        <f t="shared" si="34"/>
        <v>2.7287044065053404E-3</v>
      </c>
      <c r="AA55" s="323">
        <f t="shared" si="35"/>
        <v>6.0601233625767401E-3</v>
      </c>
      <c r="AB55" s="323">
        <f t="shared" si="36"/>
        <v>3.0314748515085236E-3</v>
      </c>
      <c r="AC55" s="399">
        <f t="shared" si="37"/>
        <v>4.3528803069794045E-3</v>
      </c>
      <c r="AE55" s="394">
        <f t="shared" si="23"/>
        <v>1.6339559329578328</v>
      </c>
      <c r="AF55" s="395">
        <f t="shared" si="23"/>
        <v>-0.20436250740153955</v>
      </c>
      <c r="AG55" s="386">
        <f t="shared" si="23"/>
        <v>0.38117076096736369</v>
      </c>
      <c r="AI55" s="27">
        <f t="shared" si="24"/>
        <v>3.0427150075532641</v>
      </c>
      <c r="AJ55" s="28">
        <f t="shared" si="24"/>
        <v>3.0954079358002677</v>
      </c>
      <c r="AK55" s="402">
        <f t="shared" si="24"/>
        <v>3.078427422739253</v>
      </c>
      <c r="AL55" s="28">
        <f t="shared" si="24"/>
        <v>2.4836470474284051</v>
      </c>
      <c r="AM55" s="28">
        <f t="shared" si="24"/>
        <v>3.6413373860182379</v>
      </c>
      <c r="AN55" s="402">
        <f t="shared" si="24"/>
        <v>2.8378429856699494</v>
      </c>
      <c r="AO55" s="384">
        <f t="shared" si="38"/>
        <v>-0.18373983719705048</v>
      </c>
      <c r="AP55" s="385">
        <f t="shared" si="38"/>
        <v>0.17636752943092424</v>
      </c>
      <c r="AQ55" s="386">
        <f t="shared" si="38"/>
        <v>-7.8151732697087972E-2</v>
      </c>
    </row>
    <row r="56" spans="1:43" ht="19.5" customHeight="1">
      <c r="A56" s="8" t="s">
        <v>230</v>
      </c>
      <c r="B56" s="19">
        <v>260.88</v>
      </c>
      <c r="C56" s="371">
        <v>282.43</v>
      </c>
      <c r="D56" s="375">
        <v>543.30999999999995</v>
      </c>
      <c r="E56" s="19">
        <v>334.6</v>
      </c>
      <c r="F56" s="369">
        <v>275.06</v>
      </c>
      <c r="G56" s="377">
        <v>609.66000000000008</v>
      </c>
      <c r="H56" s="345">
        <f t="shared" si="26"/>
        <v>2.1194795673492909E-3</v>
      </c>
      <c r="I56" s="323">
        <f t="shared" si="27"/>
        <v>1.9734284838475195E-3</v>
      </c>
      <c r="J56" s="399">
        <f t="shared" si="28"/>
        <v>2.0409594579299428E-3</v>
      </c>
      <c r="K56" s="323">
        <f t="shared" si="29"/>
        <v>3.2228205748101803E-3</v>
      </c>
      <c r="L56" s="323">
        <f t="shared" si="30"/>
        <v>2.1733007014279422E-3</v>
      </c>
      <c r="M56" s="399">
        <f t="shared" si="31"/>
        <v>2.6462620127538495E-3</v>
      </c>
      <c r="N56" s="394">
        <f t="shared" si="22"/>
        <v>0.28258203005213134</v>
      </c>
      <c r="O56" s="395">
        <f t="shared" si="22"/>
        <v>-2.6094961583401213E-2</v>
      </c>
      <c r="P56" s="386">
        <f t="shared" si="22"/>
        <v>0.12212180891203943</v>
      </c>
      <c r="R56" s="401">
        <v>64.045000000000002</v>
      </c>
      <c r="S56" s="369">
        <v>89.012999999999991</v>
      </c>
      <c r="T56" s="374">
        <v>153.05799999999999</v>
      </c>
      <c r="U56" s="19">
        <v>70.619000000000014</v>
      </c>
      <c r="V56" s="119">
        <v>68.445000000000007</v>
      </c>
      <c r="W56" s="375">
        <v>139.06400000000002</v>
      </c>
      <c r="X56" s="345">
        <f t="shared" si="32"/>
        <v>2.1926015881152468E-3</v>
      </c>
      <c r="Y56" s="323">
        <f t="shared" si="33"/>
        <v>2.3426758409649112E-3</v>
      </c>
      <c r="Z56" s="399">
        <f t="shared" si="34"/>
        <v>2.2774492954761535E-3</v>
      </c>
      <c r="AA56" s="323">
        <f t="shared" si="35"/>
        <v>2.7816333342550437E-3</v>
      </c>
      <c r="AB56" s="323">
        <f t="shared" si="36"/>
        <v>2.0867037050857945E-3</v>
      </c>
      <c r="AC56" s="399">
        <f t="shared" si="37"/>
        <v>2.3899029042654708E-3</v>
      </c>
      <c r="AE56" s="394">
        <f t="shared" si="23"/>
        <v>0.10264657662581017</v>
      </c>
      <c r="AF56" s="395">
        <f t="shared" si="23"/>
        <v>-0.23106737218159129</v>
      </c>
      <c r="AG56" s="386">
        <f t="shared" si="23"/>
        <v>-9.1429392779207697E-2</v>
      </c>
      <c r="AI56" s="27">
        <f t="shared" si="24"/>
        <v>2.4549601349279362</v>
      </c>
      <c r="AJ56" s="28">
        <f t="shared" si="24"/>
        <v>3.1516836030166759</v>
      </c>
      <c r="AK56" s="402">
        <f t="shared" si="24"/>
        <v>2.8171393863540155</v>
      </c>
      <c r="AL56" s="28">
        <f t="shared" si="24"/>
        <v>2.1105499103407057</v>
      </c>
      <c r="AM56" s="28">
        <f t="shared" si="24"/>
        <v>2.4883661746528034</v>
      </c>
      <c r="AN56" s="402">
        <f t="shared" si="24"/>
        <v>2.2810090870321162</v>
      </c>
      <c r="AO56" s="384">
        <f t="shared" si="38"/>
        <v>-0.14029157528349862</v>
      </c>
      <c r="AP56" s="385">
        <f t="shared" si="38"/>
        <v>-0.21046447293407544</v>
      </c>
      <c r="AQ56" s="386">
        <f t="shared" si="38"/>
        <v>-0.19031017844515219</v>
      </c>
    </row>
    <row r="57" spans="1:43" ht="19.5" customHeight="1">
      <c r="A57" s="8" t="s">
        <v>229</v>
      </c>
      <c r="B57" s="19">
        <v>1512.5200000000002</v>
      </c>
      <c r="C57" s="371">
        <v>1007.2699999999999</v>
      </c>
      <c r="D57" s="375">
        <v>2519.79</v>
      </c>
      <c r="E57" s="19">
        <v>324.87</v>
      </c>
      <c r="F57" s="369">
        <v>101.47000000000001</v>
      </c>
      <c r="G57" s="377">
        <v>426.34000000000003</v>
      </c>
      <c r="H57" s="345">
        <f t="shared" si="26"/>
        <v>1.2288236872152521E-2</v>
      </c>
      <c r="I57" s="323">
        <f t="shared" si="27"/>
        <v>7.0381167330846256E-3</v>
      </c>
      <c r="J57" s="399">
        <f t="shared" si="28"/>
        <v>9.4656627569845771E-3</v>
      </c>
      <c r="K57" s="323">
        <f t="shared" si="29"/>
        <v>3.1291025706472898E-3</v>
      </c>
      <c r="L57" s="323">
        <f t="shared" si="30"/>
        <v>8.0173352059148301E-4</v>
      </c>
      <c r="M57" s="399">
        <f t="shared" si="31"/>
        <v>1.85055169523583E-3</v>
      </c>
      <c r="N57" s="394">
        <f t="shared" si="22"/>
        <v>-0.78521275751725594</v>
      </c>
      <c r="O57" s="395">
        <f t="shared" si="22"/>
        <v>-0.8992623626237255</v>
      </c>
      <c r="P57" s="386">
        <f t="shared" si="22"/>
        <v>-0.83080336059751003</v>
      </c>
      <c r="R57" s="401">
        <v>277.24</v>
      </c>
      <c r="S57" s="369">
        <v>125.45400000000002</v>
      </c>
      <c r="T57" s="374">
        <v>402.69400000000002</v>
      </c>
      <c r="U57" s="19">
        <v>81.300999999999988</v>
      </c>
      <c r="V57" s="119">
        <v>36.907000000000004</v>
      </c>
      <c r="W57" s="375">
        <v>118.208</v>
      </c>
      <c r="X57" s="345">
        <f t="shared" si="32"/>
        <v>9.4914023622307917E-3</v>
      </c>
      <c r="Y57" s="323">
        <f t="shared" si="33"/>
        <v>3.3017430594678532E-3</v>
      </c>
      <c r="Z57" s="399">
        <f t="shared" si="34"/>
        <v>5.9919453187188797E-3</v>
      </c>
      <c r="AA57" s="323">
        <f t="shared" si="35"/>
        <v>3.2023898909396796E-3</v>
      </c>
      <c r="AB57" s="323">
        <f t="shared" si="36"/>
        <v>1.1251950273007732E-3</v>
      </c>
      <c r="AC57" s="399">
        <f t="shared" si="37"/>
        <v>2.0314793369054012E-3</v>
      </c>
      <c r="AE57" s="394">
        <f t="shared" si="23"/>
        <v>-0.70674866541624592</v>
      </c>
      <c r="AF57" s="395">
        <f t="shared" si="23"/>
        <v>-0.70581248903980753</v>
      </c>
      <c r="AG57" s="386">
        <f t="shared" si="23"/>
        <v>-0.70645701202401823</v>
      </c>
      <c r="AI57" s="27">
        <f t="shared" si="24"/>
        <v>1.83296749795044</v>
      </c>
      <c r="AJ57" s="28">
        <f t="shared" si="24"/>
        <v>1.2454853217111603</v>
      </c>
      <c r="AK57" s="402">
        <f t="shared" si="24"/>
        <v>1.5981252405954467</v>
      </c>
      <c r="AL57" s="28">
        <f t="shared" si="24"/>
        <v>2.5025702588727796</v>
      </c>
      <c r="AM57" s="28">
        <f t="shared" si="24"/>
        <v>3.6372326796097365</v>
      </c>
      <c r="AN57" s="402">
        <f t="shared" si="24"/>
        <v>2.7726227893230755</v>
      </c>
      <c r="AO57" s="384">
        <f t="shared" si="38"/>
        <v>0.36531076610527241</v>
      </c>
      <c r="AP57" s="385">
        <f t="shared" si="38"/>
        <v>1.9203336371821527</v>
      </c>
      <c r="AQ57" s="386">
        <f t="shared" si="38"/>
        <v>0.7349220942721747</v>
      </c>
    </row>
    <row r="58" spans="1:43" ht="19.5" customHeight="1">
      <c r="A58" s="8" t="s">
        <v>224</v>
      </c>
      <c r="B58" s="19">
        <v>119.95000000000003</v>
      </c>
      <c r="C58" s="371">
        <v>230.05999999999997</v>
      </c>
      <c r="D58" s="375">
        <v>350.01</v>
      </c>
      <c r="E58" s="19">
        <v>159.08999999999997</v>
      </c>
      <c r="F58" s="369">
        <v>113.29000000000002</v>
      </c>
      <c r="G58" s="377">
        <v>272.38</v>
      </c>
      <c r="H58" s="345">
        <f t="shared" si="26"/>
        <v>9.7451538678146083E-4</v>
      </c>
      <c r="I58" s="323">
        <f t="shared" si="27"/>
        <v>1.6075025917712718E-3</v>
      </c>
      <c r="J58" s="399">
        <f t="shared" si="28"/>
        <v>1.314822513611123E-3</v>
      </c>
      <c r="K58" s="323">
        <f t="shared" si="29"/>
        <v>1.5323327114361968E-3</v>
      </c>
      <c r="L58" s="323">
        <f t="shared" si="30"/>
        <v>8.9512555974976952E-4</v>
      </c>
      <c r="M58" s="399">
        <f t="shared" si="31"/>
        <v>1.1822800364693327E-3</v>
      </c>
      <c r="N58" s="394">
        <f t="shared" si="22"/>
        <v>0.32630262609420535</v>
      </c>
      <c r="O58" s="395">
        <f t="shared" si="22"/>
        <v>-0.50756324437103351</v>
      </c>
      <c r="P58" s="386">
        <f t="shared" si="22"/>
        <v>-0.22179366303819889</v>
      </c>
      <c r="R58" s="401">
        <v>40.415000000000006</v>
      </c>
      <c r="S58" s="369">
        <v>98.995000000000005</v>
      </c>
      <c r="T58" s="374">
        <v>139.41000000000003</v>
      </c>
      <c r="U58" s="19">
        <v>47.51400000000001</v>
      </c>
      <c r="V58" s="119">
        <v>24.077000000000005</v>
      </c>
      <c r="W58" s="375">
        <v>71.591000000000008</v>
      </c>
      <c r="X58" s="345">
        <f t="shared" si="32"/>
        <v>1.3836207851304196E-3</v>
      </c>
      <c r="Y58" s="323">
        <f t="shared" si="33"/>
        <v>2.6053856726132294E-3</v>
      </c>
      <c r="Z58" s="399">
        <f t="shared" si="34"/>
        <v>2.0743718478114874E-3</v>
      </c>
      <c r="AA58" s="323">
        <f t="shared" si="35"/>
        <v>1.8715434407708144E-3</v>
      </c>
      <c r="AB58" s="323">
        <f t="shared" si="36"/>
        <v>7.3404288271386789E-4</v>
      </c>
      <c r="AC58" s="399">
        <f t="shared" si="37"/>
        <v>1.2303366710239121E-3</v>
      </c>
      <c r="AE58" s="394">
        <f t="shared" si="23"/>
        <v>0.17565260423110238</v>
      </c>
      <c r="AF58" s="395">
        <f t="shared" si="23"/>
        <v>-0.7567856962472852</v>
      </c>
      <c r="AG58" s="386">
        <f t="shared" si="23"/>
        <v>-0.48647155871171366</v>
      </c>
      <c r="AI58" s="27">
        <f t="shared" si="24"/>
        <v>3.3693205502292618</v>
      </c>
      <c r="AJ58" s="28">
        <f t="shared" si="24"/>
        <v>4.303007910979745</v>
      </c>
      <c r="AK58" s="402">
        <f t="shared" si="24"/>
        <v>3.9830290563126773</v>
      </c>
      <c r="AL58" s="28">
        <f t="shared" si="24"/>
        <v>2.9866113520648701</v>
      </c>
      <c r="AM58" s="28">
        <f t="shared" si="24"/>
        <v>2.1252537735016332</v>
      </c>
      <c r="AN58" s="402">
        <f t="shared" si="24"/>
        <v>2.6283500991262212</v>
      </c>
      <c r="AO58" s="384">
        <f t="shared" si="38"/>
        <v>-0.11358646126393368</v>
      </c>
      <c r="AP58" s="385">
        <f t="shared" si="38"/>
        <v>-0.50610042615103223</v>
      </c>
      <c r="AQ58" s="386">
        <f t="shared" si="38"/>
        <v>-0.34011274786947238</v>
      </c>
    </row>
    <row r="59" spans="1:43" ht="19.5" customHeight="1">
      <c r="A59" s="8" t="s">
        <v>220</v>
      </c>
      <c r="B59" s="19">
        <v>175.51</v>
      </c>
      <c r="C59" s="371">
        <v>93.23</v>
      </c>
      <c r="D59" s="375">
        <v>268.74</v>
      </c>
      <c r="E59" s="19">
        <v>39.96</v>
      </c>
      <c r="F59" s="369">
        <v>49</v>
      </c>
      <c r="G59" s="377">
        <v>88.960000000000008</v>
      </c>
      <c r="H59" s="345">
        <f t="shared" si="26"/>
        <v>1.4259040894874042E-3</v>
      </c>
      <c r="I59" s="323">
        <f t="shared" si="27"/>
        <v>6.5142774333146007E-4</v>
      </c>
      <c r="J59" s="399">
        <f t="shared" si="28"/>
        <v>1.0095294486096205E-3</v>
      </c>
      <c r="K59" s="323">
        <f t="shared" si="29"/>
        <v>3.8488915173166404E-4</v>
      </c>
      <c r="L59" s="323">
        <f t="shared" si="30"/>
        <v>3.871581995563483E-4</v>
      </c>
      <c r="M59" s="399">
        <f t="shared" si="31"/>
        <v>3.8613566357409445E-4</v>
      </c>
      <c r="N59" s="394">
        <f t="shared" si="22"/>
        <v>-0.77232066548914591</v>
      </c>
      <c r="O59" s="395">
        <f t="shared" si="22"/>
        <v>-0.47441810575994853</v>
      </c>
      <c r="P59" s="386">
        <f t="shared" si="22"/>
        <v>-0.66897372925504206</v>
      </c>
      <c r="R59" s="401">
        <v>66.822000000000003</v>
      </c>
      <c r="S59" s="369">
        <v>38.893000000000001</v>
      </c>
      <c r="T59" s="374">
        <v>105.715</v>
      </c>
      <c r="U59" s="19">
        <v>28.503000000000004</v>
      </c>
      <c r="V59" s="119">
        <v>26.638000000000002</v>
      </c>
      <c r="W59" s="375">
        <v>55.141000000000005</v>
      </c>
      <c r="X59" s="345">
        <f t="shared" si="32"/>
        <v>2.2876730942468114E-3</v>
      </c>
      <c r="Y59" s="323">
        <f t="shared" si="33"/>
        <v>1.02359982792006E-3</v>
      </c>
      <c r="Z59" s="399">
        <f t="shared" si="34"/>
        <v>1.5730020794160488E-3</v>
      </c>
      <c r="AA59" s="323">
        <f t="shared" si="35"/>
        <v>1.1227133622151476E-3</v>
      </c>
      <c r="AB59" s="323">
        <f t="shared" si="36"/>
        <v>8.1212087509789459E-4</v>
      </c>
      <c r="AC59" s="399">
        <f t="shared" si="37"/>
        <v>9.4763300382631245E-4</v>
      </c>
      <c r="AE59" s="394">
        <f t="shared" si="23"/>
        <v>-0.57344886414653862</v>
      </c>
      <c r="AF59" s="395">
        <f t="shared" si="23"/>
        <v>-0.31509526135808497</v>
      </c>
      <c r="AG59" s="386">
        <f t="shared" si="23"/>
        <v>-0.47839947027384949</v>
      </c>
      <c r="AI59" s="27">
        <f t="shared" si="24"/>
        <v>3.8073044270981713</v>
      </c>
      <c r="AJ59" s="28">
        <f t="shared" si="24"/>
        <v>4.1717258393221064</v>
      </c>
      <c r="AK59" s="402">
        <f t="shared" si="24"/>
        <v>3.9337277666145716</v>
      </c>
      <c r="AL59" s="28">
        <f t="shared" si="24"/>
        <v>7.1328828828828836</v>
      </c>
      <c r="AM59" s="28">
        <f t="shared" si="24"/>
        <v>5.436326530612245</v>
      </c>
      <c r="AN59" s="402">
        <f t="shared" si="24"/>
        <v>6.1984037769784175</v>
      </c>
      <c r="AO59" s="384">
        <f t="shared" si="38"/>
        <v>0.8734732195605861</v>
      </c>
      <c r="AP59" s="385">
        <f t="shared" si="38"/>
        <v>0.3031360976241988</v>
      </c>
      <c r="AQ59" s="386">
        <f t="shared" si="38"/>
        <v>0.57570735564979425</v>
      </c>
    </row>
    <row r="60" spans="1:43" ht="19.5" customHeight="1">
      <c r="A60" s="8" t="s">
        <v>232</v>
      </c>
      <c r="B60" s="19">
        <v>110.21</v>
      </c>
      <c r="C60" s="371">
        <v>60.39</v>
      </c>
      <c r="D60" s="375">
        <v>170.6</v>
      </c>
      <c r="E60" s="19">
        <v>164.13</v>
      </c>
      <c r="F60" s="369">
        <v>46.510000000000005</v>
      </c>
      <c r="G60" s="377">
        <v>210.64</v>
      </c>
      <c r="H60" s="345">
        <f t="shared" si="26"/>
        <v>8.9538424991400392E-4</v>
      </c>
      <c r="I60" s="323">
        <f t="shared" si="27"/>
        <v>4.2196418985076552E-4</v>
      </c>
      <c r="J60" s="399">
        <f t="shared" si="28"/>
        <v>6.4086374909876173E-4</v>
      </c>
      <c r="K60" s="323">
        <f t="shared" si="29"/>
        <v>1.5808772891320825E-3</v>
      </c>
      <c r="L60" s="323">
        <f t="shared" si="30"/>
        <v>3.6748424206868899E-4</v>
      </c>
      <c r="M60" s="399">
        <f t="shared" si="31"/>
        <v>9.1429424657427213E-4</v>
      </c>
      <c r="N60" s="394">
        <f t="shared" si="22"/>
        <v>0.48924779965520376</v>
      </c>
      <c r="O60" s="395">
        <f t="shared" si="22"/>
        <v>-0.22983937738036092</v>
      </c>
      <c r="P60" s="386">
        <f t="shared" si="22"/>
        <v>0.23470105509964825</v>
      </c>
      <c r="R60" s="401">
        <v>29.567000000000004</v>
      </c>
      <c r="S60" s="369">
        <v>19.995000000000001</v>
      </c>
      <c r="T60" s="374">
        <v>49.562000000000005</v>
      </c>
      <c r="U60" s="19">
        <v>38.430999999999997</v>
      </c>
      <c r="V60" s="119">
        <v>15.483999999999998</v>
      </c>
      <c r="W60" s="375">
        <v>53.914999999999992</v>
      </c>
      <c r="X60" s="345">
        <f t="shared" si="32"/>
        <v>1.0122359459099619E-3</v>
      </c>
      <c r="Y60" s="323">
        <f t="shared" si="33"/>
        <v>5.2623553233902248E-4</v>
      </c>
      <c r="Z60" s="399">
        <f t="shared" si="34"/>
        <v>7.3746515688424743E-4</v>
      </c>
      <c r="AA60" s="323">
        <f t="shared" si="35"/>
        <v>1.5137703828821643E-3</v>
      </c>
      <c r="AB60" s="323">
        <f t="shared" si="36"/>
        <v>4.7206545649132057E-4</v>
      </c>
      <c r="AC60" s="399">
        <f t="shared" si="37"/>
        <v>9.2656341744429055E-4</v>
      </c>
      <c r="AE60" s="394">
        <f t="shared" si="23"/>
        <v>0.29979368890993313</v>
      </c>
      <c r="AF60" s="395">
        <f t="shared" si="23"/>
        <v>-0.22560640160040024</v>
      </c>
      <c r="AG60" s="386">
        <f t="shared" si="23"/>
        <v>8.7829385416246047E-2</v>
      </c>
      <c r="AI60" s="27">
        <f t="shared" si="24"/>
        <v>2.6827874058615375</v>
      </c>
      <c r="AJ60" s="28">
        <f t="shared" si="24"/>
        <v>3.3109786388474918</v>
      </c>
      <c r="AK60" s="402">
        <f t="shared" si="24"/>
        <v>2.9051582649472452</v>
      </c>
      <c r="AL60" s="28">
        <f t="shared" si="24"/>
        <v>2.3414975933711082</v>
      </c>
      <c r="AM60" s="28">
        <f t="shared" si="24"/>
        <v>3.3291765211782405</v>
      </c>
      <c r="AN60" s="402">
        <f t="shared" si="24"/>
        <v>2.5595803266236228</v>
      </c>
      <c r="AO60" s="384">
        <f t="shared" si="38"/>
        <v>-0.12721463197000105</v>
      </c>
      <c r="AP60" s="385">
        <f t="shared" si="38"/>
        <v>5.4962246259260524E-3</v>
      </c>
      <c r="AQ60" s="386">
        <f t="shared" si="38"/>
        <v>-0.11895322278763967</v>
      </c>
    </row>
    <row r="61" spans="1:43" ht="19.5" customHeight="1">
      <c r="A61" s="8" t="s">
        <v>231</v>
      </c>
      <c r="B61" s="19">
        <v>155.81</v>
      </c>
      <c r="C61" s="371">
        <v>147.98000000000002</v>
      </c>
      <c r="D61" s="375">
        <v>303.79000000000002</v>
      </c>
      <c r="E61" s="19">
        <v>54.180000000000007</v>
      </c>
      <c r="F61" s="369">
        <v>11.690000000000001</v>
      </c>
      <c r="G61" s="377">
        <v>65.87</v>
      </c>
      <c r="H61" s="345">
        <f t="shared" si="26"/>
        <v>1.2658544594782775E-3</v>
      </c>
      <c r="I61" s="323">
        <f t="shared" si="27"/>
        <v>1.0339834544480259E-3</v>
      </c>
      <c r="J61" s="399">
        <f t="shared" si="28"/>
        <v>1.1411957698634985E-3</v>
      </c>
      <c r="K61" s="323">
        <f t="shared" si="29"/>
        <v>5.2185421023076984E-4</v>
      </c>
      <c r="L61" s="323">
        <f t="shared" si="30"/>
        <v>9.2364884751300244E-5</v>
      </c>
      <c r="M61" s="399">
        <f t="shared" si="31"/>
        <v>2.8591227697420863E-4</v>
      </c>
      <c r="N61" s="394">
        <f t="shared" si="22"/>
        <v>-0.6522687889095693</v>
      </c>
      <c r="O61" s="395">
        <f t="shared" si="22"/>
        <v>-0.92100283822138129</v>
      </c>
      <c r="P61" s="386">
        <f t="shared" si="22"/>
        <v>-0.78317258632608056</v>
      </c>
      <c r="R61" s="401">
        <v>32.74</v>
      </c>
      <c r="S61" s="369">
        <v>61.776999999999994</v>
      </c>
      <c r="T61" s="374">
        <v>94.516999999999996</v>
      </c>
      <c r="U61" s="19">
        <v>22.395</v>
      </c>
      <c r="V61" s="119">
        <v>9.0800000000000018</v>
      </c>
      <c r="W61" s="375">
        <v>31.475000000000001</v>
      </c>
      <c r="X61" s="345">
        <f t="shared" si="32"/>
        <v>1.1208646419688217E-3</v>
      </c>
      <c r="Y61" s="323">
        <f t="shared" si="33"/>
        <v>1.6258690913382237E-3</v>
      </c>
      <c r="Z61" s="399">
        <f t="shared" si="34"/>
        <v>1.4063797714625802E-3</v>
      </c>
      <c r="AA61" s="323">
        <f t="shared" si="35"/>
        <v>8.8212348688938803E-4</v>
      </c>
      <c r="AB61" s="323">
        <f t="shared" si="36"/>
        <v>2.7682474457124722E-4</v>
      </c>
      <c r="AC61" s="399">
        <f t="shared" si="37"/>
        <v>5.4091780699358342E-4</v>
      </c>
      <c r="AE61" s="394">
        <f t="shared" si="23"/>
        <v>-0.31597434331093471</v>
      </c>
      <c r="AF61" s="395">
        <f t="shared" si="23"/>
        <v>-0.85301973226281613</v>
      </c>
      <c r="AG61" s="386">
        <f t="shared" si="23"/>
        <v>-0.66699112328999011</v>
      </c>
      <c r="AI61" s="27">
        <f t="shared" si="24"/>
        <v>2.1012771965855852</v>
      </c>
      <c r="AJ61" s="28">
        <f t="shared" si="24"/>
        <v>4.1746857683470733</v>
      </c>
      <c r="AK61" s="402">
        <f t="shared" si="24"/>
        <v>3.1112610685012672</v>
      </c>
      <c r="AL61" s="28">
        <f t="shared" si="24"/>
        <v>4.1334440753045403</v>
      </c>
      <c r="AM61" s="28">
        <f t="shared" si="24"/>
        <v>7.7673224978614206</v>
      </c>
      <c r="AN61" s="402">
        <f t="shared" si="24"/>
        <v>4.7783512980112341</v>
      </c>
      <c r="AO61" s="384">
        <f t="shared" si="38"/>
        <v>0.96711032795723995</v>
      </c>
      <c r="AP61" s="385">
        <f t="shared" si="38"/>
        <v>0.86057656285273354</v>
      </c>
      <c r="AQ61" s="386">
        <f t="shared" si="38"/>
        <v>0.53582460385204023</v>
      </c>
    </row>
    <row r="62" spans="1:43" ht="19.5" customHeight="1" thickBot="1">
      <c r="A62" s="8" t="s">
        <v>17</v>
      </c>
      <c r="B62" s="19">
        <f t="shared" ref="B62:G62" si="39">B63-SUM(B40:B61)</f>
        <v>220.39999999996508</v>
      </c>
      <c r="C62" s="371">
        <f t="shared" si="39"/>
        <v>66.559999999997672</v>
      </c>
      <c r="D62" s="376">
        <f t="shared" si="39"/>
        <v>286.96000000013737</v>
      </c>
      <c r="E62" s="21">
        <f t="shared" si="39"/>
        <v>67.869999999995343</v>
      </c>
      <c r="F62" s="119">
        <f t="shared" si="39"/>
        <v>45.940000000002328</v>
      </c>
      <c r="G62" s="375">
        <f t="shared" si="39"/>
        <v>113.81000000002678</v>
      </c>
      <c r="H62" s="345">
        <f t="shared" si="26"/>
        <v>1.7906060128937047E-3</v>
      </c>
      <c r="I62" s="323">
        <f t="shared" si="27"/>
        <v>4.6507594761493575E-4</v>
      </c>
      <c r="J62" s="399">
        <f t="shared" si="28"/>
        <v>1.0779733964916102E-3</v>
      </c>
      <c r="K62" s="323">
        <f t="shared" si="29"/>
        <v>6.537143825832394E-4</v>
      </c>
      <c r="L62" s="323">
        <f t="shared" si="30"/>
        <v>3.6298056505346007E-4</v>
      </c>
      <c r="M62" s="399">
        <f t="shared" si="31"/>
        <v>4.9399842481315226E-4</v>
      </c>
      <c r="N62" s="396">
        <f t="shared" si="22"/>
        <v>-0.69205989110705035</v>
      </c>
      <c r="O62" s="397">
        <f t="shared" si="22"/>
        <v>-0.30979567307686395</v>
      </c>
      <c r="P62" s="388">
        <f t="shared" si="22"/>
        <v>-0.6033942012825052</v>
      </c>
      <c r="R62" s="19">
        <f t="shared" ref="R62:W62" si="40">R63-SUM(R40:R61)</f>
        <v>62.447999999996682</v>
      </c>
      <c r="S62" s="119">
        <f t="shared" si="40"/>
        <v>38.807999999982712</v>
      </c>
      <c r="T62" s="375">
        <f t="shared" si="40"/>
        <v>101.25599999999395</v>
      </c>
      <c r="U62" s="119">
        <f t="shared" si="40"/>
        <v>29.927000000006956</v>
      </c>
      <c r="V62" s="123">
        <f t="shared" si="40"/>
        <v>18.782000000006519</v>
      </c>
      <c r="W62" s="376">
        <f t="shared" si="40"/>
        <v>48.709000000009837</v>
      </c>
      <c r="X62" s="345">
        <f t="shared" si="32"/>
        <v>2.1379277691406613E-3</v>
      </c>
      <c r="Y62" s="323">
        <f t="shared" si="33"/>
        <v>1.0213627676420947E-3</v>
      </c>
      <c r="Z62" s="399">
        <f t="shared" si="34"/>
        <v>1.5066537251415778E-3</v>
      </c>
      <c r="AA62" s="323">
        <f t="shared" si="35"/>
        <v>1.1788037326253562E-3</v>
      </c>
      <c r="AB62" s="323">
        <f t="shared" si="36"/>
        <v>5.72612593891957E-4</v>
      </c>
      <c r="AC62" s="399">
        <f t="shared" si="37"/>
        <v>8.3709501067055683E-4</v>
      </c>
      <c r="AE62" s="396">
        <f t="shared" si="23"/>
        <v>-0.52076928004085721</v>
      </c>
      <c r="AF62" s="397">
        <f t="shared" si="23"/>
        <v>-0.51602762317009676</v>
      </c>
      <c r="AG62" s="388">
        <f t="shared" si="23"/>
        <v>-0.51895196334031812</v>
      </c>
      <c r="AI62" s="27">
        <f t="shared" si="24"/>
        <v>2.8333938294013872</v>
      </c>
      <c r="AJ62" s="28">
        <f t="shared" si="24"/>
        <v>5.8305288461514522</v>
      </c>
      <c r="AK62" s="402">
        <f t="shared" si="24"/>
        <v>3.528575411205237</v>
      </c>
      <c r="AL62" s="28">
        <f t="shared" si="24"/>
        <v>4.4094592603519978</v>
      </c>
      <c r="AM62" s="28">
        <f t="shared" si="24"/>
        <v>4.0883761427961618</v>
      </c>
      <c r="AN62" s="402">
        <f t="shared" si="24"/>
        <v>4.2798523855547295</v>
      </c>
      <c r="AO62" s="387">
        <f t="shared" si="38"/>
        <v>0.55624651066723996</v>
      </c>
      <c r="AP62" s="385">
        <f t="shared" si="38"/>
        <v>-0.29879840222473647</v>
      </c>
      <c r="AQ62" s="386">
        <f t="shared" si="38"/>
        <v>0.21291226254191992</v>
      </c>
    </row>
    <row r="63" spans="1:43" ht="25.5" customHeight="1" thickBot="1">
      <c r="A63" s="12" t="s">
        <v>18</v>
      </c>
      <c r="B63" s="17">
        <v>123086.81999999998</v>
      </c>
      <c r="C63" s="372">
        <v>143116.41</v>
      </c>
      <c r="D63" s="18">
        <v>266203.23000000004</v>
      </c>
      <c r="E63" s="17">
        <v>103822.1</v>
      </c>
      <c r="F63" s="373">
        <v>126563.25</v>
      </c>
      <c r="G63" s="378">
        <v>230385.35</v>
      </c>
      <c r="H63" s="334">
        <f t="shared" ref="H63:M63" si="41">SUM(H40:H62)</f>
        <v>0.99999999999999956</v>
      </c>
      <c r="I63" s="338">
        <f t="shared" si="41"/>
        <v>0.99999999999999989</v>
      </c>
      <c r="J63" s="335">
        <f t="shared" si="41"/>
        <v>1.0000000000000002</v>
      </c>
      <c r="K63" s="338">
        <f t="shared" si="41"/>
        <v>0.99999999999999989</v>
      </c>
      <c r="L63" s="338">
        <f t="shared" si="41"/>
        <v>1</v>
      </c>
      <c r="M63" s="335">
        <f t="shared" si="41"/>
        <v>0.99999999999999989</v>
      </c>
      <c r="N63" s="389">
        <f t="shared" si="22"/>
        <v>-0.15651326437712806</v>
      </c>
      <c r="O63" s="390">
        <f t="shared" si="22"/>
        <v>-0.11566220812833415</v>
      </c>
      <c r="P63" s="391">
        <f t="shared" si="22"/>
        <v>-0.13455088429993892</v>
      </c>
      <c r="R63" s="17">
        <v>29209.593000000001</v>
      </c>
      <c r="S63" s="372">
        <v>37996.293999999994</v>
      </c>
      <c r="T63" s="18">
        <v>67205.887000000002</v>
      </c>
      <c r="U63" s="17">
        <v>25387.601999999999</v>
      </c>
      <c r="V63" s="373">
        <v>32800.536000000007</v>
      </c>
      <c r="W63" s="378">
        <v>58188.138000000006</v>
      </c>
      <c r="X63" s="334">
        <f t="shared" ref="X63:AC63" si="42">SUM(X40:X62)</f>
        <v>0.99999999999999989</v>
      </c>
      <c r="Y63" s="338">
        <f t="shared" si="42"/>
        <v>0.99999999999999967</v>
      </c>
      <c r="Z63" s="335">
        <f t="shared" si="42"/>
        <v>0.99999999999999967</v>
      </c>
      <c r="AA63" s="338">
        <f t="shared" si="42"/>
        <v>1.0000000000000004</v>
      </c>
      <c r="AB63" s="338">
        <f t="shared" si="42"/>
        <v>1</v>
      </c>
      <c r="AC63" s="335">
        <f t="shared" si="42"/>
        <v>1.0000000000000002</v>
      </c>
      <c r="AE63" s="389">
        <f t="shared" si="23"/>
        <v>-0.13084711587730791</v>
      </c>
      <c r="AF63" s="390">
        <f t="shared" si="23"/>
        <v>-0.13674380980418743</v>
      </c>
      <c r="AG63" s="391">
        <f t="shared" si="23"/>
        <v>-0.13418093864306851</v>
      </c>
      <c r="AI63" s="403">
        <f t="shared" si="24"/>
        <v>2.3730886052625295</v>
      </c>
      <c r="AJ63" s="404">
        <f t="shared" si="24"/>
        <v>2.6549222412719824</v>
      </c>
      <c r="AK63" s="405">
        <f t="shared" si="24"/>
        <v>2.5246082476159284</v>
      </c>
      <c r="AL63" s="404">
        <f t="shared" si="24"/>
        <v>2.4452984480182929</v>
      </c>
      <c r="AM63" s="404">
        <f t="shared" si="24"/>
        <v>2.5916319310700384</v>
      </c>
      <c r="AN63" s="405">
        <f t="shared" si="24"/>
        <v>2.5256874189265943</v>
      </c>
      <c r="AO63" s="389">
        <f t="shared" si="38"/>
        <v>3.0428633214803606E-2</v>
      </c>
      <c r="AP63" s="390">
        <f t="shared" si="38"/>
        <v>-2.383885645239138E-2</v>
      </c>
      <c r="AQ63" s="391">
        <f t="shared" si="38"/>
        <v>4.2746089880876554E-4</v>
      </c>
    </row>
    <row r="64" spans="1:43" ht="20.100000000000001" customHeight="1"/>
    <row r="65" spans="1:43" ht="20.100000000000001" customHeight="1" thickBot="1"/>
    <row r="66" spans="1:43" ht="15" customHeight="1">
      <c r="A66" s="494" t="s">
        <v>15</v>
      </c>
      <c r="B66" s="441" t="s">
        <v>133</v>
      </c>
      <c r="C66" s="503"/>
      <c r="D66" s="503"/>
      <c r="E66" s="503"/>
      <c r="F66" s="503"/>
      <c r="G66" s="526"/>
      <c r="H66" s="503" t="s">
        <v>135</v>
      </c>
      <c r="I66" s="503"/>
      <c r="J66" s="503"/>
      <c r="K66" s="503"/>
      <c r="L66" s="503"/>
      <c r="M66" s="526"/>
      <c r="N66" s="527" t="s">
        <v>153</v>
      </c>
      <c r="O66" s="497"/>
      <c r="P66" s="528"/>
      <c r="R66" s="504" t="s">
        <v>134</v>
      </c>
      <c r="S66" s="503"/>
      <c r="T66" s="503"/>
      <c r="U66" s="503"/>
      <c r="V66" s="503"/>
      <c r="W66" s="526"/>
      <c r="X66" s="503" t="s">
        <v>136</v>
      </c>
      <c r="Y66" s="503"/>
      <c r="Z66" s="503"/>
      <c r="AA66" s="503"/>
      <c r="AB66" s="503"/>
      <c r="AC66" s="442"/>
      <c r="AE66" s="497" t="s">
        <v>153</v>
      </c>
      <c r="AF66" s="497"/>
      <c r="AG66" s="497"/>
      <c r="AI66" s="488" t="s">
        <v>154</v>
      </c>
      <c r="AJ66" s="487"/>
      <c r="AK66" s="487"/>
      <c r="AL66" s="487"/>
      <c r="AM66" s="487"/>
      <c r="AN66" s="486"/>
      <c r="AO66" s="497" t="s">
        <v>153</v>
      </c>
      <c r="AP66" s="497"/>
      <c r="AQ66" s="497"/>
    </row>
    <row r="67" spans="1:43" ht="15" customHeight="1">
      <c r="A67" s="495"/>
      <c r="B67" s="525" t="str">
        <f>B5</f>
        <v>jan-maio 2025</v>
      </c>
      <c r="C67" s="499"/>
      <c r="D67" s="500"/>
      <c r="E67" s="532" t="str">
        <f>E5</f>
        <v>jan-maio 26</v>
      </c>
      <c r="F67" s="507"/>
      <c r="G67" s="531"/>
      <c r="H67" s="533" t="str">
        <f>B67</f>
        <v>jan-maio 2025</v>
      </c>
      <c r="I67" s="499"/>
      <c r="J67" s="500"/>
      <c r="K67" s="525" t="str">
        <f>E67</f>
        <v>jan-maio 26</v>
      </c>
      <c r="L67" s="499"/>
      <c r="M67" s="500"/>
      <c r="N67" s="505" t="s">
        <v>137</v>
      </c>
      <c r="O67" s="499"/>
      <c r="P67" s="509"/>
      <c r="R67" s="529" t="str">
        <f>H67</f>
        <v>jan-maio 2025</v>
      </c>
      <c r="S67" s="499"/>
      <c r="T67" s="500"/>
      <c r="U67" s="530" t="str">
        <f>K67</f>
        <v>jan-maio 26</v>
      </c>
      <c r="V67" s="507"/>
      <c r="W67" s="531"/>
      <c r="X67" s="533" t="str">
        <f>R67</f>
        <v>jan-maio 2025</v>
      </c>
      <c r="Y67" s="499"/>
      <c r="Z67" s="500"/>
      <c r="AA67" s="525" t="str">
        <f>U67</f>
        <v>jan-maio 26</v>
      </c>
      <c r="AB67" s="499"/>
      <c r="AC67" s="509"/>
      <c r="AE67" s="498" t="s">
        <v>138</v>
      </c>
      <c r="AF67" s="499"/>
      <c r="AG67" s="509"/>
      <c r="AI67" s="521" t="str">
        <f>X67</f>
        <v>jan-maio 2025</v>
      </c>
      <c r="AJ67" s="522"/>
      <c r="AK67" s="524"/>
      <c r="AL67" s="523" t="str">
        <f>AA67</f>
        <v>jan-maio 26</v>
      </c>
      <c r="AM67" s="522"/>
      <c r="AN67" s="524"/>
      <c r="AO67" s="499" t="s">
        <v>139</v>
      </c>
      <c r="AP67" s="499"/>
      <c r="AQ67" s="509"/>
    </row>
    <row r="68" spans="1:43" ht="19.5" customHeight="1" thickBot="1">
      <c r="A68" s="49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31506.560000000001</v>
      </c>
      <c r="C69" s="370">
        <v>46269.319999999992</v>
      </c>
      <c r="D69" s="375">
        <v>77775.87999999999</v>
      </c>
      <c r="E69" s="39">
        <v>27438.12</v>
      </c>
      <c r="F69" s="379">
        <v>50486.080000000002</v>
      </c>
      <c r="G69" s="377">
        <v>77924.2</v>
      </c>
      <c r="H69" s="345">
        <f t="shared" ref="H69:H96" si="43">B69/$B$97</f>
        <v>0.18870653451095246</v>
      </c>
      <c r="I69" s="323">
        <f t="shared" ref="I69:I96" si="44">C69/$C$97</f>
        <v>0.20578598458988565</v>
      </c>
      <c r="J69" s="398">
        <f t="shared" ref="J69:J96" si="45">D69/$D$97</f>
        <v>0.1985078402754693</v>
      </c>
      <c r="K69" s="323">
        <f t="shared" ref="K69:K96" si="46">E69/$E$97</f>
        <v>0.17185060774709779</v>
      </c>
      <c r="L69" s="323">
        <f t="shared" ref="L69:L96" si="47">F69/$F$97</f>
        <v>0.21505019271041231</v>
      </c>
      <c r="M69" s="399">
        <f t="shared" ref="M69:M96" si="48">G69/$G$97</f>
        <v>0.19756314733177374</v>
      </c>
      <c r="N69" s="392">
        <f t="shared" ref="N69:P97" si="49">(E69-B69)/B69</f>
        <v>-0.12912993357573796</v>
      </c>
      <c r="O69" s="393">
        <f t="shared" si="49"/>
        <v>9.1135119340418444E-2</v>
      </c>
      <c r="P69" s="382">
        <f t="shared" si="49"/>
        <v>1.907017959809738E-3</v>
      </c>
      <c r="R69" s="401">
        <v>9459.5840000000007</v>
      </c>
      <c r="S69" s="369">
        <v>16807.690000000002</v>
      </c>
      <c r="T69" s="374">
        <v>26267.274000000005</v>
      </c>
      <c r="U69" s="39">
        <v>8140.6290000000008</v>
      </c>
      <c r="V69" s="112">
        <v>17528.991000000002</v>
      </c>
      <c r="W69" s="380">
        <v>25669.620000000003</v>
      </c>
      <c r="X69" s="345">
        <f t="shared" ref="X69:X96" si="50">R69/$R$97</f>
        <v>0.19447152752014427</v>
      </c>
      <c r="Y69" s="323">
        <f t="shared" ref="Y69:Y96" si="51">S69/$S$97</f>
        <v>0.21650655946594755</v>
      </c>
      <c r="Z69" s="398">
        <f t="shared" ref="Z69:Z96" si="52">T69/$T$97</f>
        <v>0.20801834527333679</v>
      </c>
      <c r="AA69" s="323">
        <f t="shared" ref="AA69:AA96" si="53">U69/$U$97</f>
        <v>0.17548875770932179</v>
      </c>
      <c r="AB69" s="323">
        <f t="shared" ref="AB69:AB96" si="54">V69/$V$97</f>
        <v>0.23089179720410952</v>
      </c>
      <c r="AC69" s="399">
        <f t="shared" ref="AC69:AC96" si="55">W69/$W$97</f>
        <v>0.20987865114234999</v>
      </c>
      <c r="AE69" s="392">
        <f t="shared" ref="AE69:AG97" si="56">(U69-R69)/R69</f>
        <v>-0.13943055001150154</v>
      </c>
      <c r="AF69" s="393">
        <f t="shared" si="56"/>
        <v>4.2914939530655276E-2</v>
      </c>
      <c r="AG69" s="382">
        <f t="shared" si="56"/>
        <v>-2.2752798786809858E-2</v>
      </c>
      <c r="AI69" s="125">
        <f t="shared" ref="AI69:AN97" si="57">(R69/B69)*10</f>
        <v>3.0024172743707975</v>
      </c>
      <c r="AJ69" s="364">
        <f t="shared" si="57"/>
        <v>3.6325776994345294</v>
      </c>
      <c r="AK69" s="366">
        <f t="shared" si="57"/>
        <v>3.3773033490588613</v>
      </c>
      <c r="AL69" s="364">
        <f t="shared" si="57"/>
        <v>2.9669048025156246</v>
      </c>
      <c r="AM69" s="364">
        <f t="shared" si="57"/>
        <v>3.4720443734193669</v>
      </c>
      <c r="AN69" s="363">
        <f t="shared" si="57"/>
        <v>3.2941781885473325</v>
      </c>
      <c r="AO69" s="383">
        <f t="shared" ref="AO69:AQ82" si="58">(AL69-AI69)/AI69</f>
        <v>-1.1827960143419806E-2</v>
      </c>
      <c r="AP69" s="381">
        <f t="shared" si="58"/>
        <v>-4.4192675091341366E-2</v>
      </c>
      <c r="AQ69" s="382">
        <f t="shared" si="58"/>
        <v>-2.4612879543287985E-2</v>
      </c>
    </row>
    <row r="70" spans="1:43" ht="19.5" customHeight="1">
      <c r="A70" s="8" t="s">
        <v>168</v>
      </c>
      <c r="B70" s="19">
        <v>36454.100000000006</v>
      </c>
      <c r="C70" s="371">
        <v>35436.250000000007</v>
      </c>
      <c r="D70" s="375">
        <v>71890.350000000006</v>
      </c>
      <c r="E70" s="19">
        <v>37725.54</v>
      </c>
      <c r="F70" s="369">
        <v>31449.469999999998</v>
      </c>
      <c r="G70" s="377">
        <v>69175.009999999995</v>
      </c>
      <c r="H70" s="345">
        <f t="shared" si="43"/>
        <v>0.21833951023900142</v>
      </c>
      <c r="I70" s="323">
        <f t="shared" si="44"/>
        <v>0.15760516031839969</v>
      </c>
      <c r="J70" s="399">
        <f t="shared" si="45"/>
        <v>0.18348616711437515</v>
      </c>
      <c r="K70" s="323">
        <f t="shared" si="46"/>
        <v>0.2362828421403306</v>
      </c>
      <c r="L70" s="323">
        <f t="shared" si="47"/>
        <v>0.13396196702418428</v>
      </c>
      <c r="M70" s="399">
        <f t="shared" si="48"/>
        <v>0.17538111000570966</v>
      </c>
      <c r="N70" s="394">
        <f t="shared" si="49"/>
        <v>3.4877832671770657E-2</v>
      </c>
      <c r="O70" s="395">
        <f t="shared" si="49"/>
        <v>-0.11250569684997733</v>
      </c>
      <c r="P70" s="386">
        <f t="shared" si="49"/>
        <v>-3.7770576996773712E-2</v>
      </c>
      <c r="R70" s="401">
        <v>10729.254000000001</v>
      </c>
      <c r="S70" s="369">
        <v>10993.065999999999</v>
      </c>
      <c r="T70" s="374">
        <v>21722.32</v>
      </c>
      <c r="U70" s="19">
        <v>10776.111999999999</v>
      </c>
      <c r="V70" s="119">
        <v>9259.7639999999992</v>
      </c>
      <c r="W70" s="375">
        <v>20035.875999999997</v>
      </c>
      <c r="X70" s="345">
        <f t="shared" si="50"/>
        <v>0.22057359124160408</v>
      </c>
      <c r="Y70" s="323">
        <f t="shared" si="51"/>
        <v>0.14160606827244468</v>
      </c>
      <c r="Z70" s="399">
        <f t="shared" si="52"/>
        <v>0.17202550450792525</v>
      </c>
      <c r="AA70" s="323">
        <f t="shared" si="53"/>
        <v>0.23230225917635047</v>
      </c>
      <c r="AB70" s="323">
        <f t="shared" si="54"/>
        <v>0.12196957324274475</v>
      </c>
      <c r="AC70" s="399">
        <f t="shared" si="55"/>
        <v>0.16381631786272574</v>
      </c>
      <c r="AE70" s="394">
        <f t="shared" si="56"/>
        <v>4.3673120237435288E-3</v>
      </c>
      <c r="AF70" s="395">
        <f t="shared" si="56"/>
        <v>-0.15767229997527532</v>
      </c>
      <c r="AG70" s="386">
        <f t="shared" si="56"/>
        <v>-7.7636458720799773E-2</v>
      </c>
      <c r="AI70" s="125">
        <f t="shared" si="57"/>
        <v>2.9432228473614765</v>
      </c>
      <c r="AJ70" s="364">
        <f t="shared" si="57"/>
        <v>3.1022091784542654</v>
      </c>
      <c r="AK70" s="363">
        <f t="shared" si="57"/>
        <v>3.0215905194508026</v>
      </c>
      <c r="AL70" s="364">
        <f t="shared" si="57"/>
        <v>2.8564500335846748</v>
      </c>
      <c r="AM70" s="364">
        <f t="shared" si="57"/>
        <v>2.9443306993726766</v>
      </c>
      <c r="AN70" s="363">
        <f t="shared" si="57"/>
        <v>2.8964037735592663</v>
      </c>
      <c r="AO70" s="384">
        <f t="shared" si="58"/>
        <v>-2.948224387921947E-2</v>
      </c>
      <c r="AP70" s="385">
        <f t="shared" si="58"/>
        <v>-5.0892273860222013E-2</v>
      </c>
      <c r="AQ70" s="386">
        <f t="shared" si="58"/>
        <v>-4.1430744862904184E-2</v>
      </c>
    </row>
    <row r="71" spans="1:43" ht="19.5" customHeight="1">
      <c r="A71" s="8" t="s">
        <v>170</v>
      </c>
      <c r="B71" s="19">
        <v>16103.039999999997</v>
      </c>
      <c r="C71" s="371">
        <v>34243.99</v>
      </c>
      <c r="D71" s="375">
        <v>50347.03</v>
      </c>
      <c r="E71" s="19">
        <v>18911.12</v>
      </c>
      <c r="F71" s="369">
        <v>44684.250000000015</v>
      </c>
      <c r="G71" s="377">
        <v>63595.37000000001</v>
      </c>
      <c r="H71" s="345">
        <f t="shared" si="43"/>
        <v>9.6448132499747583E-2</v>
      </c>
      <c r="I71" s="323">
        <f t="shared" si="44"/>
        <v>0.15230250192646441</v>
      </c>
      <c r="J71" s="399">
        <f t="shared" si="45"/>
        <v>0.12850102357677293</v>
      </c>
      <c r="K71" s="323">
        <f t="shared" si="46"/>
        <v>0.11844424709777113</v>
      </c>
      <c r="L71" s="323">
        <f t="shared" si="47"/>
        <v>0.19033675368775402</v>
      </c>
      <c r="M71" s="399">
        <f t="shared" si="48"/>
        <v>0.16123491101517456</v>
      </c>
      <c r="N71" s="394">
        <f t="shared" si="49"/>
        <v>0.17438198004848787</v>
      </c>
      <c r="O71" s="395">
        <f t="shared" si="49"/>
        <v>0.30487860789586779</v>
      </c>
      <c r="P71" s="386">
        <f t="shared" si="49"/>
        <v>0.26314044741070153</v>
      </c>
      <c r="R71" s="401">
        <v>5150.4749999999985</v>
      </c>
      <c r="S71" s="369">
        <v>10213.766000000001</v>
      </c>
      <c r="T71" s="374">
        <v>15364.241</v>
      </c>
      <c r="U71" s="19">
        <v>5794.433</v>
      </c>
      <c r="V71" s="119">
        <v>12304.408000000003</v>
      </c>
      <c r="W71" s="375">
        <v>18098.841000000004</v>
      </c>
      <c r="X71" s="345">
        <f t="shared" si="50"/>
        <v>0.10588422711868881</v>
      </c>
      <c r="Y71" s="323">
        <f t="shared" si="51"/>
        <v>0.13156759411021224</v>
      </c>
      <c r="Z71" s="399">
        <f t="shared" si="52"/>
        <v>0.12167398829436038</v>
      </c>
      <c r="AA71" s="323">
        <f t="shared" si="53"/>
        <v>0.12491145939704396</v>
      </c>
      <c r="AB71" s="323">
        <f t="shared" si="54"/>
        <v>0.16207361146187041</v>
      </c>
      <c r="AC71" s="399">
        <f t="shared" si="55"/>
        <v>0.14797883008474069</v>
      </c>
      <c r="AE71" s="394">
        <f t="shared" si="56"/>
        <v>0.12502885656177373</v>
      </c>
      <c r="AF71" s="395">
        <f t="shared" si="56"/>
        <v>0.2046886525499019</v>
      </c>
      <c r="AG71" s="386">
        <f t="shared" si="56"/>
        <v>0.17798471138274932</v>
      </c>
      <c r="AI71" s="125">
        <f t="shared" si="57"/>
        <v>3.1984488643138187</v>
      </c>
      <c r="AJ71" s="364">
        <f t="shared" si="57"/>
        <v>2.9826448378240977</v>
      </c>
      <c r="AK71" s="363">
        <f t="shared" si="57"/>
        <v>3.0516677945054553</v>
      </c>
      <c r="AL71" s="364">
        <f t="shared" si="57"/>
        <v>3.064034811264484</v>
      </c>
      <c r="AM71" s="364">
        <f t="shared" si="57"/>
        <v>2.7536342223490378</v>
      </c>
      <c r="AN71" s="363">
        <f t="shared" si="57"/>
        <v>2.8459368976074835</v>
      </c>
      <c r="AO71" s="384">
        <f t="shared" si="58"/>
        <v>-4.2024762236794848E-2</v>
      </c>
      <c r="AP71" s="385">
        <f t="shared" si="58"/>
        <v>-7.6781054375259783E-2</v>
      </c>
      <c r="AQ71" s="386">
        <f t="shared" si="58"/>
        <v>-6.7415888868503804E-2</v>
      </c>
    </row>
    <row r="72" spans="1:43" ht="19.5" customHeight="1">
      <c r="A72" s="8" t="s">
        <v>172</v>
      </c>
      <c r="B72" s="19">
        <v>15873.649999999998</v>
      </c>
      <c r="C72" s="371">
        <v>24498.319999999992</v>
      </c>
      <c r="D72" s="375">
        <v>40371.969999999987</v>
      </c>
      <c r="E72" s="19">
        <v>13559.81</v>
      </c>
      <c r="F72" s="369">
        <v>25037.68</v>
      </c>
      <c r="G72" s="377">
        <v>38597.49</v>
      </c>
      <c r="H72" s="345">
        <f t="shared" si="43"/>
        <v>9.5074215704278084E-2</v>
      </c>
      <c r="I72" s="323">
        <f t="shared" si="44"/>
        <v>0.10895796398127498</v>
      </c>
      <c r="J72" s="399">
        <f t="shared" si="45"/>
        <v>0.10304161871734575</v>
      </c>
      <c r="K72" s="323">
        <f t="shared" si="46"/>
        <v>8.4927888260390078E-2</v>
      </c>
      <c r="L72" s="323">
        <f t="shared" si="47"/>
        <v>0.10665034617505728</v>
      </c>
      <c r="M72" s="399">
        <f t="shared" si="48"/>
        <v>9.7857168934768188E-2</v>
      </c>
      <c r="N72" s="394">
        <f t="shared" si="49"/>
        <v>-0.14576609664443896</v>
      </c>
      <c r="O72" s="395">
        <f t="shared" si="49"/>
        <v>2.2016203560081181E-2</v>
      </c>
      <c r="P72" s="386">
        <f t="shared" si="49"/>
        <v>-4.3953267576489062E-2</v>
      </c>
      <c r="R72" s="401">
        <v>5676.2410000000009</v>
      </c>
      <c r="S72" s="369">
        <v>9161.9850000000006</v>
      </c>
      <c r="T72" s="374">
        <v>14838.226000000002</v>
      </c>
      <c r="U72" s="19">
        <v>4830.005000000001</v>
      </c>
      <c r="V72" s="119">
        <v>9053.8809999999994</v>
      </c>
      <c r="W72" s="375">
        <v>13883.886</v>
      </c>
      <c r="X72" s="345">
        <f t="shared" si="50"/>
        <v>0.11669300233947617</v>
      </c>
      <c r="Y72" s="323">
        <f t="shared" si="51"/>
        <v>0.11801918349449683</v>
      </c>
      <c r="Z72" s="399">
        <f t="shared" si="52"/>
        <v>0.11750831926113851</v>
      </c>
      <c r="AA72" s="323">
        <f t="shared" si="53"/>
        <v>0.10412114066122076</v>
      </c>
      <c r="AB72" s="323">
        <f t="shared" si="54"/>
        <v>0.11925768321531684</v>
      </c>
      <c r="AC72" s="399">
        <f t="shared" si="55"/>
        <v>0.11351672780096304</v>
      </c>
      <c r="AE72" s="394">
        <f t="shared" ref="AE72:AE74" si="59">(U72-R72)/R72</f>
        <v>-0.14908387434571571</v>
      </c>
      <c r="AF72" s="395">
        <f t="shared" ref="AF72:AF74" si="60">(V72-S72)/S72</f>
        <v>-1.1799189804392953E-2</v>
      </c>
      <c r="AG72" s="386">
        <f t="shared" ref="AG72:AG74" si="61">(W72-T72)/T72</f>
        <v>-6.4316313823498963E-2</v>
      </c>
      <c r="AI72" s="125">
        <f t="shared" ref="AI72:AI74" si="62">(R72/B72)*10</f>
        <v>3.5758889732355206</v>
      </c>
      <c r="AJ72" s="364">
        <f t="shared" ref="AJ72:AJ74" si="63">(S72/C72)*10</f>
        <v>3.7398421606053001</v>
      </c>
      <c r="AK72" s="363">
        <f t="shared" ref="AK72:AK74" si="64">(T72/D72)*10</f>
        <v>3.6753782389118013</v>
      </c>
      <c r="AL72" s="364">
        <f t="shared" ref="AL72:AL74" si="65">(U72/E72)*10</f>
        <v>3.5620005000070072</v>
      </c>
      <c r="AM72" s="364">
        <f t="shared" ref="AM72:AM74" si="66">(V72/F72)*10</f>
        <v>3.6161022107479601</v>
      </c>
      <c r="AN72" s="363">
        <f t="shared" ref="AN72:AN74" si="67">(W72/G72)*10</f>
        <v>3.597095562431651</v>
      </c>
      <c r="AO72" s="384">
        <f t="shared" ref="AO72:AO74" si="68">(AL72-AI72)/AI72</f>
        <v>-3.8839218254438359E-3</v>
      </c>
      <c r="AP72" s="385">
        <f t="shared" ref="AP72:AP74" si="69">(AM72-AJ72)/AJ72</f>
        <v>-3.308694446006042E-2</v>
      </c>
      <c r="AQ72" s="386">
        <f t="shared" ref="AQ72:AQ74" si="70">(AN72-AK72)/AK72</f>
        <v>-2.1299216404820444E-2</v>
      </c>
    </row>
    <row r="73" spans="1:43" ht="19.5" customHeight="1">
      <c r="A73" s="8" t="s">
        <v>174</v>
      </c>
      <c r="B73" s="19">
        <v>33113.259999999995</v>
      </c>
      <c r="C73" s="371">
        <v>10586.740000000002</v>
      </c>
      <c r="D73" s="375">
        <v>43700</v>
      </c>
      <c r="E73" s="19">
        <v>25685.08</v>
      </c>
      <c r="F73" s="369">
        <v>13755.359999999997</v>
      </c>
      <c r="G73" s="377">
        <v>39440.44</v>
      </c>
      <c r="H73" s="345">
        <f t="shared" si="43"/>
        <v>0.19832976183246093</v>
      </c>
      <c r="I73" s="323">
        <f t="shared" si="44"/>
        <v>4.7085254645997103E-2</v>
      </c>
      <c r="J73" s="399">
        <f t="shared" si="45"/>
        <v>0.11153576944469172</v>
      </c>
      <c r="K73" s="323">
        <f t="shared" si="46"/>
        <v>0.16087095646614372</v>
      </c>
      <c r="L73" s="323">
        <f t="shared" si="47"/>
        <v>5.8592245997334244E-2</v>
      </c>
      <c r="M73" s="399">
        <f t="shared" si="48"/>
        <v>9.9994320872719686E-2</v>
      </c>
      <c r="N73" s="394">
        <f t="shared" si="49"/>
        <v>-0.2243264480754838</v>
      </c>
      <c r="O73" s="395">
        <f t="shared" si="49"/>
        <v>0.29930082348296028</v>
      </c>
      <c r="P73" s="386">
        <f t="shared" si="49"/>
        <v>-9.7472768878718488E-2</v>
      </c>
      <c r="R73" s="401">
        <v>6477.0869999999986</v>
      </c>
      <c r="S73" s="369">
        <v>2526.2710000000002</v>
      </c>
      <c r="T73" s="374">
        <v>9003.3579999999984</v>
      </c>
      <c r="U73" s="19">
        <v>5291.6200000000008</v>
      </c>
      <c r="V73" s="119">
        <v>3277.3679999999999</v>
      </c>
      <c r="W73" s="375">
        <v>8568.9880000000012</v>
      </c>
      <c r="X73" s="345">
        <f t="shared" si="50"/>
        <v>0.13315691290133566</v>
      </c>
      <c r="Y73" s="323">
        <f t="shared" si="51"/>
        <v>3.2541904478759355E-2</v>
      </c>
      <c r="Z73" s="399">
        <f t="shared" si="52"/>
        <v>7.1300266371891435E-2</v>
      </c>
      <c r="AA73" s="323">
        <f t="shared" si="53"/>
        <v>0.11407224430321065</v>
      </c>
      <c r="AB73" s="323">
        <f t="shared" si="54"/>
        <v>4.3169477787925035E-2</v>
      </c>
      <c r="AC73" s="399">
        <f t="shared" si="55"/>
        <v>7.0061327089960171E-2</v>
      </c>
      <c r="AE73" s="394">
        <f t="shared" si="59"/>
        <v>-0.18302471465953724</v>
      </c>
      <c r="AF73" s="395">
        <f t="shared" si="60"/>
        <v>0.29731450030499484</v>
      </c>
      <c r="AG73" s="386">
        <f t="shared" si="61"/>
        <v>-4.8245332463731562E-2</v>
      </c>
      <c r="AI73" s="125">
        <f t="shared" si="62"/>
        <v>1.9560402690644167</v>
      </c>
      <c r="AJ73" s="364">
        <f t="shared" si="63"/>
        <v>2.3862596039951862</v>
      </c>
      <c r="AK73" s="363">
        <f t="shared" si="64"/>
        <v>2.0602649885583522</v>
      </c>
      <c r="AL73" s="364">
        <f t="shared" si="65"/>
        <v>2.0601921426758261</v>
      </c>
      <c r="AM73" s="364">
        <f t="shared" si="66"/>
        <v>2.3826115783229231</v>
      </c>
      <c r="AN73" s="363">
        <f t="shared" si="67"/>
        <v>2.1726400618248682</v>
      </c>
      <c r="AO73" s="384">
        <f t="shared" si="68"/>
        <v>5.3246282941416971E-2</v>
      </c>
      <c r="AP73" s="385">
        <f t="shared" si="69"/>
        <v>-1.5287631178750982E-3</v>
      </c>
      <c r="AQ73" s="386">
        <f t="shared" si="70"/>
        <v>5.4543990161745798E-2</v>
      </c>
    </row>
    <row r="74" spans="1:43" ht="19.5" customHeight="1">
      <c r="A74" s="8" t="s">
        <v>173</v>
      </c>
      <c r="B74" s="19">
        <v>4638.63</v>
      </c>
      <c r="C74" s="371">
        <v>15336.099999999999</v>
      </c>
      <c r="D74" s="375">
        <v>19974.73</v>
      </c>
      <c r="E74" s="19">
        <v>4435.83</v>
      </c>
      <c r="F74" s="369">
        <v>13305.699999999999</v>
      </c>
      <c r="G74" s="377">
        <v>17741.53</v>
      </c>
      <c r="H74" s="345">
        <f t="shared" si="43"/>
        <v>2.7782778957097805E-2</v>
      </c>
      <c r="I74" s="323">
        <f t="shared" si="44"/>
        <v>6.8208360059515583E-2</v>
      </c>
      <c r="J74" s="399">
        <f t="shared" si="45"/>
        <v>5.0981621967962631E-2</v>
      </c>
      <c r="K74" s="323">
        <f t="shared" si="46"/>
        <v>2.778251867703796E-2</v>
      </c>
      <c r="L74" s="323">
        <f t="shared" si="47"/>
        <v>5.6676877054961147E-2</v>
      </c>
      <c r="M74" s="399">
        <f t="shared" si="48"/>
        <v>4.4980538847765955E-2</v>
      </c>
      <c r="N74" s="394">
        <f t="shared" si="49"/>
        <v>-4.3719805201104675E-2</v>
      </c>
      <c r="O74" s="395">
        <f t="shared" si="49"/>
        <v>-0.13239350291143118</v>
      </c>
      <c r="P74" s="386">
        <f t="shared" si="49"/>
        <v>-0.11180126089313852</v>
      </c>
      <c r="R74" s="401">
        <v>1750.3500000000004</v>
      </c>
      <c r="S74" s="369">
        <v>7219.0689999999995</v>
      </c>
      <c r="T74" s="374">
        <v>8969.4189999999999</v>
      </c>
      <c r="U74" s="19">
        <v>1654.1650000000004</v>
      </c>
      <c r="V74" s="119">
        <v>5408.0789999999997</v>
      </c>
      <c r="W74" s="375">
        <v>7062.2440000000006</v>
      </c>
      <c r="X74" s="345">
        <f t="shared" si="50"/>
        <v>3.5983954283283978E-2</v>
      </c>
      <c r="Y74" s="323">
        <f t="shared" si="51"/>
        <v>9.2991707470644586E-2</v>
      </c>
      <c r="Z74" s="399">
        <f t="shared" si="52"/>
        <v>7.1031493349604027E-2</v>
      </c>
      <c r="AA74" s="323">
        <f t="shared" si="53"/>
        <v>3.5659082473386311E-2</v>
      </c>
      <c r="AB74" s="323">
        <f t="shared" si="54"/>
        <v>7.1235194297937815E-2</v>
      </c>
      <c r="AC74" s="399">
        <f t="shared" si="55"/>
        <v>5.7741962863421988E-2</v>
      </c>
      <c r="AE74" s="394">
        <f t="shared" si="59"/>
        <v>-5.4951866769503199E-2</v>
      </c>
      <c r="AF74" s="395">
        <f t="shared" si="60"/>
        <v>-0.25086198788237096</v>
      </c>
      <c r="AG74" s="386">
        <f t="shared" si="61"/>
        <v>-0.21263082926552984</v>
      </c>
      <c r="AI74" s="125">
        <f t="shared" si="62"/>
        <v>3.7734201693172342</v>
      </c>
      <c r="AJ74" s="364">
        <f t="shared" si="63"/>
        <v>4.7072391285920148</v>
      </c>
      <c r="AK74" s="363">
        <f t="shared" si="64"/>
        <v>4.4903830990456441</v>
      </c>
      <c r="AL74" s="364">
        <f t="shared" si="65"/>
        <v>3.7290991764788113</v>
      </c>
      <c r="AM74" s="364">
        <f t="shared" si="66"/>
        <v>4.0644828907911643</v>
      </c>
      <c r="AN74" s="363">
        <f t="shared" si="67"/>
        <v>3.980628502727781</v>
      </c>
      <c r="AO74" s="384">
        <f t="shared" si="68"/>
        <v>-1.1745575856833994E-2</v>
      </c>
      <c r="AP74" s="385">
        <f t="shared" si="69"/>
        <v>-0.13654633220069823</v>
      </c>
      <c r="AQ74" s="386">
        <f t="shared" si="70"/>
        <v>-0.11352140453811234</v>
      </c>
    </row>
    <row r="75" spans="1:43" ht="19.5" customHeight="1">
      <c r="A75" s="8" t="s">
        <v>171</v>
      </c>
      <c r="B75" s="19">
        <v>2050.6999999999998</v>
      </c>
      <c r="C75" s="371">
        <v>12511.98</v>
      </c>
      <c r="D75" s="375">
        <v>14562.68</v>
      </c>
      <c r="E75" s="19">
        <v>1895.4199999999998</v>
      </c>
      <c r="F75" s="369">
        <v>11050.310000000001</v>
      </c>
      <c r="G75" s="377">
        <v>12945.730000000001</v>
      </c>
      <c r="H75" s="345">
        <f t="shared" si="43"/>
        <v>1.2282537043765177E-2</v>
      </c>
      <c r="I75" s="323">
        <f t="shared" si="44"/>
        <v>5.5647892025838239E-2</v>
      </c>
      <c r="J75" s="399">
        <f t="shared" si="45"/>
        <v>3.7168414621895268E-2</v>
      </c>
      <c r="K75" s="323">
        <f t="shared" si="46"/>
        <v>1.1871406602784887E-2</v>
      </c>
      <c r="L75" s="323">
        <f t="shared" si="47"/>
        <v>4.7069831823144052E-2</v>
      </c>
      <c r="M75" s="399">
        <f t="shared" si="48"/>
        <v>3.2821628753421449E-2</v>
      </c>
      <c r="N75" s="394">
        <f t="shared" si="49"/>
        <v>-7.5720485687813907E-2</v>
      </c>
      <c r="O75" s="395">
        <f t="shared" si="49"/>
        <v>-0.11682163814200457</v>
      </c>
      <c r="P75" s="386">
        <f t="shared" si="49"/>
        <v>-0.1110338206978385</v>
      </c>
      <c r="R75" s="401">
        <v>717.346</v>
      </c>
      <c r="S75" s="369">
        <v>5085.4360000000015</v>
      </c>
      <c r="T75" s="374">
        <v>5802.7820000000011</v>
      </c>
      <c r="U75" s="19">
        <v>581.28500000000008</v>
      </c>
      <c r="V75" s="119">
        <v>4170.9340000000011</v>
      </c>
      <c r="W75" s="375">
        <v>4752.219000000001</v>
      </c>
      <c r="X75" s="345">
        <f t="shared" si="50"/>
        <v>1.4747305207128072E-2</v>
      </c>
      <c r="Y75" s="323">
        <f t="shared" si="51"/>
        <v>6.5507529692912625E-2</v>
      </c>
      <c r="Z75" s="399">
        <f t="shared" si="52"/>
        <v>4.5953954324377315E-2</v>
      </c>
      <c r="AA75" s="323">
        <f t="shared" si="53"/>
        <v>1.2530847742239958E-2</v>
      </c>
      <c r="AB75" s="323">
        <f t="shared" si="54"/>
        <v>5.4939525456982975E-2</v>
      </c>
      <c r="AC75" s="399">
        <f t="shared" si="55"/>
        <v>3.885485307741398E-2</v>
      </c>
      <c r="AE75" s="394">
        <f t="shared" si="56"/>
        <v>-0.18967276600134372</v>
      </c>
      <c r="AF75" s="395">
        <f t="shared" si="56"/>
        <v>-0.17982764899607431</v>
      </c>
      <c r="AG75" s="386">
        <f t="shared" si="56"/>
        <v>-0.18104471269125738</v>
      </c>
      <c r="AI75" s="125">
        <f t="shared" si="57"/>
        <v>3.4980543229141272</v>
      </c>
      <c r="AJ75" s="364">
        <f t="shared" si="57"/>
        <v>4.0644534278347644</v>
      </c>
      <c r="AK75" s="363">
        <f t="shared" si="57"/>
        <v>3.9846937514248761</v>
      </c>
      <c r="AL75" s="364">
        <f t="shared" si="57"/>
        <v>3.0667873083538222</v>
      </c>
      <c r="AM75" s="364">
        <f t="shared" si="57"/>
        <v>3.7744950141670239</v>
      </c>
      <c r="AN75" s="363">
        <f t="shared" si="57"/>
        <v>3.6708775789391561</v>
      </c>
      <c r="AO75" s="384">
        <f t="shared" si="58"/>
        <v>-0.12328768359464155</v>
      </c>
      <c r="AP75" s="385">
        <f t="shared" si="58"/>
        <v>-7.1340075317878227E-2</v>
      </c>
      <c r="AQ75" s="386">
        <f t="shared" si="58"/>
        <v>-7.8755405575021503E-2</v>
      </c>
    </row>
    <row r="76" spans="1:43" ht="19.5" customHeight="1">
      <c r="A76" s="8" t="s">
        <v>175</v>
      </c>
      <c r="B76" s="19">
        <v>4171.130000000001</v>
      </c>
      <c r="C76" s="371">
        <v>9812.94</v>
      </c>
      <c r="D76" s="375">
        <v>13984.070000000002</v>
      </c>
      <c r="E76" s="19">
        <v>4589.41</v>
      </c>
      <c r="F76" s="369">
        <v>8939.4499999999989</v>
      </c>
      <c r="G76" s="377">
        <v>13528.859999999999</v>
      </c>
      <c r="H76" s="345">
        <f t="shared" si="43"/>
        <v>2.4982717481523507E-2</v>
      </c>
      <c r="I76" s="323">
        <f t="shared" si="44"/>
        <v>4.3643725899180558E-2</v>
      </c>
      <c r="J76" s="399">
        <f t="shared" si="45"/>
        <v>3.5691624883716938E-2</v>
      </c>
      <c r="K76" s="323">
        <f t="shared" si="46"/>
        <v>2.8744421910123875E-2</v>
      </c>
      <c r="L76" s="323">
        <f t="shared" si="47"/>
        <v>3.8078425681397625E-2</v>
      </c>
      <c r="M76" s="399">
        <f t="shared" si="48"/>
        <v>3.4300052633340357E-2</v>
      </c>
      <c r="N76" s="394">
        <f t="shared" si="49"/>
        <v>0.10027978029934304</v>
      </c>
      <c r="O76" s="395">
        <f t="shared" si="49"/>
        <v>-8.9014097711797024E-2</v>
      </c>
      <c r="P76" s="386">
        <f t="shared" si="49"/>
        <v>-3.2552039570740328E-2</v>
      </c>
      <c r="R76" s="401">
        <v>1790.9019999999998</v>
      </c>
      <c r="S76" s="369">
        <v>2835.7439999999997</v>
      </c>
      <c r="T76" s="374">
        <v>4626.6459999999997</v>
      </c>
      <c r="U76" s="19">
        <v>1877.4830000000002</v>
      </c>
      <c r="V76" s="119">
        <v>2554.8409999999994</v>
      </c>
      <c r="W76" s="375">
        <v>4432.3239999999996</v>
      </c>
      <c r="X76" s="345">
        <f t="shared" si="50"/>
        <v>3.6817628299392592E-2</v>
      </c>
      <c r="Y76" s="323">
        <f t="shared" si="51"/>
        <v>3.6528349640325579E-2</v>
      </c>
      <c r="Z76" s="399">
        <f t="shared" si="52"/>
        <v>3.6639783979315943E-2</v>
      </c>
      <c r="AA76" s="323">
        <f t="shared" si="53"/>
        <v>4.0473182021975279E-2</v>
      </c>
      <c r="AB76" s="323">
        <f t="shared" si="54"/>
        <v>3.3652355121908853E-2</v>
      </c>
      <c r="AC76" s="399">
        <f t="shared" si="55"/>
        <v>3.6239343727950207E-2</v>
      </c>
      <c r="AE76" s="394">
        <f t="shared" si="56"/>
        <v>4.8344912228586695E-2</v>
      </c>
      <c r="AF76" s="395">
        <f t="shared" si="56"/>
        <v>-9.9057954455691447E-2</v>
      </c>
      <c r="AG76" s="386">
        <f t="shared" si="56"/>
        <v>-4.2000619887495205E-2</v>
      </c>
      <c r="AI76" s="125">
        <f t="shared" si="57"/>
        <v>4.2935655326014759</v>
      </c>
      <c r="AJ76" s="364">
        <f t="shared" si="57"/>
        <v>2.8898006102146749</v>
      </c>
      <c r="AK76" s="363">
        <f t="shared" si="57"/>
        <v>3.3085117565916065</v>
      </c>
      <c r="AL76" s="364">
        <f t="shared" si="57"/>
        <v>4.0909027522056221</v>
      </c>
      <c r="AM76" s="364">
        <f t="shared" si="57"/>
        <v>2.8579398061401982</v>
      </c>
      <c r="AN76" s="363">
        <f t="shared" si="57"/>
        <v>3.2761991771664429</v>
      </c>
      <c r="AO76" s="384">
        <f t="shared" si="58"/>
        <v>-4.720151092536376E-2</v>
      </c>
      <c r="AP76" s="385">
        <f t="shared" si="58"/>
        <v>-1.1025260345595238E-2</v>
      </c>
      <c r="AQ76" s="386">
        <f t="shared" si="58"/>
        <v>-9.7664998048704529E-3</v>
      </c>
    </row>
    <row r="77" spans="1:43" ht="19.5" customHeight="1">
      <c r="A77" s="8" t="s">
        <v>177</v>
      </c>
      <c r="B77" s="19">
        <v>4058.0099999999993</v>
      </c>
      <c r="C77" s="371">
        <v>1526.7300000000002</v>
      </c>
      <c r="D77" s="375">
        <v>5584.74</v>
      </c>
      <c r="E77" s="19">
        <v>4681.6000000000004</v>
      </c>
      <c r="F77" s="369">
        <v>2210.5800000000004</v>
      </c>
      <c r="G77" s="377">
        <v>6892.18</v>
      </c>
      <c r="H77" s="345">
        <f t="shared" si="43"/>
        <v>2.4305192445979187E-2</v>
      </c>
      <c r="I77" s="323">
        <f t="shared" si="44"/>
        <v>6.7902367325241913E-3</v>
      </c>
      <c r="J77" s="399">
        <f t="shared" si="45"/>
        <v>1.4253965058319168E-2</v>
      </c>
      <c r="K77" s="323">
        <f t="shared" si="46"/>
        <v>2.9321826904642634E-2</v>
      </c>
      <c r="L77" s="323">
        <f t="shared" si="47"/>
        <v>9.4161728342106055E-3</v>
      </c>
      <c r="M77" s="399">
        <f t="shared" si="48"/>
        <v>1.7473914044380364E-2</v>
      </c>
      <c r="N77" s="394">
        <f t="shared" si="49"/>
        <v>0.15366891653790926</v>
      </c>
      <c r="O77" s="395">
        <f t="shared" si="49"/>
        <v>0.44791809946748934</v>
      </c>
      <c r="P77" s="386">
        <f t="shared" si="49"/>
        <v>0.2341093766227256</v>
      </c>
      <c r="R77" s="401">
        <v>1210.5220000000002</v>
      </c>
      <c r="S77" s="369">
        <v>694.18199999999979</v>
      </c>
      <c r="T77" s="374">
        <v>1904.704</v>
      </c>
      <c r="U77" s="19">
        <v>1441.306</v>
      </c>
      <c r="V77" s="119">
        <v>769.07300000000009</v>
      </c>
      <c r="W77" s="375">
        <v>2210.3789999999999</v>
      </c>
      <c r="X77" s="345">
        <f t="shared" si="50"/>
        <v>2.4886090385871102E-2</v>
      </c>
      <c r="Y77" s="323">
        <f t="shared" si="51"/>
        <v>8.9420352507209692E-3</v>
      </c>
      <c r="Z77" s="399">
        <f t="shared" si="52"/>
        <v>1.5083916751906025E-2</v>
      </c>
      <c r="AA77" s="323">
        <f t="shared" si="53"/>
        <v>3.1070449153129537E-2</v>
      </c>
      <c r="AB77" s="323">
        <f t="shared" si="54"/>
        <v>1.0130226386171122E-2</v>
      </c>
      <c r="AC77" s="399">
        <f t="shared" si="55"/>
        <v>1.8072389191323299E-2</v>
      </c>
      <c r="AE77" s="394">
        <f t="shared" si="56"/>
        <v>0.19064833187666136</v>
      </c>
      <c r="AF77" s="395">
        <f t="shared" si="56"/>
        <v>0.10788381145002367</v>
      </c>
      <c r="AG77" s="386">
        <f t="shared" si="56"/>
        <v>0.16048425372131311</v>
      </c>
      <c r="AI77" s="125">
        <f t="shared" si="57"/>
        <v>2.9830434129043555</v>
      </c>
      <c r="AJ77" s="364">
        <f t="shared" si="57"/>
        <v>4.5468550431313961</v>
      </c>
      <c r="AK77" s="363">
        <f t="shared" si="57"/>
        <v>3.4105508940434111</v>
      </c>
      <c r="AL77" s="364">
        <f t="shared" si="57"/>
        <v>3.0786611414900888</v>
      </c>
      <c r="AM77" s="364">
        <f t="shared" si="57"/>
        <v>3.4790552705624767</v>
      </c>
      <c r="AN77" s="363">
        <f t="shared" si="57"/>
        <v>3.2070825196091803</v>
      </c>
      <c r="AO77" s="384">
        <f t="shared" si="58"/>
        <v>3.2053750264612435E-2</v>
      </c>
      <c r="AP77" s="385">
        <f t="shared" si="58"/>
        <v>-0.23484359242592681</v>
      </c>
      <c r="AQ77" s="386">
        <f t="shared" si="58"/>
        <v>-5.9658507014099076E-2</v>
      </c>
    </row>
    <row r="78" spans="1:43" ht="19.5" customHeight="1">
      <c r="A78" s="8" t="s">
        <v>176</v>
      </c>
      <c r="B78" s="19">
        <v>345.13</v>
      </c>
      <c r="C78" s="371">
        <v>663.87</v>
      </c>
      <c r="D78" s="375">
        <v>1009</v>
      </c>
      <c r="E78" s="19">
        <v>298.33</v>
      </c>
      <c r="F78" s="369">
        <v>617.43000000000006</v>
      </c>
      <c r="G78" s="377">
        <v>915.76</v>
      </c>
      <c r="H78" s="345">
        <f t="shared" si="43"/>
        <v>2.0671341541496444E-3</v>
      </c>
      <c r="I78" s="323">
        <f t="shared" si="44"/>
        <v>2.9526075073004619E-3</v>
      </c>
      <c r="J78" s="399">
        <f t="shared" si="45"/>
        <v>2.5752766903820124E-3</v>
      </c>
      <c r="K78" s="323">
        <f t="shared" si="46"/>
        <v>1.8685023539947957E-3</v>
      </c>
      <c r="L78" s="323">
        <f t="shared" si="47"/>
        <v>2.6300009920593934E-3</v>
      </c>
      <c r="M78" s="399">
        <f t="shared" si="48"/>
        <v>2.3217489278111953E-3</v>
      </c>
      <c r="N78" s="394">
        <f t="shared" si="49"/>
        <v>-0.13560107785472145</v>
      </c>
      <c r="O78" s="395">
        <f t="shared" si="49"/>
        <v>-6.9953454742645305E-2</v>
      </c>
      <c r="P78" s="386">
        <f t="shared" si="49"/>
        <v>-9.2408325074331027E-2</v>
      </c>
      <c r="R78" s="401">
        <v>528.32200000000012</v>
      </c>
      <c r="S78" s="369">
        <v>1555.3469999999998</v>
      </c>
      <c r="T78" s="374">
        <v>2083.6689999999999</v>
      </c>
      <c r="U78" s="19">
        <v>467.64600000000007</v>
      </c>
      <c r="V78" s="119">
        <v>1404.777</v>
      </c>
      <c r="W78" s="375">
        <v>1872.4230000000002</v>
      </c>
      <c r="X78" s="345">
        <f t="shared" si="50"/>
        <v>1.0861321846975266E-2</v>
      </c>
      <c r="Y78" s="323">
        <f t="shared" si="51"/>
        <v>2.0035045133845464E-2</v>
      </c>
      <c r="Z78" s="399">
        <f t="shared" si="52"/>
        <v>1.6501193746916724E-2</v>
      </c>
      <c r="AA78" s="323">
        <f t="shared" si="53"/>
        <v>1.0081114811611426E-2</v>
      </c>
      <c r="AB78" s="323">
        <f t="shared" si="54"/>
        <v>1.8503716854038964E-2</v>
      </c>
      <c r="AC78" s="399">
        <f t="shared" si="55"/>
        <v>1.5309210405448637E-2</v>
      </c>
      <c r="AE78" s="394">
        <f t="shared" si="56"/>
        <v>-0.11484662762481977</v>
      </c>
      <c r="AF78" s="395">
        <f t="shared" si="56"/>
        <v>-9.6807979184066154E-2</v>
      </c>
      <c r="AG78" s="386">
        <f t="shared" si="56"/>
        <v>-0.10138174537318531</v>
      </c>
      <c r="AI78" s="125">
        <f t="shared" si="57"/>
        <v>15.307912960333791</v>
      </c>
      <c r="AJ78" s="364">
        <f t="shared" si="57"/>
        <v>23.428487505083822</v>
      </c>
      <c r="AK78" s="363">
        <f t="shared" si="57"/>
        <v>20.650832507433101</v>
      </c>
      <c r="AL78" s="364">
        <f t="shared" si="57"/>
        <v>15.675460061006273</v>
      </c>
      <c r="AM78" s="364">
        <f t="shared" si="57"/>
        <v>22.752004275788348</v>
      </c>
      <c r="AN78" s="363">
        <f t="shared" si="57"/>
        <v>20.446656329169215</v>
      </c>
      <c r="AO78" s="384">
        <f t="shared" si="58"/>
        <v>2.4010268520919757E-2</v>
      </c>
      <c r="AP78" s="385">
        <f t="shared" si="58"/>
        <v>-2.887438760819204E-2</v>
      </c>
      <c r="AQ78" s="386">
        <f t="shared" si="58"/>
        <v>-9.887067661334922E-3</v>
      </c>
    </row>
    <row r="79" spans="1:43" ht="19.5" customHeight="1">
      <c r="A79" s="8" t="s">
        <v>181</v>
      </c>
      <c r="B79" s="19">
        <v>5212.63</v>
      </c>
      <c r="C79" s="371">
        <v>3311.56</v>
      </c>
      <c r="D79" s="375">
        <v>8524.19</v>
      </c>
      <c r="E79" s="19">
        <v>4758.7400000000007</v>
      </c>
      <c r="F79" s="369">
        <v>2289.4500000000007</v>
      </c>
      <c r="G79" s="377">
        <v>7048.1900000000014</v>
      </c>
      <c r="H79" s="345">
        <f t="shared" si="43"/>
        <v>3.1220715399835022E-2</v>
      </c>
      <c r="I79" s="323">
        <f t="shared" si="44"/>
        <v>1.4728390975455913E-2</v>
      </c>
      <c r="J79" s="399">
        <f t="shared" si="45"/>
        <v>2.1756340744685281E-2</v>
      </c>
      <c r="K79" s="323">
        <f t="shared" si="46"/>
        <v>2.9804970643412313E-2</v>
      </c>
      <c r="L79" s="323">
        <f t="shared" si="47"/>
        <v>9.752126996210711E-3</v>
      </c>
      <c r="M79" s="399">
        <f t="shared" si="48"/>
        <v>1.7869450047512003E-2</v>
      </c>
      <c r="N79" s="394">
        <f t="shared" si="49"/>
        <v>-8.7075046569581843E-2</v>
      </c>
      <c r="O79" s="395">
        <f t="shared" si="49"/>
        <v>-0.30864909589438189</v>
      </c>
      <c r="P79" s="386">
        <f t="shared" si="49"/>
        <v>-0.17315428210774267</v>
      </c>
      <c r="R79" s="401">
        <v>1063.0650000000003</v>
      </c>
      <c r="S79" s="369">
        <v>765.74399999999991</v>
      </c>
      <c r="T79" s="374">
        <v>1828.8090000000002</v>
      </c>
      <c r="U79" s="19">
        <v>942.3900000000001</v>
      </c>
      <c r="V79" s="119">
        <v>523.67900000000009</v>
      </c>
      <c r="W79" s="375">
        <v>1466.0690000000002</v>
      </c>
      <c r="X79" s="345">
        <f t="shared" si="50"/>
        <v>2.1854647562007189E-2</v>
      </c>
      <c r="Y79" s="323">
        <f t="shared" si="51"/>
        <v>9.8638539187534107E-3</v>
      </c>
      <c r="Z79" s="399">
        <f t="shared" si="52"/>
        <v>1.4482881702950437E-2</v>
      </c>
      <c r="AA79" s="323">
        <f t="shared" si="53"/>
        <v>2.03152422715355E-2</v>
      </c>
      <c r="AB79" s="323">
        <f t="shared" si="54"/>
        <v>6.8978976295926489E-3</v>
      </c>
      <c r="AC79" s="399">
        <f t="shared" si="55"/>
        <v>1.198679934496942E-2</v>
      </c>
      <c r="AE79" s="394">
        <f t="shared" si="56"/>
        <v>-0.11351610672912771</v>
      </c>
      <c r="AF79" s="395">
        <f t="shared" si="56"/>
        <v>-0.3161173969368351</v>
      </c>
      <c r="AG79" s="386">
        <f t="shared" si="56"/>
        <v>-0.19834766779909765</v>
      </c>
      <c r="AI79" s="125">
        <f t="shared" si="57"/>
        <v>2.0394023746170364</v>
      </c>
      <c r="AJ79" s="364">
        <f t="shared" si="57"/>
        <v>2.3123361799272848</v>
      </c>
      <c r="AK79" s="363">
        <f t="shared" si="57"/>
        <v>2.1454343462546004</v>
      </c>
      <c r="AL79" s="364">
        <f t="shared" si="57"/>
        <v>1.9803351307278816</v>
      </c>
      <c r="AM79" s="364">
        <f t="shared" si="57"/>
        <v>2.2873572255345169</v>
      </c>
      <c r="AN79" s="363">
        <f t="shared" si="57"/>
        <v>2.0800645272048568</v>
      </c>
      <c r="AO79" s="384">
        <f t="shared" si="58"/>
        <v>-2.8963016138611016E-2</v>
      </c>
      <c r="AP79" s="385">
        <f t="shared" si="58"/>
        <v>-1.080247526704935E-2</v>
      </c>
      <c r="AQ79" s="386">
        <f t="shared" si="58"/>
        <v>-3.0469270319953248E-2</v>
      </c>
    </row>
    <row r="80" spans="1:43" ht="19.5" customHeight="1">
      <c r="A80" s="8" t="s">
        <v>183</v>
      </c>
      <c r="B80" s="19">
        <v>1584.12</v>
      </c>
      <c r="C80" s="371">
        <v>3297.77</v>
      </c>
      <c r="D80" s="375">
        <v>4881.8899999999994</v>
      </c>
      <c r="E80" s="19">
        <v>1935.3600000000004</v>
      </c>
      <c r="F80" s="369">
        <v>2417.2099999999996</v>
      </c>
      <c r="G80" s="377">
        <v>4352.57</v>
      </c>
      <c r="H80" s="345">
        <f t="shared" si="43"/>
        <v>9.4879858495973534E-3</v>
      </c>
      <c r="I80" s="323">
        <f t="shared" si="44"/>
        <v>1.4667059001536812E-2</v>
      </c>
      <c r="J80" s="399">
        <f t="shared" si="45"/>
        <v>1.2460076830534234E-2</v>
      </c>
      <c r="K80" s="323">
        <f t="shared" si="46"/>
        <v>1.2121559064885759E-2</v>
      </c>
      <c r="L80" s="323">
        <f t="shared" si="47"/>
        <v>1.0296332698469274E-2</v>
      </c>
      <c r="M80" s="399">
        <f t="shared" si="48"/>
        <v>1.1035178136982586E-2</v>
      </c>
      <c r="N80" s="394">
        <f t="shared" si="49"/>
        <v>0.22172562684645133</v>
      </c>
      <c r="O80" s="395">
        <f t="shared" si="49"/>
        <v>-0.26701680226334779</v>
      </c>
      <c r="P80" s="386">
        <f t="shared" si="49"/>
        <v>-0.10842522056006992</v>
      </c>
      <c r="R80" s="401">
        <v>477.09800000000007</v>
      </c>
      <c r="S80" s="369">
        <v>967.57999999999981</v>
      </c>
      <c r="T80" s="374">
        <v>1444.6779999999999</v>
      </c>
      <c r="U80" s="19">
        <v>654.69000000000005</v>
      </c>
      <c r="V80" s="119">
        <v>739.05400000000009</v>
      </c>
      <c r="W80" s="375">
        <v>1393.7440000000001</v>
      </c>
      <c r="X80" s="345">
        <f t="shared" si="50"/>
        <v>9.8082512758283866E-3</v>
      </c>
      <c r="Y80" s="323">
        <f t="shared" si="51"/>
        <v>1.2463783946994588E-2</v>
      </c>
      <c r="Z80" s="399">
        <f t="shared" si="52"/>
        <v>1.1440834211147817E-2</v>
      </c>
      <c r="AA80" s="323">
        <f t="shared" si="53"/>
        <v>1.4113250313300837E-2</v>
      </c>
      <c r="AB80" s="323">
        <f t="shared" si="54"/>
        <v>9.7348162418981199E-3</v>
      </c>
      <c r="AC80" s="399">
        <f t="shared" si="55"/>
        <v>1.139545933121501E-2</v>
      </c>
      <c r="AE80" s="394">
        <f t="shared" si="56"/>
        <v>0.3722337968300013</v>
      </c>
      <c r="AF80" s="395">
        <f t="shared" si="56"/>
        <v>-0.23618305463114136</v>
      </c>
      <c r="AG80" s="386">
        <f t="shared" si="56"/>
        <v>-3.5256299327600854E-2</v>
      </c>
      <c r="AI80" s="125">
        <f t="shared" si="57"/>
        <v>3.0117541600383819</v>
      </c>
      <c r="AJ80" s="364">
        <f t="shared" si="57"/>
        <v>2.9340433080536239</v>
      </c>
      <c r="AK80" s="363">
        <f t="shared" si="57"/>
        <v>2.9592596310035661</v>
      </c>
      <c r="AL80" s="364">
        <f t="shared" si="57"/>
        <v>3.3827814980158726</v>
      </c>
      <c r="AM80" s="364">
        <f t="shared" si="57"/>
        <v>3.0574670798151597</v>
      </c>
      <c r="AN80" s="363">
        <f t="shared" si="57"/>
        <v>3.2021173697378797</v>
      </c>
      <c r="AO80" s="384">
        <f t="shared" si="58"/>
        <v>0.12319310217961557</v>
      </c>
      <c r="AP80" s="385">
        <f t="shared" si="58"/>
        <v>4.2066104280993832E-2</v>
      </c>
      <c r="AQ80" s="386">
        <f t="shared" si="58"/>
        <v>8.2067060351833296E-2</v>
      </c>
    </row>
    <row r="81" spans="1:43" ht="19.5" customHeight="1">
      <c r="A81" s="8" t="s">
        <v>184</v>
      </c>
      <c r="B81" s="19">
        <v>1351.46</v>
      </c>
      <c r="C81" s="371">
        <v>3158.81</v>
      </c>
      <c r="D81" s="375">
        <v>4510.2700000000004</v>
      </c>
      <c r="E81" s="19">
        <v>1512.2100000000003</v>
      </c>
      <c r="F81" s="369">
        <v>4657.2900000000009</v>
      </c>
      <c r="G81" s="377">
        <v>6169.5000000000009</v>
      </c>
      <c r="H81" s="345">
        <f t="shared" si="43"/>
        <v>8.0944835973896165E-3</v>
      </c>
      <c r="I81" s="323">
        <f t="shared" si="44"/>
        <v>1.4049024839404961E-2</v>
      </c>
      <c r="J81" s="399">
        <f t="shared" si="45"/>
        <v>1.1511588898245075E-2</v>
      </c>
      <c r="K81" s="323">
        <f t="shared" si="46"/>
        <v>9.4712832927780332E-3</v>
      </c>
      <c r="L81" s="323">
        <f t="shared" si="47"/>
        <v>1.9838163549403643E-2</v>
      </c>
      <c r="M81" s="399">
        <f t="shared" si="48"/>
        <v>1.5641685605542032E-2</v>
      </c>
      <c r="N81" s="394">
        <f t="shared" si="49"/>
        <v>0.11894543678688251</v>
      </c>
      <c r="O81" s="395">
        <f t="shared" si="49"/>
        <v>0.47438117518939127</v>
      </c>
      <c r="P81" s="386">
        <f t="shared" si="49"/>
        <v>0.36787819797927845</v>
      </c>
      <c r="R81" s="401">
        <v>358.65899999999993</v>
      </c>
      <c r="S81" s="369">
        <v>654.904</v>
      </c>
      <c r="T81" s="374">
        <v>1013.5629999999999</v>
      </c>
      <c r="U81" s="19">
        <v>409.49599999999998</v>
      </c>
      <c r="V81" s="119">
        <v>898.93600000000004</v>
      </c>
      <c r="W81" s="375">
        <v>1308.432</v>
      </c>
      <c r="X81" s="345">
        <f t="shared" si="50"/>
        <v>7.3733647894925827E-3</v>
      </c>
      <c r="Y81" s="323">
        <f t="shared" si="51"/>
        <v>8.4360796647538656E-3</v>
      </c>
      <c r="Z81" s="399">
        <f t="shared" si="52"/>
        <v>8.0267064671529671E-3</v>
      </c>
      <c r="AA81" s="323">
        <f t="shared" si="53"/>
        <v>8.8275665586696594E-3</v>
      </c>
      <c r="AB81" s="323">
        <f t="shared" si="54"/>
        <v>1.1840781286924808E-2</v>
      </c>
      <c r="AC81" s="399">
        <f t="shared" si="55"/>
        <v>1.0697935663694565E-2</v>
      </c>
      <c r="AE81" s="394">
        <f t="shared" si="56"/>
        <v>0.1417418773821375</v>
      </c>
      <c r="AF81" s="395">
        <f t="shared" si="56"/>
        <v>0.37262255231301084</v>
      </c>
      <c r="AG81" s="386">
        <f t="shared" si="56"/>
        <v>0.29092320852280534</v>
      </c>
      <c r="AI81" s="125">
        <f t="shared" si="57"/>
        <v>2.653863229396356</v>
      </c>
      <c r="AJ81" s="364">
        <f t="shared" si="57"/>
        <v>2.0732617662980681</v>
      </c>
      <c r="AK81" s="363">
        <f t="shared" si="57"/>
        <v>2.2472335359080495</v>
      </c>
      <c r="AL81" s="364">
        <f t="shared" si="57"/>
        <v>2.7079307768100986</v>
      </c>
      <c r="AM81" s="364">
        <f t="shared" si="57"/>
        <v>1.9301696909576167</v>
      </c>
      <c r="AN81" s="363">
        <f t="shared" si="57"/>
        <v>2.120807196693411</v>
      </c>
      <c r="AO81" s="384">
        <f t="shared" si="58"/>
        <v>2.0373147649376328E-2</v>
      </c>
      <c r="AP81" s="385">
        <f t="shared" si="58"/>
        <v>-6.901785277020317E-2</v>
      </c>
      <c r="AQ81" s="386">
        <f t="shared" si="58"/>
        <v>-5.6258656341007691E-2</v>
      </c>
    </row>
    <row r="82" spans="1:43" ht="19.5" customHeight="1">
      <c r="A82" s="8" t="s">
        <v>180</v>
      </c>
      <c r="B82" s="19">
        <v>816.80000000000018</v>
      </c>
      <c r="C82" s="371">
        <v>3164.43</v>
      </c>
      <c r="D82" s="375">
        <v>3981.23</v>
      </c>
      <c r="E82" s="19">
        <v>836.73000000000036</v>
      </c>
      <c r="F82" s="369">
        <v>2131.9700000000003</v>
      </c>
      <c r="G82" s="377">
        <v>2968.7000000000007</v>
      </c>
      <c r="H82" s="345">
        <f t="shared" si="43"/>
        <v>4.8921715791424387E-3</v>
      </c>
      <c r="I82" s="323">
        <f t="shared" si="44"/>
        <v>1.4074020176129061E-2</v>
      </c>
      <c r="J82" s="399">
        <f t="shared" si="45"/>
        <v>1.0161316965361327E-2</v>
      </c>
      <c r="K82" s="323">
        <f t="shared" si="46"/>
        <v>5.2406126593304934E-3</v>
      </c>
      <c r="L82" s="323">
        <f t="shared" si="47"/>
        <v>9.0813261665951845E-3</v>
      </c>
      <c r="M82" s="399">
        <f t="shared" si="48"/>
        <v>7.5266183738021937E-3</v>
      </c>
      <c r="N82" s="394">
        <f t="shared" si="49"/>
        <v>2.4400097943193158E-2</v>
      </c>
      <c r="O82" s="395">
        <f t="shared" si="49"/>
        <v>-0.32627044997045268</v>
      </c>
      <c r="P82" s="386">
        <f t="shared" si="49"/>
        <v>-0.25432592440024798</v>
      </c>
      <c r="R82" s="401">
        <v>232.71200000000002</v>
      </c>
      <c r="S82" s="369">
        <v>1638.8230000000001</v>
      </c>
      <c r="T82" s="374">
        <v>1871.5350000000001</v>
      </c>
      <c r="U82" s="19">
        <v>230.32400000000001</v>
      </c>
      <c r="V82" s="119">
        <v>885.36500000000001</v>
      </c>
      <c r="W82" s="375">
        <v>1115.6890000000001</v>
      </c>
      <c r="X82" s="345">
        <f t="shared" si="50"/>
        <v>4.7841277282666779E-3</v>
      </c>
      <c r="Y82" s="323">
        <f t="shared" si="51"/>
        <v>2.1110332788364286E-2</v>
      </c>
      <c r="Z82" s="399">
        <f t="shared" si="52"/>
        <v>1.4821241588340469E-2</v>
      </c>
      <c r="AA82" s="323">
        <f t="shared" si="53"/>
        <v>4.9651289391325695E-3</v>
      </c>
      <c r="AB82" s="323">
        <f t="shared" si="54"/>
        <v>1.1662024130859351E-2</v>
      </c>
      <c r="AC82" s="399">
        <f t="shared" si="55"/>
        <v>9.1220400775063014E-3</v>
      </c>
      <c r="AE82" s="394">
        <f t="shared" si="56"/>
        <v>-1.026161091821653E-2</v>
      </c>
      <c r="AF82" s="395">
        <f t="shared" si="56"/>
        <v>-0.459755568478109</v>
      </c>
      <c r="AG82" s="386">
        <f t="shared" si="56"/>
        <v>-0.40386420772253789</v>
      </c>
      <c r="AI82" s="125">
        <f t="shared" si="57"/>
        <v>2.8490695396669929</v>
      </c>
      <c r="AJ82" s="364">
        <f t="shared" si="57"/>
        <v>5.178888457004895</v>
      </c>
      <c r="AK82" s="363">
        <f t="shared" si="57"/>
        <v>4.7008964566227025</v>
      </c>
      <c r="AL82" s="364">
        <f t="shared" si="57"/>
        <v>2.7526681247236255</v>
      </c>
      <c r="AM82" s="364">
        <f t="shared" si="57"/>
        <v>4.1528023377439638</v>
      </c>
      <c r="AN82" s="363">
        <f t="shared" si="57"/>
        <v>3.7581736113450326</v>
      </c>
      <c r="AO82" s="384">
        <f t="shared" si="58"/>
        <v>-3.3836104595269048E-2</v>
      </c>
      <c r="AP82" s="385">
        <f t="shared" si="58"/>
        <v>-0.19812863856394916</v>
      </c>
      <c r="AQ82" s="386">
        <f t="shared" si="58"/>
        <v>-0.20054107848930516</v>
      </c>
    </row>
    <row r="83" spans="1:43" ht="19.5" customHeight="1">
      <c r="A83" s="8" t="s">
        <v>179</v>
      </c>
      <c r="B83" s="19">
        <v>1022.7500000000001</v>
      </c>
      <c r="C83" s="371">
        <v>2374.92</v>
      </c>
      <c r="D83" s="375">
        <v>3397.67</v>
      </c>
      <c r="E83" s="19">
        <v>1525.8400000000004</v>
      </c>
      <c r="F83" s="369">
        <v>2561.1799999999998</v>
      </c>
      <c r="G83" s="377">
        <v>4087.0200000000004</v>
      </c>
      <c r="H83" s="345">
        <f t="shared" si="43"/>
        <v>6.125695987472978E-3</v>
      </c>
      <c r="I83" s="323">
        <f t="shared" si="44"/>
        <v>1.0562620123274155E-2</v>
      </c>
      <c r="J83" s="399">
        <f t="shared" si="45"/>
        <v>8.6718933127950971E-3</v>
      </c>
      <c r="K83" s="323">
        <f t="shared" si="46"/>
        <v>9.5566507954929769E-3</v>
      </c>
      <c r="L83" s="323">
        <f t="shared" si="47"/>
        <v>1.0909586416019103E-2</v>
      </c>
      <c r="M83" s="399">
        <f t="shared" si="48"/>
        <v>1.0361922668540788E-2</v>
      </c>
      <c r="N83" s="394">
        <f t="shared" si="49"/>
        <v>0.49189929112686404</v>
      </c>
      <c r="O83" s="395">
        <f t="shared" si="49"/>
        <v>7.8427904939955773E-2</v>
      </c>
      <c r="P83" s="386">
        <f t="shared" si="49"/>
        <v>0.2028890386647321</v>
      </c>
      <c r="R83" s="401">
        <v>227.28499999999997</v>
      </c>
      <c r="S83" s="369">
        <v>434.315</v>
      </c>
      <c r="T83" s="374">
        <v>661.59999999999991</v>
      </c>
      <c r="U83" s="19">
        <v>386.464</v>
      </c>
      <c r="V83" s="119">
        <v>639.59099999999989</v>
      </c>
      <c r="W83" s="375">
        <v>1026.0549999999998</v>
      </c>
      <c r="X83" s="345">
        <f t="shared" si="50"/>
        <v>4.6725586592831127E-3</v>
      </c>
      <c r="Y83" s="323">
        <f t="shared" si="51"/>
        <v>5.5945847629539219E-3</v>
      </c>
      <c r="Z83" s="399">
        <f t="shared" si="52"/>
        <v>5.2394069225774843E-3</v>
      </c>
      <c r="AA83" s="323">
        <f t="shared" si="53"/>
        <v>8.3310622876162678E-3</v>
      </c>
      <c r="AB83" s="323">
        <f t="shared" si="54"/>
        <v>8.4246900158470948E-3</v>
      </c>
      <c r="AC83" s="399">
        <f t="shared" si="55"/>
        <v>8.3891790917771224E-3</v>
      </c>
      <c r="AE83" s="394">
        <f t="shared" si="56"/>
        <v>0.70034978111182022</v>
      </c>
      <c r="AF83" s="395">
        <f t="shared" si="56"/>
        <v>0.47264312768382372</v>
      </c>
      <c r="AG83" s="386">
        <f t="shared" si="56"/>
        <v>0.55086910519951626</v>
      </c>
      <c r="AI83" s="125">
        <f t="shared" si="57"/>
        <v>2.222292837936934</v>
      </c>
      <c r="AJ83" s="364">
        <f t="shared" si="57"/>
        <v>1.828756337055564</v>
      </c>
      <c r="AK83" s="363">
        <f t="shared" si="57"/>
        <v>1.9472167691388507</v>
      </c>
      <c r="AL83" s="364">
        <f t="shared" si="57"/>
        <v>2.5327950505950811</v>
      </c>
      <c r="AM83" s="364">
        <f t="shared" si="57"/>
        <v>2.4972512669941196</v>
      </c>
      <c r="AN83" s="363">
        <f t="shared" si="57"/>
        <v>2.5105211131827092</v>
      </c>
      <c r="AO83" s="384">
        <f>(AL83-AI83)/AI83</f>
        <v>0.13972155575428211</v>
      </c>
      <c r="AP83" s="385">
        <f>(AM83-AJ83)/AJ83</f>
        <v>0.36554620011044392</v>
      </c>
      <c r="AQ83" s="386">
        <f>(AN83-AK83)/AK83</f>
        <v>0.28928692119520816</v>
      </c>
    </row>
    <row r="84" spans="1:43" ht="19.5" customHeight="1">
      <c r="A84" s="8" t="s">
        <v>185</v>
      </c>
      <c r="B84" s="19">
        <v>552.0200000000001</v>
      </c>
      <c r="C84" s="371">
        <v>1630.1399999999999</v>
      </c>
      <c r="D84" s="375">
        <v>2182.16</v>
      </c>
      <c r="E84" s="19">
        <v>584.81999999999994</v>
      </c>
      <c r="F84" s="369">
        <v>1453.6399999999999</v>
      </c>
      <c r="G84" s="377">
        <v>2038.4599999999998</v>
      </c>
      <c r="H84" s="345">
        <f t="shared" si="43"/>
        <v>3.3062886326128906E-3</v>
      </c>
      <c r="I84" s="323">
        <f t="shared" si="44"/>
        <v>7.2501598233852627E-3</v>
      </c>
      <c r="J84" s="399">
        <f t="shared" si="45"/>
        <v>5.5695399233736493E-3</v>
      </c>
      <c r="K84" s="323">
        <f t="shared" si="46"/>
        <v>3.6628483446627439E-3</v>
      </c>
      <c r="L84" s="323">
        <f t="shared" si="47"/>
        <v>6.1919159128924987E-3</v>
      </c>
      <c r="M84" s="399">
        <f t="shared" si="48"/>
        <v>5.16815794464271E-3</v>
      </c>
      <c r="N84" s="394">
        <f t="shared" ref="N84:N85" si="71">(E84-B84)/B84</f>
        <v>5.9418137024020573E-2</v>
      </c>
      <c r="O84" s="395">
        <f t="shared" ref="O84:O85" si="72">(F84-C84)/C84</f>
        <v>-0.10827290907529416</v>
      </c>
      <c r="P84" s="386">
        <f t="shared" ref="P84:P85" si="73">(G84-D84)/D84</f>
        <v>-6.585218315797195E-2</v>
      </c>
      <c r="R84" s="401">
        <v>246.72000000000003</v>
      </c>
      <c r="S84" s="369">
        <v>957.08400000000006</v>
      </c>
      <c r="T84" s="374">
        <v>1203.8040000000001</v>
      </c>
      <c r="U84" s="19">
        <v>259.85400000000004</v>
      </c>
      <c r="V84" s="119">
        <v>730.57499999999982</v>
      </c>
      <c r="W84" s="375">
        <v>990.42899999999986</v>
      </c>
      <c r="X84" s="345">
        <f t="shared" si="50"/>
        <v>5.0721062649023464E-3</v>
      </c>
      <c r="Y84" s="323">
        <f t="shared" si="51"/>
        <v>1.2328580784147431E-2</v>
      </c>
      <c r="Z84" s="399">
        <f t="shared" si="52"/>
        <v>9.5332814556022792E-3</v>
      </c>
      <c r="AA84" s="323">
        <f t="shared" si="53"/>
        <v>5.6017115687004172E-3</v>
      </c>
      <c r="AB84" s="323">
        <f t="shared" si="54"/>
        <v>9.6231308888453555E-3</v>
      </c>
      <c r="AC84" s="399">
        <f t="shared" si="55"/>
        <v>8.097895589115325E-3</v>
      </c>
      <c r="AE84" s="394">
        <f t="shared" ref="AE84" si="74">(U84-R84)/R84</f>
        <v>5.3234435797665423E-2</v>
      </c>
      <c r="AF84" s="395">
        <f t="shared" ref="AF84" si="75">(V84-S84)/S84</f>
        <v>-0.23666574720714192</v>
      </c>
      <c r="AG84" s="386">
        <f t="shared" ref="AG84" si="76">(W84-T84)/T84</f>
        <v>-0.17725061554871077</v>
      </c>
      <c r="AI84" s="125">
        <f t="shared" ref="AI84:AI85" si="77">(R84/B84)*10</f>
        <v>4.4694032824897647</v>
      </c>
      <c r="AJ84" s="364">
        <f t="shared" ref="AJ84:AJ85" si="78">(S84/C84)*10</f>
        <v>5.8711767087489433</v>
      </c>
      <c r="AK84" s="363">
        <f t="shared" ref="AK84:AK85" si="79">(T84/D84)*10</f>
        <v>5.5165707372511648</v>
      </c>
      <c r="AL84" s="364">
        <f t="shared" ref="AL84:AL85" si="80">(U84/E84)*10</f>
        <v>4.4433158920693563</v>
      </c>
      <c r="AM84" s="364">
        <f t="shared" ref="AM84:AM85" si="81">(V84/F84)*10</f>
        <v>5.0258317052365085</v>
      </c>
      <c r="AN84" s="363">
        <f t="shared" ref="AN84:AN85" si="82">(W84/G84)*10</f>
        <v>4.8587119688392217</v>
      </c>
      <c r="AO84" s="384">
        <f t="shared" ref="AO84:AO85" si="83">(AL84-AI84)/AI84</f>
        <v>-5.8368844276401816E-3</v>
      </c>
      <c r="AP84" s="385">
        <f t="shared" ref="AP84:AP85" si="84">(AM84-AJ84)/AJ84</f>
        <v>-0.14398221096850017</v>
      </c>
      <c r="AQ84" s="386">
        <f t="shared" ref="AQ84:AQ85" si="85">(AN84-AK84)/AK84</f>
        <v>-0.11925139724388732</v>
      </c>
    </row>
    <row r="85" spans="1:43" ht="19.5" customHeight="1">
      <c r="A85" s="8" t="s">
        <v>187</v>
      </c>
      <c r="B85" s="19">
        <v>96.210000000000008</v>
      </c>
      <c r="C85" s="371">
        <v>89.320000000000022</v>
      </c>
      <c r="D85" s="375">
        <v>185.53000000000003</v>
      </c>
      <c r="E85" s="19">
        <v>96.44</v>
      </c>
      <c r="F85" s="369">
        <v>105.04</v>
      </c>
      <c r="G85" s="377">
        <v>201.48000000000002</v>
      </c>
      <c r="H85" s="345">
        <f t="shared" si="43"/>
        <v>5.7624366751872426E-4</v>
      </c>
      <c r="I85" s="323">
        <f t="shared" si="44"/>
        <v>3.9725684629833747E-4</v>
      </c>
      <c r="J85" s="399">
        <f t="shared" si="45"/>
        <v>4.7352932048223476E-4</v>
      </c>
      <c r="K85" s="323">
        <f t="shared" si="46"/>
        <v>6.0402362155753057E-4</v>
      </c>
      <c r="L85" s="323">
        <f t="shared" si="47"/>
        <v>4.4742773141233605E-4</v>
      </c>
      <c r="M85" s="399">
        <f t="shared" si="48"/>
        <v>5.1081721627435097E-4</v>
      </c>
      <c r="N85" s="394">
        <f t="shared" si="71"/>
        <v>2.3906038873296931E-3</v>
      </c>
      <c r="O85" s="395">
        <f t="shared" si="72"/>
        <v>0.17599641737572749</v>
      </c>
      <c r="P85" s="386">
        <f t="shared" si="73"/>
        <v>8.5969924001509115E-2</v>
      </c>
      <c r="R85" s="401">
        <v>42.526000000000003</v>
      </c>
      <c r="S85" s="369">
        <v>289.08799999999997</v>
      </c>
      <c r="T85" s="374">
        <v>331.61399999999998</v>
      </c>
      <c r="U85" s="19">
        <v>57.171000000000006</v>
      </c>
      <c r="V85" s="119">
        <v>734.16300000000001</v>
      </c>
      <c r="W85" s="375">
        <v>791.33400000000006</v>
      </c>
      <c r="X85" s="345">
        <f t="shared" si="50"/>
        <v>8.7425580018335425E-4</v>
      </c>
      <c r="Y85" s="323">
        <f t="shared" si="51"/>
        <v>3.7238578450037949E-3</v>
      </c>
      <c r="Z85" s="399">
        <f t="shared" si="52"/>
        <v>2.6261497690804264E-3</v>
      </c>
      <c r="AA85" s="323">
        <f t="shared" si="53"/>
        <v>1.2324438034210423E-3</v>
      </c>
      <c r="AB85" s="323">
        <f t="shared" si="54"/>
        <v>9.670392010056976E-3</v>
      </c>
      <c r="AC85" s="399">
        <f t="shared" si="55"/>
        <v>6.470065101200578E-3</v>
      </c>
      <c r="AE85" s="394">
        <f t="shared" si="56"/>
        <v>0.34437755725908858</v>
      </c>
      <c r="AF85" s="395">
        <f t="shared" si="56"/>
        <v>1.5395831027230467</v>
      </c>
      <c r="AG85" s="386">
        <f t="shared" si="56"/>
        <v>1.3863105900233408</v>
      </c>
      <c r="AI85" s="125">
        <f t="shared" si="77"/>
        <v>4.4201226483733498</v>
      </c>
      <c r="AJ85" s="364">
        <f t="shared" si="78"/>
        <v>32.365427675772494</v>
      </c>
      <c r="AK85" s="363">
        <f t="shared" si="79"/>
        <v>17.873874845038532</v>
      </c>
      <c r="AL85" s="364">
        <f t="shared" si="80"/>
        <v>5.9281418498548337</v>
      </c>
      <c r="AM85" s="364">
        <f t="shared" si="81"/>
        <v>69.893659558263522</v>
      </c>
      <c r="AN85" s="363">
        <f t="shared" si="82"/>
        <v>39.276057176891001</v>
      </c>
      <c r="AO85" s="384">
        <f t="shared" si="83"/>
        <v>0.34117134782141179</v>
      </c>
      <c r="AP85" s="385">
        <f t="shared" si="84"/>
        <v>1.1595160199469019</v>
      </c>
      <c r="AQ85" s="386">
        <f t="shared" si="85"/>
        <v>1.1974002569338418</v>
      </c>
    </row>
    <row r="86" spans="1:43" ht="19.5" customHeight="1">
      <c r="A86" s="8" t="s">
        <v>188</v>
      </c>
      <c r="B86" s="19">
        <v>353.31999999999994</v>
      </c>
      <c r="C86" s="371">
        <v>2879.63</v>
      </c>
      <c r="D86" s="375">
        <v>3232.95</v>
      </c>
      <c r="E86" s="19">
        <v>391.08</v>
      </c>
      <c r="F86" s="369">
        <v>2234.71</v>
      </c>
      <c r="G86" s="377">
        <v>2625.79</v>
      </c>
      <c r="H86" s="345">
        <f t="shared" si="43"/>
        <v>2.1161876375399187E-3</v>
      </c>
      <c r="I86" s="323">
        <f t="shared" si="44"/>
        <v>1.2807352578437991E-2</v>
      </c>
      <c r="J86" s="399">
        <f t="shared" si="45"/>
        <v>8.2514774788607793E-3</v>
      </c>
      <c r="K86" s="323">
        <f t="shared" si="46"/>
        <v>2.4494147440763071E-3</v>
      </c>
      <c r="L86" s="323">
        <f t="shared" si="47"/>
        <v>9.5189568322968533E-3</v>
      </c>
      <c r="M86" s="399">
        <f t="shared" si="48"/>
        <v>6.6572301882123677E-3</v>
      </c>
      <c r="N86" s="394">
        <f t="shared" si="49"/>
        <v>0.1068719574323561</v>
      </c>
      <c r="O86" s="395">
        <f t="shared" si="49"/>
        <v>-0.22395932810812502</v>
      </c>
      <c r="P86" s="386">
        <f t="shared" si="49"/>
        <v>-0.18780370868711235</v>
      </c>
      <c r="R86" s="401">
        <v>119.923</v>
      </c>
      <c r="S86" s="369">
        <v>720.86299999999994</v>
      </c>
      <c r="T86" s="374">
        <v>840.78599999999994</v>
      </c>
      <c r="U86" s="19">
        <v>134.59399999999999</v>
      </c>
      <c r="V86" s="119">
        <v>553.50699999999995</v>
      </c>
      <c r="W86" s="375">
        <v>688.10099999999989</v>
      </c>
      <c r="X86" s="345">
        <f t="shared" si="50"/>
        <v>2.4653947779097116E-3</v>
      </c>
      <c r="Y86" s="323">
        <f t="shared" si="51"/>
        <v>9.2857238547534686E-3</v>
      </c>
      <c r="Z86" s="399">
        <f t="shared" si="52"/>
        <v>6.6584340822343309E-3</v>
      </c>
      <c r="AA86" s="323">
        <f t="shared" si="53"/>
        <v>2.901463001830504E-3</v>
      </c>
      <c r="AB86" s="323">
        <f t="shared" si="54"/>
        <v>7.290791922652879E-3</v>
      </c>
      <c r="AC86" s="399">
        <f t="shared" si="55"/>
        <v>5.62601665820149E-3</v>
      </c>
      <c r="AE86" s="394">
        <f t="shared" si="56"/>
        <v>0.12233683280104728</v>
      </c>
      <c r="AF86" s="395">
        <f t="shared" si="56"/>
        <v>-0.23216061859188225</v>
      </c>
      <c r="AG86" s="386">
        <f t="shared" si="56"/>
        <v>-0.18159793336235389</v>
      </c>
      <c r="AI86" s="125">
        <f t="shared" si="57"/>
        <v>3.3941752518962987</v>
      </c>
      <c r="AJ86" s="364">
        <f t="shared" si="57"/>
        <v>2.5033181346214617</v>
      </c>
      <c r="AK86" s="363">
        <f t="shared" si="57"/>
        <v>2.600677399897926</v>
      </c>
      <c r="AL86" s="364">
        <f t="shared" si="57"/>
        <v>3.4415976270839725</v>
      </c>
      <c r="AM86" s="364">
        <f t="shared" si="57"/>
        <v>2.4768627696658623</v>
      </c>
      <c r="AN86" s="363">
        <f t="shared" si="57"/>
        <v>2.620548482551917</v>
      </c>
      <c r="AO86" s="384">
        <f t="shared" ref="AO86:AQ97" si="86">(AL86-AI86)/AI86</f>
        <v>1.3971693170875425E-2</v>
      </c>
      <c r="AP86" s="385">
        <f t="shared" si="86"/>
        <v>-1.0568119405087062E-2</v>
      </c>
      <c r="AQ86" s="386">
        <f t="shared" si="86"/>
        <v>7.6407333930655439E-3</v>
      </c>
    </row>
    <row r="87" spans="1:43" ht="19.5" customHeight="1">
      <c r="A87" s="8" t="s">
        <v>186</v>
      </c>
      <c r="B87" s="19">
        <v>324.83</v>
      </c>
      <c r="C87" s="371">
        <v>1189.95</v>
      </c>
      <c r="D87" s="375">
        <v>1514.78</v>
      </c>
      <c r="E87" s="19">
        <v>291.57000000000005</v>
      </c>
      <c r="F87" s="369">
        <v>1290.0200000000002</v>
      </c>
      <c r="G87" s="377">
        <v>1581.5900000000001</v>
      </c>
      <c r="H87" s="345">
        <f t="shared" si="43"/>
        <v>1.94554859702845E-3</v>
      </c>
      <c r="I87" s="323">
        <f t="shared" si="44"/>
        <v>5.2923845079792496E-3</v>
      </c>
      <c r="J87" s="399">
        <f t="shared" si="45"/>
        <v>3.8661819871723137E-3</v>
      </c>
      <c r="K87" s="323">
        <f t="shared" si="46"/>
        <v>1.826163078987238E-3</v>
      </c>
      <c r="L87" s="323">
        <f t="shared" si="47"/>
        <v>5.4949611774232849E-3</v>
      </c>
      <c r="M87" s="399">
        <f t="shared" si="48"/>
        <v>4.0098441586626501E-3</v>
      </c>
      <c r="N87" s="394">
        <f t="shared" si="49"/>
        <v>-0.10239202044146149</v>
      </c>
      <c r="O87" s="395">
        <f t="shared" si="49"/>
        <v>8.4095970418925303E-2</v>
      </c>
      <c r="P87" s="386">
        <f t="shared" si="49"/>
        <v>4.4105414647671724E-2</v>
      </c>
      <c r="R87" s="401">
        <v>121.261</v>
      </c>
      <c r="S87" s="369">
        <v>394.94300000000004</v>
      </c>
      <c r="T87" s="374">
        <v>516.20400000000006</v>
      </c>
      <c r="U87" s="19">
        <v>95.67</v>
      </c>
      <c r="V87" s="119">
        <v>530.77799999999991</v>
      </c>
      <c r="W87" s="375">
        <v>626.44799999999987</v>
      </c>
      <c r="X87" s="345">
        <f t="shared" si="50"/>
        <v>2.4929015798813366E-3</v>
      </c>
      <c r="Y87" s="323">
        <f t="shared" si="51"/>
        <v>5.0874183254902804E-3</v>
      </c>
      <c r="Z87" s="399">
        <f t="shared" si="52"/>
        <v>4.087972809948894E-3</v>
      </c>
      <c r="AA87" s="323">
        <f t="shared" si="53"/>
        <v>2.0623725083222457E-3</v>
      </c>
      <c r="AB87" s="323">
        <f t="shared" si="54"/>
        <v>6.9914056283332457E-3</v>
      </c>
      <c r="AC87" s="399">
        <f t="shared" si="55"/>
        <v>5.1219325120832656E-3</v>
      </c>
      <c r="AE87" s="394">
        <f t="shared" si="56"/>
        <v>-0.21104064785875093</v>
      </c>
      <c r="AF87" s="395">
        <f t="shared" si="56"/>
        <v>0.34393570717799749</v>
      </c>
      <c r="AG87" s="386">
        <f t="shared" si="56"/>
        <v>0.21356672943254951</v>
      </c>
      <c r="AI87" s="125">
        <f t="shared" si="57"/>
        <v>3.7330603700397131</v>
      </c>
      <c r="AJ87" s="364">
        <f t="shared" si="57"/>
        <v>3.3189881927812093</v>
      </c>
      <c r="AK87" s="363">
        <f t="shared" si="57"/>
        <v>3.4077819881434932</v>
      </c>
      <c r="AL87" s="364">
        <f t="shared" si="57"/>
        <v>3.2812017697293956</v>
      </c>
      <c r="AM87" s="364">
        <f t="shared" si="57"/>
        <v>4.1144943489248211</v>
      </c>
      <c r="AN87" s="363">
        <f t="shared" si="57"/>
        <v>3.9608748158498712</v>
      </c>
      <c r="AO87" s="384">
        <f t="shared" si="86"/>
        <v>-0.12104240369022229</v>
      </c>
      <c r="AP87" s="385">
        <f t="shared" si="86"/>
        <v>0.2396833341781196</v>
      </c>
      <c r="AQ87" s="386">
        <f t="shared" si="86"/>
        <v>0.16230287900773088</v>
      </c>
    </row>
    <row r="88" spans="1:43" ht="19.5" customHeight="1">
      <c r="A88" s="8" t="s">
        <v>190</v>
      </c>
      <c r="B88" s="19">
        <v>1706.8799999999999</v>
      </c>
      <c r="C88" s="371">
        <v>1541.68</v>
      </c>
      <c r="D88" s="375">
        <v>3248.56</v>
      </c>
      <c r="E88" s="19">
        <v>1415.26</v>
      </c>
      <c r="F88" s="369">
        <v>1403.4</v>
      </c>
      <c r="G88" s="377">
        <v>2818.66</v>
      </c>
      <c r="H88" s="345">
        <f t="shared" si="43"/>
        <v>1.0223249051183452E-2</v>
      </c>
      <c r="I88" s="323">
        <f t="shared" si="44"/>
        <v>6.8567278862653475E-3</v>
      </c>
      <c r="J88" s="399">
        <f t="shared" si="45"/>
        <v>8.2913189745365615E-3</v>
      </c>
      <c r="K88" s="323">
        <f t="shared" si="46"/>
        <v>8.8640654359758483E-3</v>
      </c>
      <c r="L88" s="323">
        <f t="shared" si="47"/>
        <v>5.9779139210212528E-3</v>
      </c>
      <c r="M88" s="399">
        <f t="shared" si="48"/>
        <v>7.1462182590026893E-3</v>
      </c>
      <c r="N88" s="394">
        <f t="shared" si="49"/>
        <v>-0.17084973753280835</v>
      </c>
      <c r="O88" s="395">
        <f t="shared" si="49"/>
        <v>-8.9694359400134899E-2</v>
      </c>
      <c r="P88" s="386">
        <f t="shared" si="49"/>
        <v>-0.13233555790873497</v>
      </c>
      <c r="R88" s="401">
        <v>346.78000000000003</v>
      </c>
      <c r="S88" s="369">
        <v>322.255</v>
      </c>
      <c r="T88" s="374">
        <v>669.03500000000008</v>
      </c>
      <c r="U88" s="19">
        <v>293.83600000000001</v>
      </c>
      <c r="V88" s="119">
        <v>309.91900000000004</v>
      </c>
      <c r="W88" s="375">
        <v>603.75500000000011</v>
      </c>
      <c r="X88" s="345">
        <f t="shared" si="50"/>
        <v>7.1291545498655788E-3</v>
      </c>
      <c r="Y88" s="323">
        <f t="shared" si="51"/>
        <v>4.1510952022972177E-3</v>
      </c>
      <c r="Z88" s="399">
        <f t="shared" si="52"/>
        <v>5.2982868960801512E-3</v>
      </c>
      <c r="AA88" s="323">
        <f t="shared" si="53"/>
        <v>6.3342666285708732E-3</v>
      </c>
      <c r="AB88" s="323">
        <f t="shared" si="54"/>
        <v>4.0822517906307565E-3</v>
      </c>
      <c r="AC88" s="399">
        <f t="shared" si="55"/>
        <v>4.9363911511136329E-3</v>
      </c>
      <c r="AE88" s="394">
        <f t="shared" si="56"/>
        <v>-0.15267316454236118</v>
      </c>
      <c r="AF88" s="395">
        <f t="shared" si="56"/>
        <v>-3.8280243906223199E-2</v>
      </c>
      <c r="AG88" s="386">
        <f t="shared" si="56"/>
        <v>-9.757337060094011E-2</v>
      </c>
      <c r="AI88" s="125">
        <f t="shared" si="57"/>
        <v>2.031660104986877</v>
      </c>
      <c r="AJ88" s="364">
        <f t="shared" si="57"/>
        <v>2.0902846245654092</v>
      </c>
      <c r="AK88" s="363">
        <f t="shared" si="57"/>
        <v>2.059481739601547</v>
      </c>
      <c r="AL88" s="364">
        <f t="shared" si="57"/>
        <v>2.0761980130859348</v>
      </c>
      <c r="AM88" s="364">
        <f t="shared" si="57"/>
        <v>2.208344021661679</v>
      </c>
      <c r="AN88" s="363">
        <f t="shared" si="57"/>
        <v>2.1419930037677486</v>
      </c>
      <c r="AO88" s="384">
        <f t="shared" si="86"/>
        <v>2.1921928766399368E-2</v>
      </c>
      <c r="AP88" s="385">
        <f t="shared" si="86"/>
        <v>5.6480058126445576E-2</v>
      </c>
      <c r="AQ88" s="386">
        <f t="shared" si="86"/>
        <v>4.0064091164102887E-2</v>
      </c>
    </row>
    <row r="89" spans="1:43" ht="19.5" customHeight="1">
      <c r="A89" s="8" t="s">
        <v>189</v>
      </c>
      <c r="B89" s="19">
        <v>1123.8600000000004</v>
      </c>
      <c r="C89" s="371">
        <v>1157.8300000000002</v>
      </c>
      <c r="D89" s="375">
        <v>2281.6900000000005</v>
      </c>
      <c r="E89" s="19">
        <v>954.11000000000013</v>
      </c>
      <c r="F89" s="369">
        <v>979.75000000000011</v>
      </c>
      <c r="G89" s="377">
        <v>1933.8600000000001</v>
      </c>
      <c r="H89" s="345">
        <f t="shared" si="43"/>
        <v>6.7312878929175098E-3</v>
      </c>
      <c r="I89" s="323">
        <f t="shared" si="44"/>
        <v>5.1495285977340354E-3</v>
      </c>
      <c r="J89" s="399">
        <f t="shared" si="45"/>
        <v>5.8235709332782309E-3</v>
      </c>
      <c r="K89" s="323">
        <f t="shared" si="46"/>
        <v>5.9757878221096596E-3</v>
      </c>
      <c r="L89" s="323">
        <f t="shared" si="47"/>
        <v>4.1733370130544196E-3</v>
      </c>
      <c r="M89" s="399">
        <f t="shared" si="48"/>
        <v>4.9029629832455643E-3</v>
      </c>
      <c r="N89" s="394">
        <f t="shared" si="49"/>
        <v>-0.1510419447262116</v>
      </c>
      <c r="O89" s="395">
        <f t="shared" si="49"/>
        <v>-0.15380496273200731</v>
      </c>
      <c r="P89" s="386">
        <f t="shared" si="49"/>
        <v>-0.15244402175580393</v>
      </c>
      <c r="R89" s="401">
        <v>406.24800000000005</v>
      </c>
      <c r="S89" s="369">
        <v>330.16800000000006</v>
      </c>
      <c r="T89" s="374">
        <v>736.41600000000017</v>
      </c>
      <c r="U89" s="19">
        <v>304.392</v>
      </c>
      <c r="V89" s="119">
        <v>242.56900000000002</v>
      </c>
      <c r="W89" s="375">
        <v>546.96100000000001</v>
      </c>
      <c r="X89" s="345">
        <f t="shared" si="50"/>
        <v>8.3517064928017529E-3</v>
      </c>
      <c r="Y89" s="323">
        <f t="shared" si="51"/>
        <v>4.2530257117874603E-3</v>
      </c>
      <c r="Z89" s="399">
        <f t="shared" si="52"/>
        <v>5.8318970500254265E-3</v>
      </c>
      <c r="AA89" s="323">
        <f t="shared" si="53"/>
        <v>6.5618239004204557E-3</v>
      </c>
      <c r="AB89" s="323">
        <f t="shared" si="54"/>
        <v>3.195117868222058E-3</v>
      </c>
      <c r="AC89" s="399">
        <f t="shared" si="55"/>
        <v>4.4720349154943034E-3</v>
      </c>
      <c r="AE89" s="394">
        <f t="shared" si="56"/>
        <v>-0.25072369587050286</v>
      </c>
      <c r="AF89" s="395">
        <f t="shared" si="56"/>
        <v>-0.26531644496135309</v>
      </c>
      <c r="AG89" s="386">
        <f t="shared" si="56"/>
        <v>-0.25726627341068109</v>
      </c>
      <c r="AI89" s="125">
        <f t="shared" si="57"/>
        <v>3.6147562863701879</v>
      </c>
      <c r="AJ89" s="364">
        <f t="shared" si="57"/>
        <v>2.8516103400326474</v>
      </c>
      <c r="AK89" s="363">
        <f t="shared" si="57"/>
        <v>3.227502421450767</v>
      </c>
      <c r="AL89" s="364">
        <f t="shared" si="57"/>
        <v>3.1903239668382048</v>
      </c>
      <c r="AM89" s="364">
        <f t="shared" si="57"/>
        <v>2.4758254656800203</v>
      </c>
      <c r="AN89" s="363">
        <f t="shared" si="57"/>
        <v>2.8283381423681138</v>
      </c>
      <c r="AO89" s="384">
        <f t="shared" si="86"/>
        <v>-0.11741657968266048</v>
      </c>
      <c r="AP89" s="385">
        <f t="shared" si="86"/>
        <v>-0.13177988208175906</v>
      </c>
      <c r="AQ89" s="386">
        <f t="shared" si="86"/>
        <v>-0.12367590382882761</v>
      </c>
    </row>
    <row r="90" spans="1:43" ht="19.5" customHeight="1">
      <c r="A90" s="8" t="s">
        <v>178</v>
      </c>
      <c r="B90" s="19">
        <v>148.69999999999999</v>
      </c>
      <c r="C90" s="371">
        <v>1756.39</v>
      </c>
      <c r="D90" s="375">
        <v>1905.0900000000001</v>
      </c>
      <c r="E90" s="19">
        <v>197.60999999999999</v>
      </c>
      <c r="F90" s="369">
        <v>1751.7200000000003</v>
      </c>
      <c r="G90" s="377">
        <v>1949.3300000000002</v>
      </c>
      <c r="H90" s="345">
        <f t="shared" si="43"/>
        <v>8.906291795035265E-4</v>
      </c>
      <c r="I90" s="323">
        <f t="shared" si="44"/>
        <v>7.8116653859151017E-3</v>
      </c>
      <c r="J90" s="399">
        <f t="shared" si="45"/>
        <v>4.8623725174230612E-3</v>
      </c>
      <c r="K90" s="323">
        <f t="shared" si="46"/>
        <v>1.2376722092076278E-3</v>
      </c>
      <c r="L90" s="323">
        <f t="shared" si="47"/>
        <v>7.4616156289948341E-3</v>
      </c>
      <c r="M90" s="399">
        <f t="shared" si="48"/>
        <v>4.9421844560258114E-3</v>
      </c>
      <c r="N90" s="394">
        <f t="shared" si="49"/>
        <v>0.3289172831203766</v>
      </c>
      <c r="O90" s="395">
        <f t="shared" si="49"/>
        <v>-2.6588627810451237E-3</v>
      </c>
      <c r="P90" s="386">
        <f t="shared" si="49"/>
        <v>2.3222000010498196E-2</v>
      </c>
      <c r="R90" s="401">
        <v>36.841999999999999</v>
      </c>
      <c r="S90" s="369">
        <v>391.83699999999999</v>
      </c>
      <c r="T90" s="374">
        <v>428.67899999999997</v>
      </c>
      <c r="U90" s="19">
        <v>47.635999999999996</v>
      </c>
      <c r="V90" s="119">
        <v>424.27299999999997</v>
      </c>
      <c r="W90" s="375">
        <v>471.90899999999999</v>
      </c>
      <c r="X90" s="345">
        <f t="shared" si="50"/>
        <v>7.5740328717384972E-4</v>
      </c>
      <c r="Y90" s="323">
        <f t="shared" si="51"/>
        <v>5.0474087005090221E-3</v>
      </c>
      <c r="Z90" s="399">
        <f t="shared" si="52"/>
        <v>3.394836336402046E-3</v>
      </c>
      <c r="AA90" s="323">
        <f t="shared" si="53"/>
        <v>1.0268963813780546E-3</v>
      </c>
      <c r="AB90" s="323">
        <f t="shared" si="54"/>
        <v>5.5885222073066921E-3</v>
      </c>
      <c r="AC90" s="399">
        <f t="shared" si="55"/>
        <v>3.858398542009396E-3</v>
      </c>
      <c r="AE90" s="394">
        <f t="shared" si="56"/>
        <v>0.29298083708810591</v>
      </c>
      <c r="AF90" s="395">
        <f t="shared" si="56"/>
        <v>8.2779318951502742E-2</v>
      </c>
      <c r="AG90" s="386">
        <f t="shared" si="56"/>
        <v>0.10084468798331624</v>
      </c>
      <c r="AI90" s="125">
        <f t="shared" si="57"/>
        <v>2.4776059179556151</v>
      </c>
      <c r="AJ90" s="364">
        <f t="shared" si="57"/>
        <v>2.2309225172085925</v>
      </c>
      <c r="AK90" s="363">
        <f t="shared" si="57"/>
        <v>2.2501771569847091</v>
      </c>
      <c r="AL90" s="364">
        <f t="shared" si="57"/>
        <v>2.4106067506705124</v>
      </c>
      <c r="AM90" s="364">
        <f t="shared" si="57"/>
        <v>2.4220366268581732</v>
      </c>
      <c r="AN90" s="363">
        <f t="shared" si="57"/>
        <v>2.4208779426777403</v>
      </c>
      <c r="AO90" s="384">
        <f t="shared" si="86"/>
        <v>-2.7041898309795264E-2</v>
      </c>
      <c r="AP90" s="385">
        <f t="shared" si="86"/>
        <v>8.5665955753904593E-2</v>
      </c>
      <c r="AQ90" s="386">
        <f t="shared" si="86"/>
        <v>7.5861042835300249E-2</v>
      </c>
    </row>
    <row r="91" spans="1:43" ht="19.5" customHeight="1">
      <c r="A91" s="8" t="s">
        <v>234</v>
      </c>
      <c r="B91" s="19">
        <v>348.75</v>
      </c>
      <c r="C91" s="371">
        <v>416.25</v>
      </c>
      <c r="D91" s="375">
        <v>765</v>
      </c>
      <c r="E91" s="19">
        <v>1330.72</v>
      </c>
      <c r="F91" s="369">
        <v>466.56999999999994</v>
      </c>
      <c r="G91" s="377">
        <v>1797.29</v>
      </c>
      <c r="H91" s="345">
        <f t="shared" si="43"/>
        <v>2.0888159135968721E-3</v>
      </c>
      <c r="I91" s="323">
        <f t="shared" si="44"/>
        <v>1.85130051804392E-3</v>
      </c>
      <c r="J91" s="399">
        <f t="shared" si="45"/>
        <v>1.9525140417663424E-3</v>
      </c>
      <c r="K91" s="323">
        <f t="shared" si="46"/>
        <v>8.3345739701268882E-3</v>
      </c>
      <c r="L91" s="323">
        <f t="shared" si="47"/>
        <v>1.9873986733154377E-3</v>
      </c>
      <c r="M91" s="399">
        <f t="shared" si="48"/>
        <v>4.5567136918688118E-3</v>
      </c>
      <c r="N91" s="394">
        <f t="shared" si="49"/>
        <v>2.8156845878136201</v>
      </c>
      <c r="O91" s="395">
        <f t="shared" si="49"/>
        <v>0.12088888888888874</v>
      </c>
      <c r="P91" s="386">
        <f t="shared" si="49"/>
        <v>1.3493986928104575</v>
      </c>
      <c r="R91" s="401">
        <v>105.72799999999999</v>
      </c>
      <c r="S91" s="369">
        <v>138.08500000000001</v>
      </c>
      <c r="T91" s="374">
        <v>243.81299999999999</v>
      </c>
      <c r="U91" s="19">
        <v>278.76600000000002</v>
      </c>
      <c r="V91" s="119">
        <v>161.67400000000001</v>
      </c>
      <c r="W91" s="375">
        <v>440.44000000000005</v>
      </c>
      <c r="X91" s="345">
        <f t="shared" si="50"/>
        <v>2.173571867605363E-3</v>
      </c>
      <c r="Y91" s="323">
        <f t="shared" si="51"/>
        <v>1.7787279670112529E-3</v>
      </c>
      <c r="Z91" s="399">
        <f t="shared" si="52"/>
        <v>1.9308275695501577E-3</v>
      </c>
      <c r="AA91" s="323">
        <f t="shared" si="53"/>
        <v>6.0094003831395338E-3</v>
      </c>
      <c r="AB91" s="323">
        <f t="shared" si="54"/>
        <v>2.1295692616407412E-3</v>
      </c>
      <c r="AC91" s="399">
        <f t="shared" si="55"/>
        <v>3.601103292886168E-3</v>
      </c>
      <c r="AE91" s="394">
        <f t="shared" si="56"/>
        <v>1.6366336259079906</v>
      </c>
      <c r="AF91" s="395">
        <f t="shared" si="56"/>
        <v>0.1708295615019734</v>
      </c>
      <c r="AG91" s="386">
        <f t="shared" si="56"/>
        <v>0.80646643124033612</v>
      </c>
      <c r="AI91" s="125">
        <f t="shared" si="57"/>
        <v>3.031627240143369</v>
      </c>
      <c r="AJ91" s="364">
        <f t="shared" si="57"/>
        <v>3.3173573573573578</v>
      </c>
      <c r="AK91" s="363">
        <f t="shared" si="57"/>
        <v>3.187098039215686</v>
      </c>
      <c r="AL91" s="364">
        <f t="shared" si="57"/>
        <v>2.0948509077792474</v>
      </c>
      <c r="AM91" s="364">
        <f t="shared" si="57"/>
        <v>3.4651606404183735</v>
      </c>
      <c r="AN91" s="363">
        <f t="shared" si="57"/>
        <v>2.4505783707693252</v>
      </c>
      <c r="AO91" s="384">
        <f t="shared" si="86"/>
        <v>-0.3090011594960535</v>
      </c>
      <c r="AP91" s="385">
        <f t="shared" si="86"/>
        <v>4.4554525527137456E-2</v>
      </c>
      <c r="AQ91" s="386">
        <f t="shared" si="86"/>
        <v>-0.23109413622795588</v>
      </c>
    </row>
    <row r="92" spans="1:43" ht="19.5" customHeight="1">
      <c r="A92" s="8" t="s">
        <v>182</v>
      </c>
      <c r="B92" s="19">
        <v>441.60999999999996</v>
      </c>
      <c r="C92" s="371">
        <v>218.54999999999998</v>
      </c>
      <c r="D92" s="375">
        <v>660.16</v>
      </c>
      <c r="E92" s="19">
        <v>508.48</v>
      </c>
      <c r="F92" s="369">
        <v>592.34999999999991</v>
      </c>
      <c r="G92" s="377">
        <v>1100.83</v>
      </c>
      <c r="H92" s="345">
        <f t="shared" si="43"/>
        <v>2.6449949694724432E-3</v>
      </c>
      <c r="I92" s="323">
        <f t="shared" si="44"/>
        <v>9.7201616388828513E-4</v>
      </c>
      <c r="J92" s="399">
        <f t="shared" si="45"/>
        <v>1.6849302873365602E-3</v>
      </c>
      <c r="K92" s="323">
        <f t="shared" si="46"/>
        <v>3.1847151709827166E-3</v>
      </c>
      <c r="L92" s="323">
        <f t="shared" si="47"/>
        <v>2.5231703798752588E-3</v>
      </c>
      <c r="M92" s="399">
        <f t="shared" si="48"/>
        <v>2.7909614661072745E-3</v>
      </c>
      <c r="N92" s="394">
        <f t="shared" si="49"/>
        <v>0.15142320146735824</v>
      </c>
      <c r="O92" s="395">
        <f t="shared" si="49"/>
        <v>1.7103637611530542</v>
      </c>
      <c r="P92" s="386">
        <f t="shared" si="49"/>
        <v>0.66751999515269023</v>
      </c>
      <c r="R92" s="401">
        <v>188.04000000000002</v>
      </c>
      <c r="S92" s="369">
        <v>110.97699999999999</v>
      </c>
      <c r="T92" s="374">
        <v>299.017</v>
      </c>
      <c r="U92" s="19">
        <v>169.489</v>
      </c>
      <c r="V92" s="119">
        <v>232.14100000000002</v>
      </c>
      <c r="W92" s="375">
        <v>401.63</v>
      </c>
      <c r="X92" s="345">
        <f t="shared" si="50"/>
        <v>3.8657541425593271E-3</v>
      </c>
      <c r="Y92" s="323">
        <f t="shared" si="51"/>
        <v>1.4295390056487511E-3</v>
      </c>
      <c r="Z92" s="399">
        <f t="shared" si="52"/>
        <v>2.3680044434225391E-3</v>
      </c>
      <c r="AA92" s="323">
        <f t="shared" si="53"/>
        <v>3.6536997393438811E-3</v>
      </c>
      <c r="AB92" s="323">
        <f t="shared" si="54"/>
        <v>3.0577602952023414E-3</v>
      </c>
      <c r="AC92" s="399">
        <f t="shared" si="55"/>
        <v>3.2837869301649975E-3</v>
      </c>
      <c r="AE92" s="394">
        <f t="shared" ref="AE92:AE93" si="87">(U92-R92)/R92</f>
        <v>-9.8654541586896474E-2</v>
      </c>
      <c r="AF92" s="395">
        <f t="shared" ref="AF92:AF93" si="88">(V92-S92)/S92</f>
        <v>1.0917937951106991</v>
      </c>
      <c r="AG92" s="386">
        <f t="shared" ref="AG92:AG93" si="89">(W92-T92)/T92</f>
        <v>0.34316777975834151</v>
      </c>
      <c r="AI92" s="125">
        <f t="shared" ref="AI92" si="90">(R92/B92)*10</f>
        <v>4.2580557505491274</v>
      </c>
      <c r="AJ92" s="364">
        <f t="shared" ref="AJ92" si="91">(S92/C92)*10</f>
        <v>5.0778769160375203</v>
      </c>
      <c r="AK92" s="363">
        <f t="shared" ref="AK92" si="92">(T92/D92)*10</f>
        <v>4.5294625545322349</v>
      </c>
      <c r="AL92" s="364">
        <f t="shared" si="57"/>
        <v>3.3332481120201383</v>
      </c>
      <c r="AM92" s="364">
        <f t="shared" si="57"/>
        <v>3.9189837089558548</v>
      </c>
      <c r="AN92" s="363">
        <f t="shared" si="57"/>
        <v>3.6484289127294862</v>
      </c>
      <c r="AO92" s="384">
        <f t="shared" ref="AO92" si="93">(AL92-AI92)/AI92</f>
        <v>-0.21719011978876138</v>
      </c>
      <c r="AP92" s="385">
        <f t="shared" ref="AP92" si="94">(AM92-AJ92)/AJ92</f>
        <v>-0.22822396569352027</v>
      </c>
      <c r="AQ92" s="386">
        <f t="shared" ref="AQ92" si="95">(AN92-AK92)/AK92</f>
        <v>-0.19451173979155115</v>
      </c>
    </row>
    <row r="93" spans="1:43" ht="19.5" customHeight="1">
      <c r="A93" s="8" t="s">
        <v>193</v>
      </c>
      <c r="B93" s="19">
        <v>617.59</v>
      </c>
      <c r="C93" s="371">
        <v>152.32</v>
      </c>
      <c r="D93" s="375">
        <v>769.91000000000008</v>
      </c>
      <c r="E93" s="19">
        <v>836.12</v>
      </c>
      <c r="F93" s="369">
        <v>325.11</v>
      </c>
      <c r="G93" s="377">
        <v>1161.23</v>
      </c>
      <c r="H93" s="345">
        <f t="shared" si="43"/>
        <v>3.6990159715506589E-3</v>
      </c>
      <c r="I93" s="323">
        <f t="shared" si="44"/>
        <v>6.7745368146174148E-4</v>
      </c>
      <c r="J93" s="399">
        <f t="shared" si="45"/>
        <v>1.9650458639167644E-3</v>
      </c>
      <c r="K93" s="323">
        <f t="shared" si="46"/>
        <v>5.2367921034496322E-3</v>
      </c>
      <c r="L93" s="323">
        <f t="shared" si="47"/>
        <v>1.3848365361715971E-3</v>
      </c>
      <c r="M93" s="399">
        <f t="shared" si="48"/>
        <v>2.9440950767037153E-3</v>
      </c>
      <c r="N93" s="394">
        <f t="shared" si="49"/>
        <v>0.3538431645590116</v>
      </c>
      <c r="O93" s="395">
        <f t="shared" si="49"/>
        <v>1.1343881302521011</v>
      </c>
      <c r="P93" s="386">
        <f t="shared" si="49"/>
        <v>0.50826720006234483</v>
      </c>
      <c r="R93" s="401">
        <v>161.20500000000001</v>
      </c>
      <c r="S93" s="369">
        <v>54.508000000000003</v>
      </c>
      <c r="T93" s="374">
        <v>215.71300000000002</v>
      </c>
      <c r="U93" s="19">
        <v>227.28700000000001</v>
      </c>
      <c r="V93" s="119">
        <v>90.114000000000004</v>
      </c>
      <c r="W93" s="375">
        <v>317.40100000000001</v>
      </c>
      <c r="X93" s="345">
        <f t="shared" si="50"/>
        <v>3.3140762420297613E-3</v>
      </c>
      <c r="Y93" s="323">
        <f t="shared" si="51"/>
        <v>7.0213929120360198E-4</v>
      </c>
      <c r="Z93" s="399">
        <f t="shared" si="52"/>
        <v>1.7082953226873598E-3</v>
      </c>
      <c r="AA93" s="323">
        <f t="shared" si="53"/>
        <v>4.8996598756040378E-3</v>
      </c>
      <c r="AB93" s="323">
        <f t="shared" si="54"/>
        <v>1.1869812365840752E-3</v>
      </c>
      <c r="AC93" s="399">
        <f t="shared" si="55"/>
        <v>2.5951180325705261E-3</v>
      </c>
      <c r="AE93" s="394">
        <f t="shared" si="87"/>
        <v>0.40992525045749195</v>
      </c>
      <c r="AF93" s="395">
        <f t="shared" si="88"/>
        <v>0.65322521464739125</v>
      </c>
      <c r="AG93" s="386">
        <f t="shared" si="89"/>
        <v>0.47140413419682625</v>
      </c>
      <c r="AI93" s="125">
        <f t="shared" si="57"/>
        <v>2.6102268495280039</v>
      </c>
      <c r="AJ93" s="364">
        <f t="shared" si="57"/>
        <v>3.5785189075630259</v>
      </c>
      <c r="AK93" s="363">
        <f t="shared" si="57"/>
        <v>2.8017950150017534</v>
      </c>
      <c r="AL93" s="364">
        <f t="shared" si="57"/>
        <v>2.718353824809836</v>
      </c>
      <c r="AM93" s="364">
        <f t="shared" si="57"/>
        <v>2.7718003137399649</v>
      </c>
      <c r="AN93" s="363">
        <f t="shared" si="57"/>
        <v>2.7333172584242571</v>
      </c>
      <c r="AO93" s="384">
        <f t="shared" ref="AO93" si="96">(AL93-AI93)/AI93</f>
        <v>4.1424359458023453E-2</v>
      </c>
      <c r="AP93" s="385">
        <f t="shared" ref="AP93" si="97">(AM93-AJ93)/AJ93</f>
        <v>-0.22543365416292768</v>
      </c>
      <c r="AQ93" s="386">
        <f t="shared" ref="AQ93" si="98">(AN93-AK93)/AK93</f>
        <v>-2.4440673286533588E-2</v>
      </c>
    </row>
    <row r="94" spans="1:43" ht="19.5" customHeight="1">
      <c r="A94" s="8" t="s">
        <v>221</v>
      </c>
      <c r="B94" s="19">
        <v>128.85</v>
      </c>
      <c r="C94" s="371">
        <v>958.76000000000022</v>
      </c>
      <c r="D94" s="375">
        <v>1087.6100000000001</v>
      </c>
      <c r="E94" s="19">
        <v>113.72</v>
      </c>
      <c r="F94" s="369">
        <v>962.40000000000009</v>
      </c>
      <c r="G94" s="377">
        <v>1076.1200000000001</v>
      </c>
      <c r="H94" s="345">
        <f t="shared" si="43"/>
        <v>7.7173886872245725E-4</v>
      </c>
      <c r="I94" s="323">
        <f t="shared" si="44"/>
        <v>4.2641510743058001E-3</v>
      </c>
      <c r="J94" s="399">
        <f t="shared" si="45"/>
        <v>2.7759134600856103E-3</v>
      </c>
      <c r="K94" s="323">
        <f t="shared" si="46"/>
        <v>7.122518274940106E-4</v>
      </c>
      <c r="L94" s="323">
        <f t="shared" si="47"/>
        <v>4.0994330608456987E-3</v>
      </c>
      <c r="M94" s="399">
        <f t="shared" si="48"/>
        <v>2.7283135932953868E-3</v>
      </c>
      <c r="N94" s="394">
        <f t="shared" si="49"/>
        <v>-0.11742336049670156</v>
      </c>
      <c r="O94" s="395">
        <f t="shared" si="49"/>
        <v>3.7965705703198629E-3</v>
      </c>
      <c r="P94" s="386">
        <f t="shared" si="49"/>
        <v>-1.0564448653469541E-2</v>
      </c>
      <c r="R94" s="401">
        <v>40.713000000000001</v>
      </c>
      <c r="S94" s="369">
        <v>243.50900000000001</v>
      </c>
      <c r="T94" s="374">
        <v>284.22200000000004</v>
      </c>
      <c r="U94" s="19">
        <v>39.024999999999999</v>
      </c>
      <c r="V94" s="119">
        <v>236.58599999999998</v>
      </c>
      <c r="W94" s="375">
        <v>275.61099999999999</v>
      </c>
      <c r="X94" s="345">
        <f t="shared" si="50"/>
        <v>8.3698387793032264E-4</v>
      </c>
      <c r="Y94" s="323">
        <f t="shared" si="51"/>
        <v>3.1367365645721345E-3</v>
      </c>
      <c r="Z94" s="399">
        <f t="shared" si="52"/>
        <v>2.2508384436953116E-3</v>
      </c>
      <c r="AA94" s="323">
        <f t="shared" si="53"/>
        <v>8.4126776562428807E-4</v>
      </c>
      <c r="AB94" s="323">
        <f t="shared" si="54"/>
        <v>3.116309816881727E-3</v>
      </c>
      <c r="AC94" s="399">
        <f t="shared" si="55"/>
        <v>2.2534367442912759E-3</v>
      </c>
      <c r="AE94" s="394">
        <f t="shared" si="56"/>
        <v>-4.1460958416230743E-2</v>
      </c>
      <c r="AF94" s="395">
        <f t="shared" si="56"/>
        <v>-2.8430160692212731E-2</v>
      </c>
      <c r="AG94" s="386">
        <f t="shared" si="56"/>
        <v>-3.0296739872353463E-2</v>
      </c>
      <c r="AI94" s="125">
        <f t="shared" si="57"/>
        <v>3.1597206053550639</v>
      </c>
      <c r="AJ94" s="364">
        <f t="shared" si="57"/>
        <v>2.5398327005715711</v>
      </c>
      <c r="AK94" s="363">
        <f t="shared" si="57"/>
        <v>2.6132713012936621</v>
      </c>
      <c r="AL94" s="364">
        <f t="shared" si="57"/>
        <v>3.4316742877242352</v>
      </c>
      <c r="AM94" s="364">
        <f t="shared" si="57"/>
        <v>2.4582917705735658</v>
      </c>
      <c r="AN94" s="363">
        <f t="shared" si="57"/>
        <v>2.5611548897892424</v>
      </c>
      <c r="AO94" s="384">
        <f t="shared" si="86"/>
        <v>8.6068901759309605E-2</v>
      </c>
      <c r="AP94" s="385">
        <f t="shared" si="86"/>
        <v>-3.2104842960583593E-2</v>
      </c>
      <c r="AQ94" s="386">
        <f t="shared" si="86"/>
        <v>-1.9942977783676815E-2</v>
      </c>
    </row>
    <row r="95" spans="1:43" ht="19.5" customHeight="1">
      <c r="A95" s="8" t="s">
        <v>239</v>
      </c>
      <c r="B95" s="19"/>
      <c r="C95" s="371">
        <v>1237.1900000000003</v>
      </c>
      <c r="D95" s="375">
        <v>1237.1900000000003</v>
      </c>
      <c r="E95" s="19">
        <v>12.059999999999999</v>
      </c>
      <c r="F95" s="369">
        <v>923.13000000000011</v>
      </c>
      <c r="G95" s="377">
        <v>935.19</v>
      </c>
      <c r="H95" s="345">
        <f t="shared" si="43"/>
        <v>0</v>
      </c>
      <c r="I95" s="323">
        <f t="shared" si="44"/>
        <v>5.502487658663683E-3</v>
      </c>
      <c r="J95" s="399">
        <f t="shared" si="45"/>
        <v>3.1576873821345121E-3</v>
      </c>
      <c r="K95" s="323">
        <f t="shared" si="46"/>
        <v>7.5534268726501635E-5</v>
      </c>
      <c r="L95" s="323">
        <f t="shared" si="47"/>
        <v>3.9321588128205425E-3</v>
      </c>
      <c r="M95" s="399">
        <f t="shared" si="48"/>
        <v>2.3710102863192884E-3</v>
      </c>
      <c r="N95" s="394"/>
      <c r="O95" s="395">
        <f t="shared" si="49"/>
        <v>-0.2538494491549399</v>
      </c>
      <c r="P95" s="386">
        <f t="shared" si="49"/>
        <v>-0.24410155271219469</v>
      </c>
      <c r="R95" s="401"/>
      <c r="S95" s="369">
        <v>362.49700000000001</v>
      </c>
      <c r="T95" s="374">
        <v>362.49700000000001</v>
      </c>
      <c r="U95" s="19">
        <v>3.6799999999999997</v>
      </c>
      <c r="V95" s="119">
        <v>250.55599999999998</v>
      </c>
      <c r="W95" s="375">
        <v>254.23599999999999</v>
      </c>
      <c r="X95" s="345">
        <f t="shared" si="50"/>
        <v>0</v>
      </c>
      <c r="Y95" s="323">
        <f t="shared" si="51"/>
        <v>4.6694684568032597E-3</v>
      </c>
      <c r="Z95" s="399">
        <f t="shared" si="52"/>
        <v>2.8707214196093873E-3</v>
      </c>
      <c r="AA95" s="323">
        <f t="shared" si="53"/>
        <v>7.9330310762264705E-5</v>
      </c>
      <c r="AB95" s="323">
        <f t="shared" si="54"/>
        <v>3.3003225993026553E-3</v>
      </c>
      <c r="AC95" s="399">
        <f t="shared" si="55"/>
        <v>2.0786715483839062E-3</v>
      </c>
      <c r="AE95" s="394"/>
      <c r="AF95" s="395">
        <f t="shared" si="56"/>
        <v>-0.30880531425087665</v>
      </c>
      <c r="AG95" s="386">
        <f t="shared" si="56"/>
        <v>-0.29865350609798158</v>
      </c>
      <c r="AI95" s="125"/>
      <c r="AJ95" s="364">
        <f t="shared" si="57"/>
        <v>2.9300026673348469</v>
      </c>
      <c r="AK95" s="363">
        <f t="shared" si="57"/>
        <v>2.9300026673348469</v>
      </c>
      <c r="AL95" s="364">
        <f t="shared" si="57"/>
        <v>3.0514096185737976</v>
      </c>
      <c r="AM95" s="364">
        <f t="shared" si="57"/>
        <v>2.7142006001321581</v>
      </c>
      <c r="AN95" s="363">
        <f t="shared" si="57"/>
        <v>2.7185491718260457</v>
      </c>
      <c r="AO95" s="384"/>
      <c r="AP95" s="385">
        <f t="shared" si="86"/>
        <v>-7.3652515613231176E-2</v>
      </c>
      <c r="AQ95" s="386">
        <f t="shared" si="86"/>
        <v>-7.2168362802598043E-2</v>
      </c>
    </row>
    <row r="96" spans="1:43" ht="19.5" customHeight="1" thickBot="1">
      <c r="A96" s="8" t="s">
        <v>17</v>
      </c>
      <c r="B96" s="19">
        <f>B97-SUM(B69:B95)</f>
        <v>2816.0299999999406</v>
      </c>
      <c r="C96" s="371">
        <f t="shared" ref="C96:G96" si="99">C97-SUM(C69:C95)</f>
        <v>5420.1999999999534</v>
      </c>
      <c r="D96" s="376">
        <f t="shared" si="99"/>
        <v>8236.2300000000978</v>
      </c>
      <c r="E96" s="21">
        <f t="shared" si="99"/>
        <v>3141.5</v>
      </c>
      <c r="F96" s="119">
        <f t="shared" si="99"/>
        <v>6682.9200000000128</v>
      </c>
      <c r="G96" s="375">
        <f t="shared" si="99"/>
        <v>9824.4199999996927</v>
      </c>
      <c r="H96" s="345">
        <f t="shared" si="43"/>
        <v>1.6866432335960073E-2</v>
      </c>
      <c r="I96" s="323">
        <f t="shared" si="44"/>
        <v>2.4106712475439204E-2</v>
      </c>
      <c r="J96" s="399">
        <f t="shared" si="45"/>
        <v>2.1021378727081562E-2</v>
      </c>
      <c r="K96" s="323">
        <f t="shared" si="46"/>
        <v>1.967586278642661E-2</v>
      </c>
      <c r="L96" s="323">
        <f t="shared" si="47"/>
        <v>2.8466524512663124E-2</v>
      </c>
      <c r="M96" s="399">
        <f t="shared" si="48"/>
        <v>2.4908094480394587E-2</v>
      </c>
      <c r="N96" s="396">
        <f t="shared" si="49"/>
        <v>0.11557760393179982</v>
      </c>
      <c r="O96" s="397">
        <f t="shared" si="49"/>
        <v>0.23296557322609318</v>
      </c>
      <c r="P96" s="388">
        <f t="shared" si="49"/>
        <v>0.19282972913573029</v>
      </c>
      <c r="R96" s="19">
        <f t="shared" ref="R96:W96" si="100">R97-SUM(R69:R95)</f>
        <v>977.62599999998201</v>
      </c>
      <c r="S96" s="119">
        <f t="shared" si="100"/>
        <v>1761.5839999999589</v>
      </c>
      <c r="T96" s="375">
        <f t="shared" si="100"/>
        <v>2739.2099999999627</v>
      </c>
      <c r="U96" s="119">
        <f t="shared" si="100"/>
        <v>998.87399999998161</v>
      </c>
      <c r="V96" s="123">
        <f t="shared" si="100"/>
        <v>2003.0430000000051</v>
      </c>
      <c r="W96" s="376">
        <f t="shared" si="100"/>
        <v>3001.9169999999722</v>
      </c>
      <c r="X96" s="345">
        <f t="shared" si="50"/>
        <v>2.0098179958379252E-2</v>
      </c>
      <c r="Y96" s="323">
        <f t="shared" si="51"/>
        <v>2.2691666198641981E-2</v>
      </c>
      <c r="Z96" s="399">
        <f t="shared" si="52"/>
        <v>2.169261764872019E-2</v>
      </c>
      <c r="AA96" s="323">
        <f t="shared" si="53"/>
        <v>2.153287631313721E-2</v>
      </c>
      <c r="AB96" s="323">
        <f t="shared" si="54"/>
        <v>2.6384074140212193E-2</v>
      </c>
      <c r="AC96" s="399">
        <f t="shared" si="55"/>
        <v>2.4544122227024942E-2</v>
      </c>
      <c r="AE96" s="396">
        <f t="shared" si="56"/>
        <v>2.1734282844359687E-2</v>
      </c>
      <c r="AF96" s="397">
        <f t="shared" si="56"/>
        <v>0.13706925131021391</v>
      </c>
      <c r="AG96" s="388">
        <f t="shared" si="56"/>
        <v>9.5906118917502864E-2</v>
      </c>
      <c r="AI96" s="125">
        <f t="shared" si="57"/>
        <v>3.4716462537686126</v>
      </c>
      <c r="AJ96" s="364">
        <f t="shared" si="57"/>
        <v>3.2500350540569976</v>
      </c>
      <c r="AK96" s="363">
        <f t="shared" si="57"/>
        <v>3.3258056173758268</v>
      </c>
      <c r="AL96" s="364">
        <f t="shared" si="57"/>
        <v>3.1796084672926361</v>
      </c>
      <c r="AM96" s="364">
        <f t="shared" si="57"/>
        <v>2.9972571869781497</v>
      </c>
      <c r="AN96" s="363">
        <f t="shared" si="57"/>
        <v>3.0555666390484792</v>
      </c>
      <c r="AO96" s="387">
        <f t="shared" si="86"/>
        <v>-8.4120836378118194E-2</v>
      </c>
      <c r="AP96" s="385">
        <f t="shared" si="86"/>
        <v>-7.7776966363272568E-2</v>
      </c>
      <c r="AQ96" s="386">
        <f t="shared" si="86"/>
        <v>-8.1255193302780956E-2</v>
      </c>
    </row>
    <row r="97" spans="1:43" ht="25.5" customHeight="1" thickBot="1">
      <c r="A97" s="12" t="s">
        <v>18</v>
      </c>
      <c r="B97" s="17">
        <v>166960.61999999991</v>
      </c>
      <c r="C97" s="372">
        <v>224841.94</v>
      </c>
      <c r="D97" s="18">
        <v>391802.56000000006</v>
      </c>
      <c r="E97" s="17">
        <v>159662.62999999995</v>
      </c>
      <c r="F97" s="373">
        <v>234764.17</v>
      </c>
      <c r="G97" s="378">
        <v>394426.7999999997</v>
      </c>
      <c r="H97" s="334">
        <f t="shared" ref="H97:M97" si="101">SUM(H69:H96)</f>
        <v>1</v>
      </c>
      <c r="I97" s="338">
        <f t="shared" si="101"/>
        <v>0.99999999999999956</v>
      </c>
      <c r="J97" s="335">
        <f t="shared" si="101"/>
        <v>1.0000000000000002</v>
      </c>
      <c r="K97" s="338">
        <f t="shared" si="101"/>
        <v>1.0000000000000004</v>
      </c>
      <c r="L97" s="338">
        <f t="shared" si="101"/>
        <v>1</v>
      </c>
      <c r="M97" s="335">
        <f t="shared" si="101"/>
        <v>0.99999999999999989</v>
      </c>
      <c r="N97" s="389">
        <f t="shared" si="49"/>
        <v>-4.3710846306152705E-2</v>
      </c>
      <c r="O97" s="390">
        <f t="shared" si="49"/>
        <v>4.4129800694656926E-2</v>
      </c>
      <c r="P97" s="391">
        <f t="shared" si="49"/>
        <v>6.6978633319793547E-3</v>
      </c>
      <c r="R97" s="17">
        <v>48642.513999999988</v>
      </c>
      <c r="S97" s="372">
        <v>77631.319999999992</v>
      </c>
      <c r="T97" s="18">
        <v>126273.83399999996</v>
      </c>
      <c r="U97" s="17">
        <v>46388.321999999993</v>
      </c>
      <c r="V97" s="373">
        <v>75918.63900000001</v>
      </c>
      <c r="W97" s="378">
        <v>122306.96099999998</v>
      </c>
      <c r="X97" s="334">
        <f t="shared" ref="X97:AC97" si="102">SUM(X69:X96)</f>
        <v>0.99999999999999989</v>
      </c>
      <c r="Y97" s="338">
        <f t="shared" si="102"/>
        <v>0.99999999999999967</v>
      </c>
      <c r="Z97" s="335">
        <f t="shared" si="102"/>
        <v>1</v>
      </c>
      <c r="AA97" s="338">
        <f t="shared" si="102"/>
        <v>0.99999999999999967</v>
      </c>
      <c r="AB97" s="338">
        <f t="shared" si="102"/>
        <v>0.99999999999999989</v>
      </c>
      <c r="AC97" s="335">
        <f t="shared" si="102"/>
        <v>1</v>
      </c>
      <c r="AE97" s="389">
        <f t="shared" si="56"/>
        <v>-4.634201266817739E-2</v>
      </c>
      <c r="AF97" s="390">
        <f t="shared" si="56"/>
        <v>-2.2061727148269313E-2</v>
      </c>
      <c r="AG97" s="391">
        <f t="shared" si="56"/>
        <v>-3.1414845612432893E-2</v>
      </c>
      <c r="AI97" s="172">
        <f t="shared" si="57"/>
        <v>2.9134123962884191</v>
      </c>
      <c r="AJ97" s="434">
        <f t="shared" si="57"/>
        <v>3.4527063767551547</v>
      </c>
      <c r="AK97" s="435">
        <f t="shared" si="57"/>
        <v>3.2228945619957141</v>
      </c>
      <c r="AL97" s="434">
        <f t="shared" si="57"/>
        <v>2.9053963347591112</v>
      </c>
      <c r="AM97" s="434">
        <f t="shared" si="57"/>
        <v>3.2338256302058359</v>
      </c>
      <c r="AN97" s="435">
        <f t="shared" si="57"/>
        <v>3.100878566060929</v>
      </c>
      <c r="AO97" s="389">
        <f t="shared" si="86"/>
        <v>-2.7514338648109218E-3</v>
      </c>
      <c r="AP97" s="390">
        <f t="shared" si="86"/>
        <v>-6.3393964810590814E-2</v>
      </c>
      <c r="AQ97" s="391">
        <f t="shared" si="86"/>
        <v>-3.7859133641414897E-2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83 H7:P33 H96:P97 H86:P94 H84:M84 H85:M85 H95:M95 O95:P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topLeftCell="A49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144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7" t="s">
        <v>16</v>
      </c>
      <c r="B5" s="455"/>
      <c r="C5" s="455"/>
      <c r="D5" s="455"/>
      <c r="E5" s="441" t="s">
        <v>200</v>
      </c>
      <c r="F5" s="503"/>
      <c r="G5" s="503"/>
      <c r="H5" s="503"/>
      <c r="I5" s="503"/>
      <c r="J5" s="442"/>
      <c r="L5" s="504" t="s">
        <v>128</v>
      </c>
      <c r="M5" s="503"/>
      <c r="N5" s="503"/>
      <c r="O5" s="503"/>
      <c r="P5" s="503"/>
      <c r="Q5" s="442"/>
      <c r="S5" s="497" t="s">
        <v>153</v>
      </c>
      <c r="T5" s="497"/>
      <c r="U5" s="497"/>
    </row>
    <row r="6" spans="1:33" ht="18.75" customHeight="1">
      <c r="A6" s="481"/>
      <c r="B6" s="456"/>
      <c r="C6" s="456"/>
      <c r="D6" s="456"/>
      <c r="E6" s="505">
        <v>2025</v>
      </c>
      <c r="F6" s="499"/>
      <c r="G6" s="500"/>
      <c r="H6" s="506">
        <v>2026</v>
      </c>
      <c r="I6" s="507"/>
      <c r="J6" s="508"/>
      <c r="L6" s="498">
        <f>E6</f>
        <v>2025</v>
      </c>
      <c r="M6" s="499"/>
      <c r="N6" s="500"/>
      <c r="O6" s="505">
        <f>H6</f>
        <v>2026</v>
      </c>
      <c r="P6" s="499"/>
      <c r="Q6" s="509"/>
      <c r="S6" s="501" t="s">
        <v>127</v>
      </c>
      <c r="T6" s="502" t="s">
        <v>126</v>
      </c>
      <c r="U6" s="456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8"/>
      <c r="T7" s="446"/>
      <c r="U7" s="491"/>
    </row>
    <row r="8" spans="1:33" ht="24" customHeight="1" thickBot="1">
      <c r="A8" s="12" t="s">
        <v>20</v>
      </c>
      <c r="B8" s="13"/>
      <c r="C8" s="13"/>
      <c r="D8" s="13"/>
      <c r="E8" s="17">
        <v>86644.409999999974</v>
      </c>
      <c r="F8" s="340">
        <v>45287.530000000028</v>
      </c>
      <c r="G8" s="162">
        <v>131931.94</v>
      </c>
      <c r="H8" s="17">
        <v>73821.660000000018</v>
      </c>
      <c r="I8" s="340">
        <v>42954.5</v>
      </c>
      <c r="J8" s="18">
        <v>116776.16</v>
      </c>
      <c r="L8" s="334">
        <f t="shared" ref="L8:Q8" si="0">E8/E16</f>
        <v>0.3939172434907055</v>
      </c>
      <c r="M8" s="343">
        <f t="shared" si="0"/>
        <v>0.37687891124737438</v>
      </c>
      <c r="N8" s="338">
        <f t="shared" si="0"/>
        <v>0.3878975965403324</v>
      </c>
      <c r="O8" s="334">
        <f t="shared" si="0"/>
        <v>0.36662480192301389</v>
      </c>
      <c r="P8" s="343">
        <f t="shared" si="0"/>
        <v>0.37529137732796081</v>
      </c>
      <c r="Q8" s="335">
        <f t="shared" si="0"/>
        <v>0.3697657451593151</v>
      </c>
      <c r="S8" s="325">
        <f t="shared" ref="S8:U19" si="1">(H8-E8)/E8</f>
        <v>-0.1479928133851908</v>
      </c>
      <c r="T8" s="329">
        <f t="shared" si="1"/>
        <v>-5.1515947105086689E-2</v>
      </c>
      <c r="U8" s="164">
        <f t="shared" si="1"/>
        <v>-0.11487574578225711</v>
      </c>
    </row>
    <row r="9" spans="1:33" s="3" customFormat="1" ht="24" customHeight="1">
      <c r="A9" s="46"/>
      <c r="B9" s="177" t="s">
        <v>33</v>
      </c>
      <c r="C9" s="177"/>
      <c r="D9" s="178"/>
      <c r="E9" s="39">
        <v>86543.339999999967</v>
      </c>
      <c r="F9" s="153">
        <v>42140.820000000029</v>
      </c>
      <c r="G9" s="112">
        <v>128684.16</v>
      </c>
      <c r="H9" s="39">
        <v>73592.890000000014</v>
      </c>
      <c r="I9" s="153">
        <v>41565.339999999997</v>
      </c>
      <c r="J9" s="20">
        <v>115158.23000000001</v>
      </c>
      <c r="K9"/>
      <c r="L9" s="345">
        <f t="shared" ref="L9:Q9" si="2">E9/E8</f>
        <v>0.99883350812822191</v>
      </c>
      <c r="M9" s="346">
        <f t="shared" si="2"/>
        <v>0.9305170761134467</v>
      </c>
      <c r="N9" s="347">
        <f t="shared" si="2"/>
        <v>0.97538291334153049</v>
      </c>
      <c r="O9" s="345">
        <f t="shared" si="2"/>
        <v>0.99690104503204069</v>
      </c>
      <c r="P9" s="346">
        <f t="shared" si="2"/>
        <v>0.96765973297326235</v>
      </c>
      <c r="Q9" s="347">
        <f t="shared" si="2"/>
        <v>0.98614503165714651</v>
      </c>
      <c r="R9"/>
      <c r="S9" s="326">
        <f t="shared" si="1"/>
        <v>-0.14964120867070715</v>
      </c>
      <c r="T9" s="330">
        <f t="shared" si="1"/>
        <v>-1.3656117749963857E-2</v>
      </c>
      <c r="U9" s="209">
        <f t="shared" si="1"/>
        <v>-0.10510951775261224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100.80000000000001</v>
      </c>
      <c r="F10" s="154">
        <v>3146.5000000000005</v>
      </c>
      <c r="G10" s="119">
        <v>3247.3000000000006</v>
      </c>
      <c r="H10" s="19">
        <v>210.77</v>
      </c>
      <c r="I10" s="154">
        <v>1389.1599999999999</v>
      </c>
      <c r="J10" s="20">
        <v>1599.9299999999998</v>
      </c>
      <c r="L10" s="345">
        <f t="shared" ref="L10:Q10" si="3">E10/E8</f>
        <v>1.1633756869023639E-3</v>
      </c>
      <c r="M10" s="346">
        <f t="shared" si="3"/>
        <v>6.9478286848498882E-2</v>
      </c>
      <c r="N10" s="347">
        <f t="shared" si="3"/>
        <v>2.4613448418934796E-2</v>
      </c>
      <c r="O10" s="345">
        <f t="shared" si="3"/>
        <v>2.8551240923056992E-3</v>
      </c>
      <c r="P10" s="346">
        <f t="shared" si="3"/>
        <v>3.234026702673759E-2</v>
      </c>
      <c r="Q10" s="347">
        <f t="shared" si="3"/>
        <v>1.3700827292145929E-2</v>
      </c>
      <c r="S10" s="326">
        <f t="shared" si="1"/>
        <v>1.090972222222222</v>
      </c>
      <c r="T10" s="330">
        <f t="shared" si="1"/>
        <v>-0.55850627681550946</v>
      </c>
      <c r="U10" s="209">
        <f t="shared" si="1"/>
        <v>-0.50730452991716213</v>
      </c>
    </row>
    <row r="11" spans="1:33" ht="24" customHeight="1" thickBot="1">
      <c r="A11" s="8"/>
      <c r="B11" t="s">
        <v>36</v>
      </c>
      <c r="E11" s="19">
        <v>0.27</v>
      </c>
      <c r="F11" s="154">
        <v>0.21</v>
      </c>
      <c r="G11" s="119">
        <v>0.48</v>
      </c>
      <c r="H11" s="19">
        <v>18</v>
      </c>
      <c r="I11" s="154"/>
      <c r="J11" s="20">
        <v>18</v>
      </c>
      <c r="L11" s="345">
        <f t="shared" ref="L11:Q11" si="4">E11/E8</f>
        <v>3.1161848756313316E-6</v>
      </c>
      <c r="M11" s="346">
        <f t="shared" si="4"/>
        <v>4.6370380544048191E-6</v>
      </c>
      <c r="N11" s="347">
        <f t="shared" si="4"/>
        <v>3.638239534717673E-6</v>
      </c>
      <c r="O11" s="345">
        <f t="shared" si="4"/>
        <v>2.4383087565356829E-4</v>
      </c>
      <c r="P11" s="346">
        <f t="shared" si="4"/>
        <v>0</v>
      </c>
      <c r="Q11" s="347">
        <f t="shared" si="4"/>
        <v>1.5414105070761018E-4</v>
      </c>
      <c r="S11" s="326"/>
      <c r="T11" s="330"/>
      <c r="U11" s="209"/>
    </row>
    <row r="12" spans="1:33" ht="24" customHeight="1" thickBot="1">
      <c r="A12" s="12" t="s">
        <v>21</v>
      </c>
      <c r="B12" s="13"/>
      <c r="C12" s="13"/>
      <c r="D12" s="13"/>
      <c r="E12" s="17">
        <v>133311.46000000005</v>
      </c>
      <c r="F12" s="340">
        <v>74877.13999999997</v>
      </c>
      <c r="G12" s="162">
        <v>208188.59999999998</v>
      </c>
      <c r="H12" s="17">
        <v>127533.12999999987</v>
      </c>
      <c r="I12" s="340">
        <v>71501.899999999965</v>
      </c>
      <c r="J12" s="18">
        <v>199035.02999999982</v>
      </c>
      <c r="L12" s="334">
        <f t="shared" ref="L12:Q12" si="5">E12/E16</f>
        <v>0.60608275650929455</v>
      </c>
      <c r="M12" s="343">
        <f t="shared" si="5"/>
        <v>0.62312108875262562</v>
      </c>
      <c r="N12" s="335">
        <f t="shared" si="5"/>
        <v>0.61210240345966738</v>
      </c>
      <c r="O12" s="334">
        <f t="shared" si="5"/>
        <v>0.63337519807698606</v>
      </c>
      <c r="P12" s="343">
        <f t="shared" si="5"/>
        <v>0.62470862267203919</v>
      </c>
      <c r="Q12" s="335">
        <f t="shared" si="5"/>
        <v>0.63023425484068474</v>
      </c>
      <c r="S12" s="327">
        <f t="shared" si="1"/>
        <v>-4.334458567928199E-2</v>
      </c>
      <c r="T12" s="331">
        <f t="shared" si="1"/>
        <v>-4.5077042205404837E-2</v>
      </c>
      <c r="U12" s="328">
        <f t="shared" si="1"/>
        <v>-4.3967681227503108E-2</v>
      </c>
    </row>
    <row r="13" spans="1:33" s="3" customFormat="1" ht="24" customHeight="1">
      <c r="A13" s="46"/>
      <c r="B13" s="3" t="s">
        <v>33</v>
      </c>
      <c r="E13" s="31">
        <v>132280.23000000004</v>
      </c>
      <c r="F13" s="341">
        <v>71806.079999999958</v>
      </c>
      <c r="G13" s="357">
        <v>204086.31</v>
      </c>
      <c r="H13" s="31">
        <v>126477.70999999988</v>
      </c>
      <c r="I13" s="341">
        <v>67738.76999999996</v>
      </c>
      <c r="J13" s="355">
        <v>194216.47999999984</v>
      </c>
      <c r="K13"/>
      <c r="L13" s="336">
        <f>E13/G13</f>
        <v>0.6481582718605674</v>
      </c>
      <c r="M13" s="344">
        <f>F13/G13</f>
        <v>0.3518417281394326</v>
      </c>
      <c r="N13" s="337">
        <f t="shared" ref="N13:N15" si="6">L13+M13</f>
        <v>1</v>
      </c>
      <c r="O13" s="336">
        <f>H13/J13</f>
        <v>0.65122027749653366</v>
      </c>
      <c r="P13" s="344">
        <f>I13/J13</f>
        <v>0.34877972250346634</v>
      </c>
      <c r="Q13" s="337">
        <f t="shared" ref="Q13:Q15" si="7">O13+P13</f>
        <v>1</v>
      </c>
      <c r="R13"/>
      <c r="S13" s="326">
        <f t="shared" si="1"/>
        <v>-4.3865360681638987E-2</v>
      </c>
      <c r="T13" s="330">
        <f t="shared" si="1"/>
        <v>-5.6642975079547582E-2</v>
      </c>
      <c r="U13" s="209">
        <f t="shared" si="1"/>
        <v>-4.8361058612898446E-2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1031.2299999999998</v>
      </c>
      <c r="F14" s="154">
        <v>3059.1000000000004</v>
      </c>
      <c r="G14" s="119">
        <v>4090.33</v>
      </c>
      <c r="H14" s="19">
        <v>1055.42</v>
      </c>
      <c r="I14" s="154">
        <v>3757.3500000000004</v>
      </c>
      <c r="J14" s="20">
        <v>4812.7700000000004</v>
      </c>
      <c r="L14" s="345">
        <f>E14/G14</f>
        <v>0.2521141326005481</v>
      </c>
      <c r="M14" s="346">
        <f>F14/G14</f>
        <v>0.74788586739945195</v>
      </c>
      <c r="N14" s="347">
        <f t="shared" si="6"/>
        <v>1</v>
      </c>
      <c r="O14" s="345">
        <f>H14/J14</f>
        <v>0.21929574860215634</v>
      </c>
      <c r="P14" s="346">
        <f>I14/J14</f>
        <v>0.78070425139784361</v>
      </c>
      <c r="Q14" s="347">
        <f t="shared" si="7"/>
        <v>1</v>
      </c>
      <c r="S14" s="326">
        <f t="shared" si="1"/>
        <v>2.3457424628841563E-2</v>
      </c>
      <c r="T14" s="330">
        <f t="shared" si="1"/>
        <v>0.22825340786505832</v>
      </c>
      <c r="U14" s="209">
        <f t="shared" si="1"/>
        <v>0.17662144619138323</v>
      </c>
    </row>
    <row r="15" spans="1:33" ht="24" customHeight="1" thickBot="1">
      <c r="A15" s="8"/>
      <c r="B15" t="s">
        <v>36</v>
      </c>
      <c r="E15" s="19"/>
      <c r="F15" s="154">
        <v>11.96</v>
      </c>
      <c r="G15" s="119">
        <v>11.96</v>
      </c>
      <c r="H15" s="19"/>
      <c r="I15" s="154">
        <v>5.78</v>
      </c>
      <c r="J15" s="20">
        <v>5.78</v>
      </c>
      <c r="L15" s="348">
        <f>E15/G15</f>
        <v>0</v>
      </c>
      <c r="M15" s="349">
        <f>F15/G15</f>
        <v>1</v>
      </c>
      <c r="N15" s="350">
        <f t="shared" si="6"/>
        <v>1</v>
      </c>
      <c r="O15" s="348">
        <f>H15/J15</f>
        <v>0</v>
      </c>
      <c r="P15" s="349">
        <f>I15/J15</f>
        <v>1</v>
      </c>
      <c r="Q15" s="350">
        <f t="shared" si="7"/>
        <v>1</v>
      </c>
      <c r="S15" s="326"/>
      <c r="T15" s="330">
        <f t="shared" si="1"/>
        <v>-0.51672240802675584</v>
      </c>
      <c r="U15" s="209">
        <f t="shared" si="1"/>
        <v>-0.51672240802675584</v>
      </c>
    </row>
    <row r="16" spans="1:33" ht="24" customHeight="1" thickBot="1">
      <c r="A16" s="12" t="s">
        <v>12</v>
      </c>
      <c r="B16" s="13"/>
      <c r="C16" s="13"/>
      <c r="D16" s="13"/>
      <c r="E16" s="17">
        <v>219955.87000000002</v>
      </c>
      <c r="F16" s="340">
        <v>120164.67</v>
      </c>
      <c r="G16" s="162">
        <v>340120.54000000004</v>
      </c>
      <c r="H16" s="17">
        <v>201354.78999999989</v>
      </c>
      <c r="I16" s="340">
        <v>114456.39999999997</v>
      </c>
      <c r="J16" s="18">
        <v>315811.18999999989</v>
      </c>
      <c r="L16" s="334">
        <f>L8+L12</f>
        <v>1</v>
      </c>
      <c r="M16" s="343">
        <f t="shared" ref="M16:Q16" si="8">M8+M12</f>
        <v>1</v>
      </c>
      <c r="N16" s="338">
        <f t="shared" si="8"/>
        <v>0.99999999999999978</v>
      </c>
      <c r="O16" s="334">
        <f t="shared" si="8"/>
        <v>1</v>
      </c>
      <c r="P16" s="343">
        <f t="shared" si="8"/>
        <v>1</v>
      </c>
      <c r="Q16" s="335">
        <f t="shared" si="8"/>
        <v>0.99999999999999978</v>
      </c>
      <c r="S16" s="327">
        <f t="shared" si="1"/>
        <v>-8.4567327073381271E-2</v>
      </c>
      <c r="T16" s="331">
        <f t="shared" si="1"/>
        <v>-4.7503729673622312E-2</v>
      </c>
      <c r="U16" s="328">
        <f t="shared" si="1"/>
        <v>-7.1472749043618916E-2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218823.57</v>
      </c>
      <c r="F17" s="342">
        <f t="shared" ref="F17:G19" si="9">F9+F13</f>
        <v>113946.9</v>
      </c>
      <c r="G17" s="324">
        <f t="shared" si="9"/>
        <v>332770.46999999997</v>
      </c>
      <c r="H17" s="180">
        <f>H9+H13</f>
        <v>200070.59999999989</v>
      </c>
      <c r="I17" s="342">
        <f t="shared" ref="I17:J19" si="10">I9+I13</f>
        <v>109304.10999999996</v>
      </c>
      <c r="J17" s="356">
        <f t="shared" si="10"/>
        <v>309374.70999999985</v>
      </c>
      <c r="K17"/>
      <c r="L17" s="336">
        <f t="shared" ref="L17:Q17" si="11">E17/E16</f>
        <v>0.99485214920611109</v>
      </c>
      <c r="M17" s="344">
        <f t="shared" si="11"/>
        <v>0.94825625535359104</v>
      </c>
      <c r="N17" s="339">
        <f t="shared" si="11"/>
        <v>0.9783898085073014</v>
      </c>
      <c r="O17" s="336">
        <f t="shared" si="11"/>
        <v>0.99362225254239045</v>
      </c>
      <c r="P17" s="344">
        <f t="shared" si="11"/>
        <v>0.95498469286121168</v>
      </c>
      <c r="Q17" s="337">
        <f t="shared" si="11"/>
        <v>0.97961921488595749</v>
      </c>
      <c r="R17"/>
      <c r="S17" s="326">
        <f t="shared" si="1"/>
        <v>-8.5699040555823655E-2</v>
      </c>
      <c r="T17" s="330">
        <f t="shared" si="1"/>
        <v>-4.0745206758587005E-2</v>
      </c>
      <c r="U17" s="209">
        <f t="shared" si="1"/>
        <v>-7.0305998005171941E-2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1132.0299999999997</v>
      </c>
      <c r="F18" s="154">
        <f t="shared" si="9"/>
        <v>6205.6</v>
      </c>
      <c r="G18" s="119">
        <f t="shared" si="9"/>
        <v>7337.630000000001</v>
      </c>
      <c r="H18" s="19">
        <f>H10+H14</f>
        <v>1266.19</v>
      </c>
      <c r="I18" s="154">
        <f t="shared" si="10"/>
        <v>5146.51</v>
      </c>
      <c r="J18" s="20">
        <f t="shared" si="10"/>
        <v>6412.7000000000007</v>
      </c>
      <c r="L18" s="345">
        <f t="shared" ref="L18:Q18" si="12">E18/E16</f>
        <v>5.1466232749323741E-3</v>
      </c>
      <c r="M18" s="346">
        <f t="shared" si="12"/>
        <v>5.1642466958050151E-2</v>
      </c>
      <c r="N18" s="323">
        <f t="shared" si="12"/>
        <v>2.1573616224412676E-2</v>
      </c>
      <c r="O18" s="345">
        <f t="shared" si="12"/>
        <v>6.2883530111203251E-3</v>
      </c>
      <c r="P18" s="346">
        <f t="shared" si="12"/>
        <v>4.4964807559909288E-2</v>
      </c>
      <c r="Q18" s="347">
        <f t="shared" si="12"/>
        <v>2.0305486958837663E-2</v>
      </c>
      <c r="S18" s="326">
        <f t="shared" si="1"/>
        <v>0.11851276026253751</v>
      </c>
      <c r="T18" s="330">
        <f t="shared" si="1"/>
        <v>-0.17066681706845432</v>
      </c>
      <c r="U18" s="209">
        <f t="shared" si="1"/>
        <v>-0.12605296260509186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0.27</v>
      </c>
      <c r="F19" s="155">
        <f t="shared" si="9"/>
        <v>12.170000000000002</v>
      </c>
      <c r="G19" s="123">
        <f t="shared" si="9"/>
        <v>12.440000000000001</v>
      </c>
      <c r="H19" s="21">
        <f>H11+H15</f>
        <v>18</v>
      </c>
      <c r="I19" s="155">
        <f t="shared" si="10"/>
        <v>5.78</v>
      </c>
      <c r="J19" s="22">
        <f t="shared" si="10"/>
        <v>23.78</v>
      </c>
      <c r="L19" s="348">
        <f t="shared" ref="L19:Q19" si="13">E19/E16</f>
        <v>1.2275189564161211E-6</v>
      </c>
      <c r="M19" s="349">
        <f t="shared" si="13"/>
        <v>1.0127768835881629E-4</v>
      </c>
      <c r="N19" s="351">
        <f t="shared" si="13"/>
        <v>3.6575268285767159E-5</v>
      </c>
      <c r="O19" s="348">
        <f t="shared" si="13"/>
        <v>8.93944464892045E-5</v>
      </c>
      <c r="P19" s="349">
        <f t="shared" si="13"/>
        <v>5.0499578878944317E-5</v>
      </c>
      <c r="Q19" s="350">
        <f t="shared" si="13"/>
        <v>7.5298155204696869E-5</v>
      </c>
      <c r="S19" s="332"/>
      <c r="T19" s="333">
        <f t="shared" si="1"/>
        <v>-0.52506162695152014</v>
      </c>
      <c r="U19" s="208">
        <f t="shared" si="1"/>
        <v>0.91157556270096451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7" t="s">
        <v>16</v>
      </c>
      <c r="B24" s="455"/>
      <c r="C24" s="455"/>
      <c r="D24" s="455"/>
      <c r="E24" s="441" t="str">
        <f>E5</f>
        <v>jan-maio</v>
      </c>
      <c r="F24" s="503"/>
      <c r="G24" s="503"/>
      <c r="H24" s="503"/>
      <c r="I24" s="503"/>
      <c r="J24" s="442"/>
      <c r="L24" s="504" t="s">
        <v>128</v>
      </c>
      <c r="M24" s="503"/>
      <c r="N24" s="503"/>
      <c r="O24" s="503"/>
      <c r="P24" s="503"/>
      <c r="Q24" s="442"/>
      <c r="S24" s="497" t="s">
        <v>153</v>
      </c>
      <c r="T24" s="497"/>
      <c r="U24" s="497"/>
    </row>
    <row r="25" spans="1:33" ht="18.75" customHeight="1">
      <c r="A25" s="481"/>
      <c r="B25" s="456"/>
      <c r="C25" s="456"/>
      <c r="D25" s="456"/>
      <c r="E25" s="505">
        <f>E6</f>
        <v>2025</v>
      </c>
      <c r="F25" s="499"/>
      <c r="G25" s="500"/>
      <c r="H25" s="506">
        <f>H6</f>
        <v>2026</v>
      </c>
      <c r="I25" s="507"/>
      <c r="J25" s="508"/>
      <c r="L25" s="498">
        <f>E25</f>
        <v>2025</v>
      </c>
      <c r="M25" s="499"/>
      <c r="N25" s="500"/>
      <c r="O25" s="505">
        <f>H25</f>
        <v>2026</v>
      </c>
      <c r="P25" s="499"/>
      <c r="Q25" s="509"/>
      <c r="S25" s="501" t="s">
        <v>127</v>
      </c>
      <c r="T25" s="502" t="s">
        <v>126</v>
      </c>
      <c r="U25" s="456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8"/>
      <c r="T26" s="446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20557.97700000001</v>
      </c>
      <c r="F27" s="340">
        <v>15155.345999999996</v>
      </c>
      <c r="G27" s="162">
        <v>35713.323000000011</v>
      </c>
      <c r="H27" s="17">
        <v>18298.493000000002</v>
      </c>
      <c r="I27" s="340">
        <v>14407.1</v>
      </c>
      <c r="J27" s="18">
        <v>32705.593000000001</v>
      </c>
      <c r="L27" s="334">
        <f t="shared" ref="L27:Q27" si="14">E27/E35</f>
        <v>0.34165558157205655</v>
      </c>
      <c r="M27" s="343">
        <f t="shared" si="14"/>
        <v>0.28385726982140558</v>
      </c>
      <c r="N27" s="338">
        <f t="shared" si="14"/>
        <v>0.31448202101597611</v>
      </c>
      <c r="O27" s="334">
        <f t="shared" si="14"/>
        <v>0.32573362678119766</v>
      </c>
      <c r="P27" s="343">
        <f t="shared" si="14"/>
        <v>0.29604493128238046</v>
      </c>
      <c r="Q27" s="335">
        <f t="shared" si="14"/>
        <v>0.31195275008284895</v>
      </c>
      <c r="S27" s="325">
        <f t="shared" ref="S27:U38" si="15">(H27-E27)/E27</f>
        <v>-0.1099078960930838</v>
      </c>
      <c r="T27" s="329">
        <f t="shared" si="15"/>
        <v>-4.9371753043447229E-2</v>
      </c>
      <c r="U27" s="164">
        <f t="shared" si="15"/>
        <v>-8.4218710199552405E-2</v>
      </c>
    </row>
    <row r="28" spans="1:33" ht="24" customHeight="1">
      <c r="A28" s="46"/>
      <c r="B28" s="177" t="s">
        <v>33</v>
      </c>
      <c r="C28" s="177"/>
      <c r="D28" s="178"/>
      <c r="E28" s="39">
        <v>20531.581000000009</v>
      </c>
      <c r="F28" s="153">
        <v>14402.486999999996</v>
      </c>
      <c r="G28" s="112">
        <v>34934.068000000007</v>
      </c>
      <c r="H28" s="39">
        <v>18240.155000000002</v>
      </c>
      <c r="I28" s="153">
        <v>14130.211000000001</v>
      </c>
      <c r="J28" s="20">
        <v>32370.366000000002</v>
      </c>
      <c r="L28" s="345">
        <f t="shared" ref="L28:Q28" si="16">E28/E27</f>
        <v>0.99871602152293482</v>
      </c>
      <c r="M28" s="346">
        <f t="shared" si="16"/>
        <v>0.95032386591503748</v>
      </c>
      <c r="N28" s="347">
        <f t="shared" si="16"/>
        <v>0.9781802718274073</v>
      </c>
      <c r="O28" s="345">
        <f t="shared" si="16"/>
        <v>0.99681186860579174</v>
      </c>
      <c r="P28" s="346">
        <f t="shared" si="16"/>
        <v>0.98078107322084251</v>
      </c>
      <c r="Q28" s="347">
        <f t="shared" si="16"/>
        <v>0.98975016291556006</v>
      </c>
      <c r="S28" s="326">
        <f t="shared" si="15"/>
        <v>-0.1116049465455196</v>
      </c>
      <c r="T28" s="330">
        <f t="shared" si="15"/>
        <v>-1.8904790540688873E-2</v>
      </c>
      <c r="U28" s="209">
        <f t="shared" si="15"/>
        <v>-7.3386872665387959E-2</v>
      </c>
    </row>
    <row r="29" spans="1:33" ht="24" customHeight="1">
      <c r="A29" s="8"/>
      <c r="B29" t="s">
        <v>37</v>
      </c>
      <c r="E29" s="19">
        <v>25.774999999999999</v>
      </c>
      <c r="F29" s="154">
        <v>752.28600000000006</v>
      </c>
      <c r="G29" s="119">
        <v>778.06100000000004</v>
      </c>
      <c r="H29" s="19">
        <v>53.371000000000016</v>
      </c>
      <c r="I29" s="154">
        <v>276.88900000000007</v>
      </c>
      <c r="J29" s="20">
        <v>330.2600000000001</v>
      </c>
      <c r="L29" s="345">
        <f t="shared" ref="L29:Q29" si="17">E29/E27</f>
        <v>1.2537712246686523E-3</v>
      </c>
      <c r="M29" s="346">
        <f t="shared" si="17"/>
        <v>4.9638325644297418E-2</v>
      </c>
      <c r="N29" s="347">
        <f t="shared" si="17"/>
        <v>2.1786295271375329E-2</v>
      </c>
      <c r="O29" s="345">
        <f t="shared" si="17"/>
        <v>2.9166882759143068E-3</v>
      </c>
      <c r="P29" s="346">
        <f t="shared" si="17"/>
        <v>1.9218926779157503E-2</v>
      </c>
      <c r="Q29" s="347">
        <f t="shared" si="17"/>
        <v>1.0097967035791099E-2</v>
      </c>
      <c r="S29" s="326">
        <f>(H29-E29)/E29</f>
        <v>1.070649854510185</v>
      </c>
      <c r="T29" s="330">
        <f t="shared" si="15"/>
        <v>-0.63193652414108459</v>
      </c>
      <c r="U29" s="209">
        <f t="shared" si="15"/>
        <v>-0.57553456605587472</v>
      </c>
    </row>
    <row r="30" spans="1:33" ht="24" customHeight="1" thickBot="1">
      <c r="A30" s="8"/>
      <c r="B30" t="s">
        <v>36</v>
      </c>
      <c r="E30" s="19">
        <v>0.621</v>
      </c>
      <c r="F30" s="154">
        <v>0.57300000000000006</v>
      </c>
      <c r="G30" s="119">
        <v>1.194</v>
      </c>
      <c r="H30" s="19">
        <v>4.9669999999999996</v>
      </c>
      <c r="I30" s="154"/>
      <c r="J30" s="20">
        <v>4.9669999999999996</v>
      </c>
      <c r="L30" s="345">
        <f t="shared" ref="L30:Q30" si="18">E30/E27</f>
        <v>3.0207252396478491E-5</v>
      </c>
      <c r="M30" s="346">
        <f t="shared" si="18"/>
        <v>3.7808440665096015E-5</v>
      </c>
      <c r="N30" s="347">
        <f t="shared" si="18"/>
        <v>3.34329012172852E-5</v>
      </c>
      <c r="O30" s="345">
        <f t="shared" si="18"/>
        <v>2.7144311829394908E-4</v>
      </c>
      <c r="P30" s="346">
        <f t="shared" si="18"/>
        <v>0</v>
      </c>
      <c r="Q30" s="347">
        <f t="shared" si="18"/>
        <v>1.5187004864886564E-4</v>
      </c>
      <c r="S30" s="326"/>
      <c r="T30" s="330"/>
      <c r="U30" s="209"/>
    </row>
    <row r="31" spans="1:33" ht="24" customHeight="1" thickBot="1">
      <c r="A31" s="12" t="s">
        <v>21</v>
      </c>
      <c r="B31" s="13"/>
      <c r="C31" s="13"/>
      <c r="D31" s="13"/>
      <c r="E31" s="17">
        <v>39613.664000000012</v>
      </c>
      <c r="F31" s="340">
        <v>38235.380999999972</v>
      </c>
      <c r="G31" s="162">
        <v>77849.044999999984</v>
      </c>
      <c r="H31" s="17">
        <v>37877.754999999997</v>
      </c>
      <c r="I31" s="340">
        <v>34258.147999999994</v>
      </c>
      <c r="J31" s="18">
        <v>72135.902999999991</v>
      </c>
      <c r="L31" s="334">
        <f t="shared" ref="L31:Q31" si="19">E31/E35</f>
        <v>0.65834441842794345</v>
      </c>
      <c r="M31" s="343">
        <f t="shared" si="19"/>
        <v>0.71614273017859442</v>
      </c>
      <c r="N31" s="335">
        <f t="shared" si="19"/>
        <v>0.68551797898402389</v>
      </c>
      <c r="O31" s="334">
        <f t="shared" si="19"/>
        <v>0.67426637321880234</v>
      </c>
      <c r="P31" s="343">
        <f t="shared" si="19"/>
        <v>0.70395506871761959</v>
      </c>
      <c r="Q31" s="335">
        <f t="shared" si="19"/>
        <v>0.68804724991715116</v>
      </c>
      <c r="S31" s="327">
        <f t="shared" si="15"/>
        <v>-4.3820965412338875E-2</v>
      </c>
      <c r="T31" s="331">
        <f t="shared" si="15"/>
        <v>-0.10401970363522679</v>
      </c>
      <c r="U31" s="328">
        <f t="shared" si="15"/>
        <v>-7.3387438471467364E-2</v>
      </c>
    </row>
    <row r="32" spans="1:33" ht="24" customHeight="1">
      <c r="A32" s="46"/>
      <c r="B32" s="3" t="s">
        <v>33</v>
      </c>
      <c r="C32" s="3"/>
      <c r="D32" s="3"/>
      <c r="E32" s="19">
        <v>39310.902000000009</v>
      </c>
      <c r="F32" s="154">
        <v>37417.804999999971</v>
      </c>
      <c r="G32" s="119">
        <v>76728.70699999998</v>
      </c>
      <c r="H32" s="19">
        <v>37622.632999999994</v>
      </c>
      <c r="I32" s="154">
        <v>33392.100999999995</v>
      </c>
      <c r="J32" s="20">
        <v>71014.733999999997</v>
      </c>
      <c r="L32" s="336">
        <f>E32/G32</f>
        <v>0.51233630197886715</v>
      </c>
      <c r="M32" s="344">
        <f>F32/G32</f>
        <v>0.48766369802113285</v>
      </c>
      <c r="N32" s="337">
        <f>J32/$J$31</f>
        <v>0.98445754536406105</v>
      </c>
      <c r="O32" s="336">
        <f>H32/J32</f>
        <v>0.52978629758720208</v>
      </c>
      <c r="P32" s="344">
        <f>I32/J32</f>
        <v>0.47021370241279786</v>
      </c>
      <c r="Q32" s="337">
        <f>J32/J31</f>
        <v>0.98445754536406105</v>
      </c>
      <c r="S32" s="326">
        <f t="shared" si="15"/>
        <v>-4.2946585148313676E-2</v>
      </c>
      <c r="T32" s="330">
        <f t="shared" si="15"/>
        <v>-0.10758792505332633</v>
      </c>
      <c r="U32" s="209">
        <f t="shared" si="15"/>
        <v>-7.4469820011433069E-2</v>
      </c>
    </row>
    <row r="33" spans="1:21" ht="24" customHeight="1">
      <c r="A33" s="8"/>
      <c r="B33" s="3" t="s">
        <v>37</v>
      </c>
      <c r="D33" s="3"/>
      <c r="E33" s="19">
        <v>302.76200000000006</v>
      </c>
      <c r="F33" s="154">
        <v>782.23800000000017</v>
      </c>
      <c r="G33" s="119">
        <v>1085.0000000000002</v>
      </c>
      <c r="H33" s="19">
        <v>255.12200000000004</v>
      </c>
      <c r="I33" s="154">
        <v>846.55600000000015</v>
      </c>
      <c r="J33" s="20">
        <v>1101.6780000000001</v>
      </c>
      <c r="L33" s="345">
        <f>E33/G33</f>
        <v>0.27904331797235021</v>
      </c>
      <c r="M33" s="346">
        <f>F33/G33</f>
        <v>0.72095668202764973</v>
      </c>
      <c r="N33" s="410">
        <f t="shared" ref="N33:N34" si="20">J33/$J$31</f>
        <v>1.5272256313198162E-2</v>
      </c>
      <c r="O33" s="345">
        <f>H33/J33</f>
        <v>0.23157583250278213</v>
      </c>
      <c r="P33" s="346">
        <f>I33/J33</f>
        <v>0.76842416749721798</v>
      </c>
      <c r="Q33" s="347">
        <f>J33/J31</f>
        <v>1.5272256313198162E-2</v>
      </c>
      <c r="S33" s="326">
        <f t="shared" si="15"/>
        <v>-0.15735131885771664</v>
      </c>
      <c r="T33" s="330">
        <f t="shared" si="15"/>
        <v>8.2223057432648336E-2</v>
      </c>
      <c r="U33" s="209">
        <f t="shared" si="15"/>
        <v>1.5371428571428461E-2</v>
      </c>
    </row>
    <row r="34" spans="1:21" ht="24" customHeight="1" thickBot="1">
      <c r="A34" s="8"/>
      <c r="B34" t="s">
        <v>36</v>
      </c>
      <c r="E34" s="19"/>
      <c r="F34" s="154">
        <v>35.338000000000001</v>
      </c>
      <c r="G34" s="119">
        <v>35.338000000000001</v>
      </c>
      <c r="H34" s="19"/>
      <c r="I34" s="154">
        <v>19.491</v>
      </c>
      <c r="J34" s="20">
        <v>19.491</v>
      </c>
      <c r="L34" s="348">
        <f>E34/G34</f>
        <v>0</v>
      </c>
      <c r="M34" s="349">
        <f>F34/G34</f>
        <v>1</v>
      </c>
      <c r="N34" s="347">
        <f t="shared" si="20"/>
        <v>2.7019832274089648E-4</v>
      </c>
      <c r="O34" s="348">
        <f>H34/J34</f>
        <v>0</v>
      </c>
      <c r="P34" s="349">
        <f>I34/J34</f>
        <v>1</v>
      </c>
      <c r="Q34" s="350">
        <f>J34/J31</f>
        <v>2.7019832274089648E-4</v>
      </c>
      <c r="S34" s="326"/>
      <c r="T34" s="330">
        <f t="shared" si="15"/>
        <v>-0.44844077197351295</v>
      </c>
      <c r="U34" s="209">
        <f t="shared" si="15"/>
        <v>-0.44844077197351295</v>
      </c>
    </row>
    <row r="35" spans="1:21" ht="24" customHeight="1" thickBot="1">
      <c r="A35" s="12" t="s">
        <v>12</v>
      </c>
      <c r="B35" s="13"/>
      <c r="C35" s="13"/>
      <c r="D35" s="13"/>
      <c r="E35" s="17">
        <v>60171.641000000018</v>
      </c>
      <c r="F35" s="340">
        <v>53390.72699999997</v>
      </c>
      <c r="G35" s="162">
        <v>113562.368</v>
      </c>
      <c r="H35" s="17">
        <v>56176.248</v>
      </c>
      <c r="I35" s="340">
        <v>48665.247999999992</v>
      </c>
      <c r="J35" s="18">
        <v>104841.49599999998</v>
      </c>
      <c r="L35" s="334">
        <f>L27+L31</f>
        <v>1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1</v>
      </c>
      <c r="P35" s="343">
        <f t="shared" si="21"/>
        <v>1</v>
      </c>
      <c r="Q35" s="335">
        <f t="shared" si="21"/>
        <v>1</v>
      </c>
      <c r="S35" s="327">
        <f t="shared" si="15"/>
        <v>-6.6399934148380912E-2</v>
      </c>
      <c r="T35" s="331">
        <f t="shared" si="15"/>
        <v>-8.8507485578909237E-2</v>
      </c>
      <c r="U35" s="328">
        <f t="shared" si="15"/>
        <v>-7.6793678694688866E-2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59842.483000000022</v>
      </c>
      <c r="F36" s="342">
        <f t="shared" ref="F36:G38" si="22">F28+F32</f>
        <v>51820.291999999965</v>
      </c>
      <c r="G36" s="324">
        <f t="shared" si="22"/>
        <v>111662.77499999999</v>
      </c>
      <c r="H36" s="180">
        <f>H28+H32</f>
        <v>55862.788</v>
      </c>
      <c r="I36" s="342">
        <f t="shared" ref="I36:J38" si="23">I28+I32</f>
        <v>47522.311999999998</v>
      </c>
      <c r="J36" s="356">
        <f t="shared" si="23"/>
        <v>103385.1</v>
      </c>
      <c r="L36" s="336">
        <f>E36/E35</f>
        <v>0.9945296821803481</v>
      </c>
      <c r="M36" s="344">
        <f t="shared" ref="M36:Q36" si="24">F36/F35</f>
        <v>0.97058599707773219</v>
      </c>
      <c r="N36" s="339">
        <f t="shared" si="24"/>
        <v>0.98327268941767743</v>
      </c>
      <c r="O36" s="336">
        <f t="shared" si="24"/>
        <v>0.99442006166022334</v>
      </c>
      <c r="P36" s="344">
        <f t="shared" si="24"/>
        <v>0.97651432907523672</v>
      </c>
      <c r="Q36" s="337">
        <f t="shared" si="24"/>
        <v>0.98610859196438805</v>
      </c>
      <c r="S36" s="326">
        <f t="shared" si="15"/>
        <v>-6.6502838794306379E-2</v>
      </c>
      <c r="T36" s="330">
        <f t="shared" si="15"/>
        <v>-8.2940096130681193E-2</v>
      </c>
      <c r="U36" s="209">
        <f t="shared" si="15"/>
        <v>-7.4131016357062499E-2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328.53700000000003</v>
      </c>
      <c r="F37" s="154">
        <f t="shared" si="22"/>
        <v>1534.5240000000003</v>
      </c>
      <c r="G37" s="119">
        <f t="shared" si="22"/>
        <v>1863.0610000000001</v>
      </c>
      <c r="H37" s="19">
        <f>H29+H33</f>
        <v>308.49300000000005</v>
      </c>
      <c r="I37" s="154">
        <f t="shared" si="23"/>
        <v>1123.4450000000002</v>
      </c>
      <c r="J37" s="20">
        <f t="shared" si="23"/>
        <v>1431.9380000000001</v>
      </c>
      <c r="L37" s="345">
        <f>E37/E35</f>
        <v>5.4599973432667382E-3</v>
      </c>
      <c r="M37" s="346">
        <f t="shared" ref="M37:Q37" si="25">F37/F35</f>
        <v>2.874139548614877E-2</v>
      </c>
      <c r="N37" s="323">
        <f t="shared" si="25"/>
        <v>1.6405619509448764E-2</v>
      </c>
      <c r="O37" s="345">
        <f t="shared" si="25"/>
        <v>5.4915201883899414E-3</v>
      </c>
      <c r="P37" s="346">
        <f t="shared" si="25"/>
        <v>2.3085159249573748E-2</v>
      </c>
      <c r="Q37" s="347">
        <f t="shared" si="25"/>
        <v>1.3658122543386832E-2</v>
      </c>
      <c r="S37" s="326">
        <f t="shared" si="15"/>
        <v>-6.1009871034312664E-2</v>
      </c>
      <c r="T37" s="330">
        <f t="shared" si="15"/>
        <v>-0.26788697993644939</v>
      </c>
      <c r="U37" s="209">
        <f t="shared" si="15"/>
        <v>-0.23140573497056727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0.621</v>
      </c>
      <c r="F38" s="155">
        <f t="shared" si="22"/>
        <v>35.911000000000001</v>
      </c>
      <c r="G38" s="123">
        <f t="shared" si="22"/>
        <v>36.532000000000004</v>
      </c>
      <c r="H38" s="21">
        <f>H30+H34</f>
        <v>4.9669999999999996</v>
      </c>
      <c r="I38" s="155">
        <f t="shared" si="23"/>
        <v>19.491</v>
      </c>
      <c r="J38" s="22">
        <f t="shared" si="23"/>
        <v>24.457999999999998</v>
      </c>
      <c r="L38" s="348">
        <f>E38/E35</f>
        <v>1.0320476385212759E-5</v>
      </c>
      <c r="M38" s="349">
        <f t="shared" ref="M38:Q38" si="26">F38/F35</f>
        <v>6.7260743611901035E-4</v>
      </c>
      <c r="N38" s="351">
        <f t="shared" si="26"/>
        <v>3.2169107287371822E-4</v>
      </c>
      <c r="O38" s="348">
        <f t="shared" si="26"/>
        <v>8.8418151386685691E-5</v>
      </c>
      <c r="P38" s="349">
        <f t="shared" si="26"/>
        <v>4.0051167518965488E-4</v>
      </c>
      <c r="Q38" s="350">
        <f t="shared" si="26"/>
        <v>2.3328549222533033E-4</v>
      </c>
      <c r="S38" s="332"/>
      <c r="T38" s="333">
        <f t="shared" si="15"/>
        <v>-0.45724151374230743</v>
      </c>
      <c r="U38" s="208">
        <f t="shared" si="15"/>
        <v>-0.33050476294755293</v>
      </c>
    </row>
    <row r="41" spans="1:21">
      <c r="A41" s="1" t="s">
        <v>129</v>
      </c>
    </row>
    <row r="42" spans="1:21" ht="15.75" thickBot="1"/>
    <row r="43" spans="1:21" ht="22.5" customHeight="1">
      <c r="A43" s="467" t="s">
        <v>16</v>
      </c>
      <c r="B43" s="455"/>
      <c r="C43" s="455"/>
      <c r="D43" s="455"/>
      <c r="E43" s="441" t="str">
        <f>E24</f>
        <v>jan-maio</v>
      </c>
      <c r="F43" s="503"/>
      <c r="G43" s="503"/>
      <c r="H43" s="503"/>
      <c r="I43" s="503"/>
      <c r="J43" s="442"/>
      <c r="L43" s="519" t="s">
        <v>153</v>
      </c>
      <c r="M43" s="497"/>
      <c r="N43" s="497"/>
    </row>
    <row r="44" spans="1:21" ht="18.75" customHeight="1">
      <c r="A44" s="481"/>
      <c r="B44" s="456"/>
      <c r="C44" s="456"/>
      <c r="D44" s="456"/>
      <c r="E44" s="505">
        <f>E25</f>
        <v>2025</v>
      </c>
      <c r="F44" s="499"/>
      <c r="G44" s="500"/>
      <c r="H44" s="506">
        <f>H25</f>
        <v>2026</v>
      </c>
      <c r="I44" s="507"/>
      <c r="J44" s="508"/>
      <c r="L44" s="520" t="s">
        <v>127</v>
      </c>
      <c r="M44" s="502" t="s">
        <v>126</v>
      </c>
      <c r="N44" s="456" t="s">
        <v>12</v>
      </c>
      <c r="S44" t="s">
        <v>132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52"/>
      <c r="M45" s="446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2.3726835926287704</v>
      </c>
      <c r="F46" s="359">
        <f t="shared" ref="F46:J46" si="27">(F27/F8)*10</f>
        <v>3.3464721966510398</v>
      </c>
      <c r="G46" s="360">
        <f t="shared" si="27"/>
        <v>2.7069504928071253</v>
      </c>
      <c r="H46" s="358">
        <f t="shared" si="27"/>
        <v>2.4787430951837166</v>
      </c>
      <c r="I46" s="359">
        <f t="shared" si="27"/>
        <v>3.3540374116798013</v>
      </c>
      <c r="J46" s="361">
        <f t="shared" si="27"/>
        <v>2.8007080383530338</v>
      </c>
      <c r="L46" s="365">
        <f>(H46-E46)/E46</f>
        <v>4.4700230104191677E-2</v>
      </c>
      <c r="M46" s="329">
        <f>(I46-F46)/F46</f>
        <v>2.2606537823121158E-3</v>
      </c>
      <c r="N46" s="164">
        <f>(J46-G46)/G46</f>
        <v>3.4635855289943389E-2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2.3724045085387293</v>
      </c>
      <c r="F47" s="156">
        <f t="shared" si="28"/>
        <v>3.4177044964953183</v>
      </c>
      <c r="G47" s="362">
        <f t="shared" si="28"/>
        <v>2.7147139166156897</v>
      </c>
      <c r="H47" s="124">
        <f t="shared" si="28"/>
        <v>2.4785213625935874</v>
      </c>
      <c r="I47" s="156">
        <f t="shared" si="28"/>
        <v>3.3995177231799385</v>
      </c>
      <c r="J47" s="363">
        <f t="shared" si="28"/>
        <v>2.8109468163934093</v>
      </c>
      <c r="L47" s="326">
        <f t="shared" ref="L47:N57" si="29">(H47-E47)/E47</f>
        <v>4.4729662952891699E-2</v>
      </c>
      <c r="M47" s="330">
        <f t="shared" si="29"/>
        <v>-5.3213416590080784E-3</v>
      </c>
      <c r="N47" s="209">
        <f t="shared" si="29"/>
        <v>3.5448633901611522E-2</v>
      </c>
    </row>
    <row r="48" spans="1:21" ht="24" customHeight="1">
      <c r="A48" s="8"/>
      <c r="B48" t="s">
        <v>37</v>
      </c>
      <c r="E48" s="125">
        <f t="shared" si="28"/>
        <v>2.5570436507936507</v>
      </c>
      <c r="F48" s="157">
        <f t="shared" si="28"/>
        <v>2.390866041633561</v>
      </c>
      <c r="G48" s="364">
        <f t="shared" si="28"/>
        <v>2.3960243894928093</v>
      </c>
      <c r="H48" s="125">
        <f t="shared" si="28"/>
        <v>2.532191488352233</v>
      </c>
      <c r="I48" s="157">
        <f t="shared" si="28"/>
        <v>1.9932117250712666</v>
      </c>
      <c r="J48" s="363">
        <f t="shared" si="28"/>
        <v>2.0642153094197879</v>
      </c>
      <c r="L48" s="326">
        <f t="shared" si="29"/>
        <v>-9.7190998025020719E-3</v>
      </c>
      <c r="M48" s="330">
        <f t="shared" si="29"/>
        <v>-0.16632229060001902</v>
      </c>
      <c r="N48" s="209">
        <f t="shared" si="29"/>
        <v>-0.13848318135996049</v>
      </c>
    </row>
    <row r="49" spans="1:14" ht="24" customHeight="1" thickBot="1">
      <c r="A49" s="8"/>
      <c r="B49" t="s">
        <v>36</v>
      </c>
      <c r="E49" s="125"/>
      <c r="F49" s="157">
        <f t="shared" si="28"/>
        <v>27.285714285714292</v>
      </c>
      <c r="G49" s="364">
        <f t="shared" si="28"/>
        <v>24.875</v>
      </c>
      <c r="H49" s="125"/>
      <c r="I49" s="157"/>
      <c r="J49" s="363"/>
      <c r="L49" s="326"/>
      <c r="M49" s="330"/>
      <c r="N49" s="209"/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2.9715122765889741</v>
      </c>
      <c r="F50" s="359">
        <f t="shared" si="28"/>
        <v>5.1064157899193248</v>
      </c>
      <c r="G50" s="360">
        <f t="shared" si="28"/>
        <v>3.7393519625954541</v>
      </c>
      <c r="H50" s="358">
        <f t="shared" si="28"/>
        <v>2.9700325711444577</v>
      </c>
      <c r="I50" s="359">
        <f t="shared" si="28"/>
        <v>4.7912220514419914</v>
      </c>
      <c r="J50" s="361">
        <f t="shared" si="28"/>
        <v>3.6242817658780995</v>
      </c>
      <c r="L50" s="327">
        <f t="shared" si="29"/>
        <v>-4.9796376618538936E-4</v>
      </c>
      <c r="M50" s="331">
        <f t="shared" si="29"/>
        <v>-6.1725043835945258E-2</v>
      </c>
      <c r="N50" s="328">
        <f t="shared" si="29"/>
        <v>-3.0772764336814484E-2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2.9717896619925743</v>
      </c>
      <c r="F51" s="157">
        <f t="shared" si="28"/>
        <v>5.2109521923491711</v>
      </c>
      <c r="G51" s="364">
        <f t="shared" si="28"/>
        <v>3.7596204762583034</v>
      </c>
      <c r="H51" s="125">
        <f t="shared" si="28"/>
        <v>2.9746453347392228</v>
      </c>
      <c r="I51" s="157">
        <f t="shared" si="28"/>
        <v>4.9295404980043207</v>
      </c>
      <c r="J51" s="363">
        <f t="shared" si="28"/>
        <v>3.6564731273061923</v>
      </c>
      <c r="L51" s="326">
        <f t="shared" si="29"/>
        <v>9.6092694014344299E-4</v>
      </c>
      <c r="M51" s="330">
        <f t="shared" si="29"/>
        <v>-5.4003891027445024E-2</v>
      </c>
      <c r="N51" s="209">
        <f t="shared" si="29"/>
        <v>-2.743557484152408E-2</v>
      </c>
    </row>
    <row r="52" spans="1:14" ht="24" customHeight="1">
      <c r="A52" s="8"/>
      <c r="B52" s="3" t="s">
        <v>37</v>
      </c>
      <c r="D52" s="3"/>
      <c r="E52" s="125">
        <f t="shared" si="28"/>
        <v>2.935930878659466</v>
      </c>
      <c r="F52" s="157">
        <f t="shared" si="28"/>
        <v>2.557085417279592</v>
      </c>
      <c r="G52" s="364">
        <f t="shared" si="28"/>
        <v>2.6525977121650337</v>
      </c>
      <c r="H52" s="125">
        <f t="shared" si="28"/>
        <v>2.4172556896780431</v>
      </c>
      <c r="I52" s="157">
        <f t="shared" si="28"/>
        <v>2.2530666560208661</v>
      </c>
      <c r="J52" s="363">
        <f t="shared" si="28"/>
        <v>2.2890726130689814</v>
      </c>
      <c r="L52" s="326">
        <f t="shared" si="29"/>
        <v>-0.17666464587144773</v>
      </c>
      <c r="M52" s="330">
        <f t="shared" si="29"/>
        <v>-0.11889268899830596</v>
      </c>
      <c r="N52" s="209">
        <f t="shared" si="29"/>
        <v>-0.13704494180512033</v>
      </c>
    </row>
    <row r="53" spans="1:14" ht="24" customHeight="1" thickBot="1">
      <c r="A53" s="8"/>
      <c r="B53" t="s">
        <v>36</v>
      </c>
      <c r="E53" s="125"/>
      <c r="F53" s="157">
        <f t="shared" si="28"/>
        <v>29.546822742474916</v>
      </c>
      <c r="G53" s="364">
        <f t="shared" si="28"/>
        <v>29.546822742474916</v>
      </c>
      <c r="H53" s="125"/>
      <c r="I53" s="157">
        <f t="shared" si="28"/>
        <v>33.721453287197235</v>
      </c>
      <c r="J53" s="363">
        <f t="shared" si="28"/>
        <v>33.721453287197235</v>
      </c>
      <c r="L53" s="326"/>
      <c r="M53" s="330">
        <f t="shared" si="29"/>
        <v>0.14128864484373463</v>
      </c>
      <c r="N53" s="209">
        <f t="shared" si="29"/>
        <v>0.14128864484373463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2.7356233320802037</v>
      </c>
      <c r="F54" s="359">
        <f t="shared" si="28"/>
        <v>4.4431301646315822</v>
      </c>
      <c r="G54" s="360">
        <f t="shared" si="28"/>
        <v>3.3388859137998543</v>
      </c>
      <c r="H54" s="358">
        <f t="shared" si="28"/>
        <v>2.7899136643334899</v>
      </c>
      <c r="I54" s="359">
        <f t="shared" si="28"/>
        <v>4.251859048511049</v>
      </c>
      <c r="J54" s="361">
        <f t="shared" si="28"/>
        <v>3.319752412826158</v>
      </c>
      <c r="L54" s="327">
        <f t="shared" si="29"/>
        <v>1.9845689871347563E-2</v>
      </c>
      <c r="M54" s="331">
        <f t="shared" si="29"/>
        <v>-4.3048731194755142E-2</v>
      </c>
      <c r="N54" s="328">
        <f t="shared" si="29"/>
        <v>-5.7305045657943098E-3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2.7347366190945528</v>
      </c>
      <c r="F55" s="156">
        <f t="shared" si="28"/>
        <v>4.5477579469033351</v>
      </c>
      <c r="G55" s="362">
        <f t="shared" si="28"/>
        <v>3.3555493971565449</v>
      </c>
      <c r="H55" s="124">
        <f t="shared" si="28"/>
        <v>2.7921537697192904</v>
      </c>
      <c r="I55" s="156">
        <f t="shared" si="28"/>
        <v>4.3477150127291662</v>
      </c>
      <c r="J55" s="366">
        <f t="shared" si="28"/>
        <v>3.3417437385234257</v>
      </c>
      <c r="L55" s="326">
        <f t="shared" si="29"/>
        <v>2.0995495589534299E-2</v>
      </c>
      <c r="M55" s="330">
        <f t="shared" si="29"/>
        <v>-4.3987155101423647E-2</v>
      </c>
      <c r="N55" s="209">
        <f t="shared" si="29"/>
        <v>-4.1142766799433751E-3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2.9021934047684255</v>
      </c>
      <c r="F56" s="157">
        <f t="shared" si="28"/>
        <v>2.4728052081990466</v>
      </c>
      <c r="G56" s="364">
        <f t="shared" si="28"/>
        <v>2.5390500747516564</v>
      </c>
      <c r="H56" s="125">
        <f t="shared" si="28"/>
        <v>2.4363879038690879</v>
      </c>
      <c r="I56" s="157">
        <f t="shared" si="28"/>
        <v>2.182925905127941</v>
      </c>
      <c r="J56" s="363">
        <f t="shared" si="28"/>
        <v>2.2329720710465168</v>
      </c>
      <c r="L56" s="326">
        <f t="shared" si="29"/>
        <v>-0.16050119200670762</v>
      </c>
      <c r="M56" s="330">
        <f t="shared" si="29"/>
        <v>-0.11722690574654109</v>
      </c>
      <c r="N56" s="209">
        <f t="shared" si="29"/>
        <v>-0.12054823445539056</v>
      </c>
    </row>
    <row r="57" spans="1:14" ht="24" customHeight="1" thickBot="1">
      <c r="A57" s="9"/>
      <c r="B57" s="184" t="s">
        <v>36</v>
      </c>
      <c r="C57" s="184"/>
      <c r="D57" s="185"/>
      <c r="E57" s="126"/>
      <c r="F57" s="158"/>
      <c r="G57" s="367">
        <f t="shared" si="28"/>
        <v>29.366559485530548</v>
      </c>
      <c r="H57" s="126"/>
      <c r="I57" s="158">
        <f t="shared" si="28"/>
        <v>33.721453287197235</v>
      </c>
      <c r="J57" s="368">
        <f t="shared" si="28"/>
        <v>10.285113540790579</v>
      </c>
      <c r="L57" s="332"/>
      <c r="M57" s="333"/>
      <c r="N57" s="208">
        <f t="shared" si="29"/>
        <v>-0.6497678406672649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topLeftCell="E88" zoomScale="106" zoomScaleNormal="106" zoomScaleSheetLayoutView="100" workbookViewId="0">
      <selection activeCell="R97" sqref="R97:W9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146</v>
      </c>
    </row>
    <row r="3" spans="1:43" ht="8.25" customHeight="1" thickBot="1"/>
    <row r="4" spans="1:43">
      <c r="A4" s="494" t="s">
        <v>3</v>
      </c>
      <c r="B4" s="441" t="s">
        <v>133</v>
      </c>
      <c r="C4" s="503"/>
      <c r="D4" s="503"/>
      <c r="E4" s="503"/>
      <c r="F4" s="503"/>
      <c r="G4" s="526"/>
      <c r="H4" s="504" t="s">
        <v>135</v>
      </c>
      <c r="I4" s="503"/>
      <c r="J4" s="503"/>
      <c r="K4" s="503"/>
      <c r="L4" s="503"/>
      <c r="M4" s="526"/>
      <c r="N4" s="527" t="s">
        <v>153</v>
      </c>
      <c r="O4" s="497"/>
      <c r="P4" s="528"/>
      <c r="R4" s="504" t="s">
        <v>134</v>
      </c>
      <c r="S4" s="503"/>
      <c r="T4" s="503"/>
      <c r="U4" s="503"/>
      <c r="V4" s="503"/>
      <c r="W4" s="526"/>
      <c r="X4" s="503" t="s">
        <v>136</v>
      </c>
      <c r="Y4" s="503"/>
      <c r="Z4" s="503"/>
      <c r="AA4" s="503"/>
      <c r="AB4" s="503"/>
      <c r="AC4" s="442"/>
      <c r="AE4" s="497" t="s">
        <v>153</v>
      </c>
      <c r="AF4" s="497"/>
      <c r="AG4" s="497"/>
      <c r="AI4" s="488" t="s">
        <v>139</v>
      </c>
      <c r="AJ4" s="487"/>
      <c r="AK4" s="487"/>
      <c r="AL4" s="487"/>
      <c r="AM4" s="487"/>
      <c r="AN4" s="486"/>
      <c r="AO4" s="497" t="s">
        <v>153</v>
      </c>
      <c r="AP4" s="497"/>
      <c r="AQ4" s="497"/>
    </row>
    <row r="5" spans="1:43">
      <c r="A5" s="495"/>
      <c r="B5" s="525" t="s">
        <v>206</v>
      </c>
      <c r="C5" s="499"/>
      <c r="D5" s="500"/>
      <c r="E5" s="532" t="s">
        <v>207</v>
      </c>
      <c r="F5" s="507"/>
      <c r="G5" s="531"/>
      <c r="H5" s="533" t="str">
        <f>B5</f>
        <v>jan-maio 2025</v>
      </c>
      <c r="I5" s="499"/>
      <c r="J5" s="500"/>
      <c r="K5" s="525" t="str">
        <f>E5</f>
        <v>jan-maio 2026</v>
      </c>
      <c r="L5" s="499"/>
      <c r="M5" s="500"/>
      <c r="N5" s="505" t="s">
        <v>137</v>
      </c>
      <c r="O5" s="499"/>
      <c r="P5" s="509"/>
      <c r="R5" s="529" t="str">
        <f>H5</f>
        <v>jan-maio 2025</v>
      </c>
      <c r="S5" s="499"/>
      <c r="T5" s="500"/>
      <c r="U5" s="530" t="str">
        <f>K5</f>
        <v>jan-maio 2026</v>
      </c>
      <c r="V5" s="507"/>
      <c r="W5" s="531"/>
      <c r="X5" s="533" t="str">
        <f>R5</f>
        <v>jan-maio 2025</v>
      </c>
      <c r="Y5" s="499"/>
      <c r="Z5" s="500"/>
      <c r="AA5" s="525" t="str">
        <f>U5</f>
        <v>jan-maio 2026</v>
      </c>
      <c r="AB5" s="499"/>
      <c r="AC5" s="509"/>
      <c r="AE5" s="498" t="s">
        <v>138</v>
      </c>
      <c r="AF5" s="499"/>
      <c r="AG5" s="509"/>
      <c r="AI5" s="521" t="str">
        <f>X5</f>
        <v>jan-maio 2025</v>
      </c>
      <c r="AJ5" s="522"/>
      <c r="AK5" s="524"/>
      <c r="AL5" s="523" t="str">
        <f>AA5</f>
        <v>jan-maio 2026</v>
      </c>
      <c r="AM5" s="522"/>
      <c r="AN5" s="524"/>
      <c r="AO5" s="499" t="s">
        <v>139</v>
      </c>
      <c r="AP5" s="499"/>
      <c r="AQ5" s="509"/>
    </row>
    <row r="6" spans="1:43" ht="19.5" customHeight="1" thickBot="1">
      <c r="A6" s="49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20419.98</v>
      </c>
      <c r="C7" s="370">
        <v>12001.36</v>
      </c>
      <c r="D7" s="375">
        <v>32421.34</v>
      </c>
      <c r="E7" s="39">
        <v>18284.95</v>
      </c>
      <c r="F7" s="379">
        <v>12732.419999999996</v>
      </c>
      <c r="G7" s="377">
        <v>31017.369999999995</v>
      </c>
      <c r="H7" s="345">
        <f t="shared" ref="H7:H32" si="0">B7/$B$33</f>
        <v>9.2836713109770666E-2</v>
      </c>
      <c r="I7" s="323">
        <f t="shared" ref="I7:I32" si="1">C7/$C$33</f>
        <v>9.9874280851435016E-2</v>
      </c>
      <c r="J7" s="398">
        <f t="shared" ref="J7:J32" si="2">D7/$D$33</f>
        <v>9.5323087514797025E-2</v>
      </c>
      <c r="K7" s="323">
        <f t="shared" ref="K7:K32" si="3">E7/$E$33</f>
        <v>9.0809610240709937E-2</v>
      </c>
      <c r="L7" s="323">
        <f t="shared" ref="L7:L32" si="4">F7/$F$33</f>
        <v>0.1112425342750602</v>
      </c>
      <c r="M7" s="399">
        <f t="shared" ref="M7:M32" si="5">G7/$G$33</f>
        <v>9.8214917590475501E-2</v>
      </c>
      <c r="N7" s="392">
        <f t="shared" ref="N7:P33" si="6">(E7-B7)/B7</f>
        <v>-0.10455593002539663</v>
      </c>
      <c r="O7" s="393">
        <f t="shared" si="6"/>
        <v>6.091476299352705E-2</v>
      </c>
      <c r="P7" s="382">
        <f t="shared" si="6"/>
        <v>-4.330388565062409E-2</v>
      </c>
      <c r="R7" s="401">
        <v>6646.4309999999996</v>
      </c>
      <c r="S7" s="369">
        <v>8198.5249999999978</v>
      </c>
      <c r="T7" s="374">
        <v>14844.955999999998</v>
      </c>
      <c r="U7" s="39">
        <v>5877.0080000000016</v>
      </c>
      <c r="V7" s="112">
        <v>8216.9220000000005</v>
      </c>
      <c r="W7" s="380">
        <v>14093.930000000002</v>
      </c>
      <c r="X7" s="345">
        <f>R7/$R$33</f>
        <v>0.11045786502648317</v>
      </c>
      <c r="Y7" s="323">
        <f>S7/$S$33</f>
        <v>0.15355709616016278</v>
      </c>
      <c r="Z7" s="398">
        <f>T7/$T$33</f>
        <v>0.13072073312173271</v>
      </c>
      <c r="AA7" s="323">
        <f>U7/$U$33</f>
        <v>0.10461731086063286</v>
      </c>
      <c r="AB7" s="323">
        <f>V7/$V$33</f>
        <v>0.1688457849839787</v>
      </c>
      <c r="AC7" s="399">
        <f>W7/$W$33</f>
        <v>0.13443083643140694</v>
      </c>
      <c r="AE7" s="392">
        <f t="shared" ref="AE7:AG33" si="7">(U7-R7)/R7</f>
        <v>-0.11576483679737261</v>
      </c>
      <c r="AF7" s="393">
        <f t="shared" si="7"/>
        <v>2.2439402209547044E-3</v>
      </c>
      <c r="AG7" s="382">
        <f t="shared" si="7"/>
        <v>-5.0591325430671283E-2</v>
      </c>
      <c r="AI7" s="27">
        <f t="shared" ref="AI7:AN22" si="8">(R7/B7)*10</f>
        <v>3.2548665571660695</v>
      </c>
      <c r="AJ7" s="28">
        <f t="shared" si="8"/>
        <v>6.8313299492724138</v>
      </c>
      <c r="AK7" s="406">
        <f t="shared" si="8"/>
        <v>4.5787607791658207</v>
      </c>
      <c r="AL7" s="28">
        <f t="shared" si="8"/>
        <v>3.2141230903010412</v>
      </c>
      <c r="AM7" s="28">
        <f t="shared" si="8"/>
        <v>6.4535430028227179</v>
      </c>
      <c r="AN7" s="402">
        <f t="shared" si="8"/>
        <v>4.5438829920138311</v>
      </c>
      <c r="AO7" s="383">
        <f t="shared" ref="AO7:AQ18" si="9">(AL7-AI7)/AI7</f>
        <v>-1.2517707300572931E-2</v>
      </c>
      <c r="AP7" s="381">
        <f t="shared" si="9"/>
        <v>-5.5302107972391663E-2</v>
      </c>
      <c r="AQ7" s="382">
        <f t="shared" si="9"/>
        <v>-7.6172983988789713E-3</v>
      </c>
    </row>
    <row r="8" spans="1:43" ht="20.100000000000001" customHeight="1">
      <c r="A8" s="8" t="s">
        <v>168</v>
      </c>
      <c r="B8" s="19">
        <v>34601.290000000008</v>
      </c>
      <c r="C8" s="371">
        <v>10549.64</v>
      </c>
      <c r="D8" s="375">
        <v>45150.930000000008</v>
      </c>
      <c r="E8" s="19">
        <v>35502.410000000003</v>
      </c>
      <c r="F8" s="369">
        <v>8866.48</v>
      </c>
      <c r="G8" s="377">
        <v>44368.89</v>
      </c>
      <c r="H8" s="345">
        <f t="shared" si="0"/>
        <v>0.1573101458942652</v>
      </c>
      <c r="I8" s="323">
        <f t="shared" si="1"/>
        <v>8.7793192458315794E-2</v>
      </c>
      <c r="J8" s="399">
        <f t="shared" si="2"/>
        <v>0.1327497892364867</v>
      </c>
      <c r="K8" s="323">
        <f t="shared" si="3"/>
        <v>0.17631768283237761</v>
      </c>
      <c r="L8" s="323">
        <f t="shared" si="4"/>
        <v>7.7466004522246043E-2</v>
      </c>
      <c r="M8" s="399">
        <f t="shared" si="5"/>
        <v>0.1404918236114433</v>
      </c>
      <c r="N8" s="394">
        <f t="shared" si="6"/>
        <v>2.6042959670000601E-2</v>
      </c>
      <c r="O8" s="395">
        <f t="shared" si="6"/>
        <v>-0.15954667647426832</v>
      </c>
      <c r="P8" s="386">
        <f t="shared" si="6"/>
        <v>-1.7320573463271035E-2</v>
      </c>
      <c r="R8" s="401">
        <v>10236.147999999999</v>
      </c>
      <c r="S8" s="369">
        <v>4779.0450000000001</v>
      </c>
      <c r="T8" s="374">
        <v>15015.192999999999</v>
      </c>
      <c r="U8" s="19">
        <v>10200.402999999998</v>
      </c>
      <c r="V8" s="119">
        <v>3729.4370000000004</v>
      </c>
      <c r="W8" s="375">
        <v>13929.839999999998</v>
      </c>
      <c r="X8" s="345">
        <f t="shared" ref="X8:X32" si="10">R8/$R$33</f>
        <v>0.1701158191780078</v>
      </c>
      <c r="Y8" s="323">
        <f t="shared" ref="Y8:Y32" si="11">S8/$S$33</f>
        <v>8.9510768414897232E-2</v>
      </c>
      <c r="Z8" s="399">
        <f t="shared" ref="Z8:Z32" si="12">T8/$T$33</f>
        <v>0.13221979485316826</v>
      </c>
      <c r="AA8" s="323">
        <f t="shared" ref="AA8:AA32" si="13">U8/$U$33</f>
        <v>0.18157857391971077</v>
      </c>
      <c r="AB8" s="323">
        <f t="shared" ref="AB8:AB32" si="14">V8/$V$33</f>
        <v>7.6634501071483285E-2</v>
      </c>
      <c r="AC8" s="399">
        <f t="shared" ref="AC8:AC32" si="15">W8/$W$33</f>
        <v>0.13286571187423729</v>
      </c>
      <c r="AE8" s="394">
        <f t="shared" si="7"/>
        <v>-3.4920362620783525E-3</v>
      </c>
      <c r="AF8" s="395">
        <f t="shared" si="7"/>
        <v>-0.21962714307984121</v>
      </c>
      <c r="AG8" s="386">
        <f t="shared" si="7"/>
        <v>-7.2283652964034564E-2</v>
      </c>
      <c r="AI8" s="27">
        <f t="shared" si="8"/>
        <v>2.9583139819353548</v>
      </c>
      <c r="AJ8" s="28">
        <f t="shared" si="8"/>
        <v>4.5300550540113225</v>
      </c>
      <c r="AK8" s="402">
        <f t="shared" si="8"/>
        <v>3.3255556419325134</v>
      </c>
      <c r="AL8" s="28">
        <f t="shared" si="8"/>
        <v>2.8731579067449213</v>
      </c>
      <c r="AM8" s="28">
        <f t="shared" si="8"/>
        <v>4.20622050689789</v>
      </c>
      <c r="AN8" s="402">
        <f t="shared" si="8"/>
        <v>3.1395511584806379</v>
      </c>
      <c r="AO8" s="384">
        <f t="shared" si="9"/>
        <v>-2.8785340471102934E-2</v>
      </c>
      <c r="AP8" s="385">
        <f t="shared" si="9"/>
        <v>-7.148578621062894E-2</v>
      </c>
      <c r="AQ8" s="386">
        <f t="shared" si="9"/>
        <v>-5.5931851239086901E-2</v>
      </c>
    </row>
    <row r="9" spans="1:43" ht="20.100000000000001" customHeight="1">
      <c r="A9" s="8" t="s">
        <v>172</v>
      </c>
      <c r="B9" s="19">
        <v>11089.46</v>
      </c>
      <c r="C9" s="371">
        <v>13089.36</v>
      </c>
      <c r="D9" s="375">
        <v>24178.82</v>
      </c>
      <c r="E9" s="19">
        <v>9726.4</v>
      </c>
      <c r="F9" s="369">
        <v>12714.11</v>
      </c>
      <c r="G9" s="377">
        <v>22440.510000000002</v>
      </c>
      <c r="H9" s="345">
        <f t="shared" si="0"/>
        <v>5.0416749505253058E-2</v>
      </c>
      <c r="I9" s="323">
        <f t="shared" si="1"/>
        <v>0.10892852283454038</v>
      </c>
      <c r="J9" s="399">
        <f t="shared" si="2"/>
        <v>7.1088973338687564E-2</v>
      </c>
      <c r="K9" s="323">
        <f t="shared" si="3"/>
        <v>4.8304785796255453E-2</v>
      </c>
      <c r="L9" s="323">
        <f t="shared" si="4"/>
        <v>0.11108256069560116</v>
      </c>
      <c r="M9" s="399">
        <f t="shared" si="5"/>
        <v>7.1056728547205711E-2</v>
      </c>
      <c r="N9" s="394">
        <f t="shared" si="6"/>
        <v>-0.12291491199751833</v>
      </c>
      <c r="O9" s="395">
        <f t="shared" si="6"/>
        <v>-2.8668322973774116E-2</v>
      </c>
      <c r="P9" s="386">
        <f t="shared" si="6"/>
        <v>-7.1893913764195183E-2</v>
      </c>
      <c r="R9" s="401">
        <v>4240.6260000000002</v>
      </c>
      <c r="S9" s="369">
        <v>5785.3550000000005</v>
      </c>
      <c r="T9" s="374">
        <v>10025.981</v>
      </c>
      <c r="U9" s="19">
        <v>3607.0609999999997</v>
      </c>
      <c r="V9" s="119">
        <v>5396.1630000000005</v>
      </c>
      <c r="W9" s="375">
        <v>9003.2240000000002</v>
      </c>
      <c r="X9" s="345">
        <f t="shared" si="10"/>
        <v>7.0475491934813631E-2</v>
      </c>
      <c r="Y9" s="323">
        <f t="shared" si="11"/>
        <v>0.10835879796130143</v>
      </c>
      <c r="Z9" s="399">
        <f t="shared" si="12"/>
        <v>8.8286121332024348E-2</v>
      </c>
      <c r="AA9" s="323">
        <f t="shared" si="13"/>
        <v>6.4209717245623119E-2</v>
      </c>
      <c r="AB9" s="323">
        <f t="shared" si="14"/>
        <v>0.11088329396780224</v>
      </c>
      <c r="AC9" s="399">
        <f t="shared" si="15"/>
        <v>8.587462353646691E-2</v>
      </c>
      <c r="AE9" s="394">
        <f t="shared" si="7"/>
        <v>-0.14940364936686246</v>
      </c>
      <c r="AF9" s="395">
        <f t="shared" si="7"/>
        <v>-6.7271930590257642E-2</v>
      </c>
      <c r="AG9" s="386">
        <f t="shared" si="7"/>
        <v>-0.10201066608843559</v>
      </c>
      <c r="AI9" s="27">
        <f t="shared" si="8"/>
        <v>3.8240148753861778</v>
      </c>
      <c r="AJ9" s="28">
        <f t="shared" si="8"/>
        <v>4.4198914232628637</v>
      </c>
      <c r="AK9" s="402">
        <f t="shared" si="8"/>
        <v>4.1465964840302378</v>
      </c>
      <c r="AL9" s="28">
        <f t="shared" si="8"/>
        <v>3.7085262789932556</v>
      </c>
      <c r="AM9" s="28">
        <f t="shared" si="8"/>
        <v>4.2442318023046841</v>
      </c>
      <c r="AN9" s="402">
        <f t="shared" si="8"/>
        <v>4.0120407245646375</v>
      </c>
      <c r="AO9" s="384">
        <f t="shared" si="9"/>
        <v>-3.020087529896423E-2</v>
      </c>
      <c r="AP9" s="385">
        <f t="shared" si="9"/>
        <v>-3.9742971972941285E-2</v>
      </c>
      <c r="AQ9" s="386">
        <f t="shared" si="9"/>
        <v>-3.2449687348121328E-2</v>
      </c>
    </row>
    <row r="10" spans="1:43" ht="20.100000000000001" customHeight="1">
      <c r="A10" s="8" t="s">
        <v>170</v>
      </c>
      <c r="B10" s="19">
        <v>12817.630000000001</v>
      </c>
      <c r="C10" s="371">
        <v>8852.9699999999993</v>
      </c>
      <c r="D10" s="375">
        <v>21670.6</v>
      </c>
      <c r="E10" s="19">
        <v>15232.890000000005</v>
      </c>
      <c r="F10" s="369">
        <v>9036.340000000002</v>
      </c>
      <c r="G10" s="377">
        <v>24269.230000000007</v>
      </c>
      <c r="H10" s="345">
        <f t="shared" si="0"/>
        <v>5.827364370862214E-2</v>
      </c>
      <c r="I10" s="323">
        <f t="shared" si="1"/>
        <v>7.3673651331959758E-2</v>
      </c>
      <c r="J10" s="399">
        <f t="shared" si="2"/>
        <v>6.3714470169899215E-2</v>
      </c>
      <c r="K10" s="323">
        <f t="shared" si="3"/>
        <v>7.5651987221163217E-2</v>
      </c>
      <c r="L10" s="323">
        <f t="shared" si="4"/>
        <v>7.8950063080788876E-2</v>
      </c>
      <c r="M10" s="399">
        <f t="shared" si="5"/>
        <v>7.6847277007505696E-2</v>
      </c>
      <c r="N10" s="394">
        <f t="shared" si="6"/>
        <v>0.18843265096589648</v>
      </c>
      <c r="O10" s="395">
        <f t="shared" si="6"/>
        <v>2.0712822928350895E-2</v>
      </c>
      <c r="P10" s="386">
        <f t="shared" si="6"/>
        <v>0.11991500004614586</v>
      </c>
      <c r="R10" s="401">
        <v>4290.9279999999999</v>
      </c>
      <c r="S10" s="369">
        <v>3797.0139999999997</v>
      </c>
      <c r="T10" s="374">
        <v>8087.9419999999991</v>
      </c>
      <c r="U10" s="19">
        <v>4875.8730000000005</v>
      </c>
      <c r="V10" s="119">
        <v>3727.8120000000004</v>
      </c>
      <c r="W10" s="375">
        <v>8603.6850000000013</v>
      </c>
      <c r="X10" s="345">
        <f t="shared" si="10"/>
        <v>7.1311467141140464E-2</v>
      </c>
      <c r="Y10" s="323">
        <f t="shared" si="11"/>
        <v>7.1117480756536622E-2</v>
      </c>
      <c r="Z10" s="399">
        <f t="shared" si="12"/>
        <v>7.1220265502036723E-2</v>
      </c>
      <c r="AA10" s="323">
        <f t="shared" si="13"/>
        <v>8.679598893824314E-2</v>
      </c>
      <c r="AB10" s="323">
        <f t="shared" si="14"/>
        <v>7.6601109687142663E-2</v>
      </c>
      <c r="AC10" s="399">
        <f t="shared" si="15"/>
        <v>8.2063737434650896E-2</v>
      </c>
      <c r="AE10" s="394">
        <f t="shared" si="7"/>
        <v>0.13632132722804965</v>
      </c>
      <c r="AF10" s="395">
        <f t="shared" si="7"/>
        <v>-1.8225373938573659E-2</v>
      </c>
      <c r="AG10" s="386">
        <f t="shared" si="7"/>
        <v>6.3766901394693765E-2</v>
      </c>
      <c r="AI10" s="27">
        <f t="shared" si="8"/>
        <v>3.3476765985599517</v>
      </c>
      <c r="AJ10" s="28">
        <f t="shared" si="8"/>
        <v>4.2889719495265428</v>
      </c>
      <c r="AK10" s="402">
        <f t="shared" si="8"/>
        <v>3.7322187664393232</v>
      </c>
      <c r="AL10" s="28">
        <f t="shared" si="8"/>
        <v>3.2008850585804787</v>
      </c>
      <c r="AM10" s="28">
        <f t="shared" si="8"/>
        <v>4.1253560622995593</v>
      </c>
      <c r="AN10" s="402">
        <f t="shared" si="8"/>
        <v>3.5451001123645036</v>
      </c>
      <c r="AO10" s="384">
        <f t="shared" si="9"/>
        <v>-4.3848781582610873E-2</v>
      </c>
      <c r="AP10" s="385">
        <f t="shared" si="9"/>
        <v>-3.8148043202997625E-2</v>
      </c>
      <c r="AQ10" s="386">
        <f t="shared" si="9"/>
        <v>-5.0136035903741452E-2</v>
      </c>
    </row>
    <row r="11" spans="1:43" ht="20.100000000000001" customHeight="1">
      <c r="A11" s="8" t="s">
        <v>212</v>
      </c>
      <c r="B11" s="19">
        <v>25206.720000000005</v>
      </c>
      <c r="C11" s="371">
        <v>8029.41</v>
      </c>
      <c r="D11" s="375">
        <v>33236.130000000005</v>
      </c>
      <c r="E11" s="19">
        <v>19269.2</v>
      </c>
      <c r="F11" s="369">
        <v>8608.3000000000011</v>
      </c>
      <c r="G11" s="377">
        <v>27877.5</v>
      </c>
      <c r="H11" s="345">
        <f t="shared" si="0"/>
        <v>0.11459898751508665</v>
      </c>
      <c r="I11" s="323">
        <f t="shared" si="1"/>
        <v>6.6820056177909898E-2</v>
      </c>
      <c r="J11" s="399">
        <f t="shared" si="2"/>
        <v>9.7718679383491602E-2</v>
      </c>
      <c r="K11" s="323">
        <f t="shared" si="3"/>
        <v>9.5697748238321029E-2</v>
      </c>
      <c r="L11" s="323">
        <f t="shared" si="4"/>
        <v>7.5210298419310789E-2</v>
      </c>
      <c r="M11" s="399">
        <f t="shared" si="5"/>
        <v>8.8272679634942647E-2</v>
      </c>
      <c r="N11" s="394">
        <f t="shared" si="6"/>
        <v>-0.23555305886684197</v>
      </c>
      <c r="O11" s="395">
        <f t="shared" si="6"/>
        <v>7.2096206321510703E-2</v>
      </c>
      <c r="P11" s="386">
        <f t="shared" si="6"/>
        <v>-0.16122906006204704</v>
      </c>
      <c r="R11" s="401">
        <v>5382.411000000001</v>
      </c>
      <c r="S11" s="369">
        <v>2652.692</v>
      </c>
      <c r="T11" s="374">
        <v>8035.103000000001</v>
      </c>
      <c r="U11" s="19">
        <v>4154.0200000000004</v>
      </c>
      <c r="V11" s="119">
        <v>3068.2629999999995</v>
      </c>
      <c r="W11" s="375">
        <v>7222.2829999999994</v>
      </c>
      <c r="X11" s="345">
        <f t="shared" si="10"/>
        <v>8.9450959132060262E-2</v>
      </c>
      <c r="Y11" s="323">
        <f t="shared" si="11"/>
        <v>4.968450794835591E-2</v>
      </c>
      <c r="Z11" s="399">
        <f t="shared" si="12"/>
        <v>7.07549793255456E-2</v>
      </c>
      <c r="AA11" s="323">
        <f t="shared" si="13"/>
        <v>7.3946198756456694E-2</v>
      </c>
      <c r="AB11" s="323">
        <f t="shared" si="14"/>
        <v>6.3048337902233617E-2</v>
      </c>
      <c r="AC11" s="399">
        <f t="shared" si="15"/>
        <v>6.8887637772738389E-2</v>
      </c>
      <c r="AE11" s="394">
        <f t="shared" si="7"/>
        <v>-0.22822318845587977</v>
      </c>
      <c r="AF11" s="395">
        <f t="shared" si="7"/>
        <v>0.15666010226592436</v>
      </c>
      <c r="AG11" s="386">
        <f t="shared" si="7"/>
        <v>-0.10115862858260827</v>
      </c>
      <c r="AI11" s="27">
        <f t="shared" si="8"/>
        <v>2.1353079654949156</v>
      </c>
      <c r="AJ11" s="28">
        <f t="shared" si="8"/>
        <v>3.3037197004512162</v>
      </c>
      <c r="AK11" s="402">
        <f t="shared" si="8"/>
        <v>2.417580807392437</v>
      </c>
      <c r="AL11" s="28">
        <f t="shared" si="8"/>
        <v>2.1557822846822909</v>
      </c>
      <c r="AM11" s="28">
        <f t="shared" si="8"/>
        <v>3.5643077030307948</v>
      </c>
      <c r="AN11" s="402">
        <f t="shared" si="8"/>
        <v>2.5907211909245804</v>
      </c>
      <c r="AO11" s="384">
        <f t="shared" si="9"/>
        <v>9.588461954072194E-3</v>
      </c>
      <c r="AP11" s="385">
        <f t="shared" si="9"/>
        <v>7.8877152484815208E-2</v>
      </c>
      <c r="AQ11" s="386">
        <f t="shared" si="9"/>
        <v>7.1617206342273143E-2</v>
      </c>
    </row>
    <row r="12" spans="1:43" ht="20.100000000000001" customHeight="1">
      <c r="A12" s="8" t="s">
        <v>174</v>
      </c>
      <c r="B12" s="19">
        <v>31009.4</v>
      </c>
      <c r="C12" s="371">
        <v>6698.5599999999986</v>
      </c>
      <c r="D12" s="375">
        <v>37707.96</v>
      </c>
      <c r="E12" s="19">
        <v>23601.84</v>
      </c>
      <c r="F12" s="369">
        <v>7664.6500000000015</v>
      </c>
      <c r="G12" s="377">
        <v>31266.49</v>
      </c>
      <c r="H12" s="345">
        <f t="shared" si="0"/>
        <v>0.1409800975077411</v>
      </c>
      <c r="I12" s="323">
        <f t="shared" si="1"/>
        <v>5.5744837480101291E-2</v>
      </c>
      <c r="J12" s="399">
        <f t="shared" si="2"/>
        <v>0.11086645928528759</v>
      </c>
      <c r="K12" s="323">
        <f t="shared" si="3"/>
        <v>0.11721519016259807</v>
      </c>
      <c r="L12" s="323">
        <f t="shared" si="4"/>
        <v>6.6965674265484526E-2</v>
      </c>
      <c r="M12" s="399">
        <f t="shared" si="5"/>
        <v>9.9003743344243139E-2</v>
      </c>
      <c r="N12" s="394">
        <f t="shared" si="6"/>
        <v>-0.23888111346881916</v>
      </c>
      <c r="O12" s="395">
        <f t="shared" si="6"/>
        <v>0.1442235346104242</v>
      </c>
      <c r="P12" s="386">
        <f t="shared" si="6"/>
        <v>-0.17082520507606344</v>
      </c>
      <c r="R12" s="401">
        <v>6018.2699999999995</v>
      </c>
      <c r="S12" s="369">
        <v>1507.921</v>
      </c>
      <c r="T12" s="374">
        <v>7526.1909999999998</v>
      </c>
      <c r="U12" s="19">
        <v>4814.393</v>
      </c>
      <c r="V12" s="119">
        <v>1757.1380000000001</v>
      </c>
      <c r="W12" s="375">
        <v>6571.5309999999999</v>
      </c>
      <c r="X12" s="345">
        <f t="shared" si="10"/>
        <v>0.10001837908991049</v>
      </c>
      <c r="Y12" s="323">
        <f t="shared" si="11"/>
        <v>2.8243125440116226E-2</v>
      </c>
      <c r="Z12" s="399">
        <f t="shared" si="12"/>
        <v>6.6273635646625473E-2</v>
      </c>
      <c r="AA12" s="323">
        <f t="shared" si="13"/>
        <v>8.5701576224884266E-2</v>
      </c>
      <c r="AB12" s="323">
        <f t="shared" si="14"/>
        <v>3.6106627875398888E-2</v>
      </c>
      <c r="AC12" s="399">
        <f t="shared" si="15"/>
        <v>6.2680629814744357E-2</v>
      </c>
      <c r="AE12" s="394">
        <f t="shared" si="7"/>
        <v>-0.20003705383773071</v>
      </c>
      <c r="AF12" s="395">
        <f t="shared" si="7"/>
        <v>0.16527192074385866</v>
      </c>
      <c r="AG12" s="386">
        <f t="shared" si="7"/>
        <v>-0.12684504020692539</v>
      </c>
      <c r="AI12" s="27">
        <f t="shared" si="8"/>
        <v>1.9407889220687919</v>
      </c>
      <c r="AJ12" s="28">
        <f t="shared" si="8"/>
        <v>2.2511121793340663</v>
      </c>
      <c r="AK12" s="402">
        <f t="shared" si="8"/>
        <v>1.9959157164694139</v>
      </c>
      <c r="AL12" s="28">
        <f t="shared" si="8"/>
        <v>2.0398379956816926</v>
      </c>
      <c r="AM12" s="28">
        <f t="shared" si="8"/>
        <v>2.2925221634386435</v>
      </c>
      <c r="AN12" s="402">
        <f t="shared" si="8"/>
        <v>2.1017808522798691</v>
      </c>
      <c r="AO12" s="384">
        <f t="shared" si="9"/>
        <v>5.1035469383923955E-2</v>
      </c>
      <c r="AP12" s="385">
        <f t="shared" si="9"/>
        <v>1.8395344525579029E-2</v>
      </c>
      <c r="AQ12" s="386">
        <f t="shared" si="9"/>
        <v>5.3040884911573626E-2</v>
      </c>
    </row>
    <row r="13" spans="1:43" ht="20.100000000000001" customHeight="1">
      <c r="A13" s="8" t="s">
        <v>213</v>
      </c>
      <c r="B13" s="19">
        <v>16063.39</v>
      </c>
      <c r="C13" s="371">
        <v>5691.4000000000005</v>
      </c>
      <c r="D13" s="375">
        <v>21754.79</v>
      </c>
      <c r="E13" s="19">
        <v>13616.52</v>
      </c>
      <c r="F13" s="369">
        <v>8324.659999999998</v>
      </c>
      <c r="G13" s="377">
        <v>21941.18</v>
      </c>
      <c r="H13" s="345">
        <f t="shared" si="0"/>
        <v>7.3030058256685806E-2</v>
      </c>
      <c r="I13" s="323">
        <f t="shared" si="1"/>
        <v>4.7363338991402416E-2</v>
      </c>
      <c r="J13" s="399">
        <f t="shared" si="2"/>
        <v>6.3962000060331606E-2</v>
      </c>
      <c r="K13" s="323">
        <f t="shared" si="3"/>
        <v>6.762451491717679E-2</v>
      </c>
      <c r="L13" s="323">
        <f t="shared" si="4"/>
        <v>7.2732149534669971E-2</v>
      </c>
      <c r="M13" s="399">
        <f t="shared" si="5"/>
        <v>6.9475625610352837E-2</v>
      </c>
      <c r="N13" s="394">
        <f t="shared" si="6"/>
        <v>-0.15232587890849933</v>
      </c>
      <c r="O13" s="395">
        <f t="shared" si="6"/>
        <v>0.46267350739712498</v>
      </c>
      <c r="P13" s="386">
        <f t="shared" si="6"/>
        <v>8.5677682937872254E-3</v>
      </c>
      <c r="R13" s="401">
        <v>3349.433</v>
      </c>
      <c r="S13" s="369">
        <v>1762.3910000000001</v>
      </c>
      <c r="T13" s="374">
        <v>5111.8240000000005</v>
      </c>
      <c r="U13" s="19">
        <v>2759.7889999999998</v>
      </c>
      <c r="V13" s="119">
        <v>2440.0949999999998</v>
      </c>
      <c r="W13" s="375">
        <v>5199.884</v>
      </c>
      <c r="X13" s="345">
        <f t="shared" si="10"/>
        <v>5.5664644412805706E-2</v>
      </c>
      <c r="Y13" s="323">
        <f t="shared" si="11"/>
        <v>3.3009308901150572E-2</v>
      </c>
      <c r="Z13" s="399">
        <f t="shared" si="12"/>
        <v>4.5013362172933911E-2</v>
      </c>
      <c r="AA13" s="323">
        <f t="shared" si="13"/>
        <v>4.9127328688808147E-2</v>
      </c>
      <c r="AB13" s="323">
        <f t="shared" si="14"/>
        <v>5.014039998316662E-2</v>
      </c>
      <c r="AC13" s="399">
        <f t="shared" si="15"/>
        <v>4.959757537225528E-2</v>
      </c>
      <c r="AE13" s="394">
        <f t="shared" si="7"/>
        <v>-0.1760429302511799</v>
      </c>
      <c r="AF13" s="395">
        <f t="shared" si="7"/>
        <v>0.38453668907750871</v>
      </c>
      <c r="AG13" s="386">
        <f t="shared" si="7"/>
        <v>1.7226727680765122E-2</v>
      </c>
      <c r="AI13" s="27">
        <f t="shared" si="8"/>
        <v>2.0851345824262504</v>
      </c>
      <c r="AJ13" s="28">
        <f t="shared" si="8"/>
        <v>3.0965860772393432</v>
      </c>
      <c r="AK13" s="402">
        <f t="shared" si="8"/>
        <v>2.34974642366118</v>
      </c>
      <c r="AL13" s="28">
        <f t="shared" si="8"/>
        <v>2.0267946582533565</v>
      </c>
      <c r="AM13" s="28">
        <f t="shared" si="8"/>
        <v>2.9311647562783349</v>
      </c>
      <c r="AN13" s="402">
        <f t="shared" si="8"/>
        <v>2.3699199404954516</v>
      </c>
      <c r="AO13" s="384">
        <f t="shared" si="9"/>
        <v>-2.7978972995119537E-2</v>
      </c>
      <c r="AP13" s="385">
        <f t="shared" si="9"/>
        <v>-5.3420546639053566E-2</v>
      </c>
      <c r="AQ13" s="386">
        <f t="shared" si="9"/>
        <v>8.5854016548895934E-3</v>
      </c>
    </row>
    <row r="14" spans="1:43" ht="20.100000000000001" customHeight="1">
      <c r="A14" s="8" t="s">
        <v>173</v>
      </c>
      <c r="B14" s="19">
        <v>3740.26</v>
      </c>
      <c r="C14" s="371">
        <v>7772.2199999999993</v>
      </c>
      <c r="D14" s="375">
        <v>11512.48</v>
      </c>
      <c r="E14" s="19">
        <v>3626.5</v>
      </c>
      <c r="F14" s="369">
        <v>6236.6999999999989</v>
      </c>
      <c r="G14" s="377">
        <v>9863.1999999999989</v>
      </c>
      <c r="H14" s="345">
        <f t="shared" si="0"/>
        <v>1.7004592784907277E-2</v>
      </c>
      <c r="I14" s="323">
        <f t="shared" si="1"/>
        <v>6.4679743222363154E-2</v>
      </c>
      <c r="J14" s="399">
        <f t="shared" si="2"/>
        <v>3.3848235099238663E-2</v>
      </c>
      <c r="K14" s="323">
        <f t="shared" si="3"/>
        <v>1.8010497788505553E-2</v>
      </c>
      <c r="L14" s="323">
        <f t="shared" si="4"/>
        <v>5.4489744566489952E-2</v>
      </c>
      <c r="M14" s="399">
        <f t="shared" si="5"/>
        <v>3.1231318940915302E-2</v>
      </c>
      <c r="N14" s="394">
        <f t="shared" si="6"/>
        <v>-3.0414997887847427E-2</v>
      </c>
      <c r="O14" s="395">
        <f t="shared" si="6"/>
        <v>-0.19756517442892771</v>
      </c>
      <c r="P14" s="386">
        <f t="shared" si="6"/>
        <v>-0.14326018373104671</v>
      </c>
      <c r="R14" s="401">
        <v>1448.9629999999997</v>
      </c>
      <c r="S14" s="369">
        <v>4548.255000000001</v>
      </c>
      <c r="T14" s="374">
        <v>5997.2180000000008</v>
      </c>
      <c r="U14" s="19">
        <v>1407.3480000000002</v>
      </c>
      <c r="V14" s="119">
        <v>3312.9229999999998</v>
      </c>
      <c r="W14" s="375">
        <v>4720.2709999999997</v>
      </c>
      <c r="X14" s="345">
        <f t="shared" si="10"/>
        <v>2.4080496657885732E-2</v>
      </c>
      <c r="Y14" s="323">
        <f t="shared" si="11"/>
        <v>8.5188107665213134E-2</v>
      </c>
      <c r="Z14" s="399">
        <f t="shared" si="12"/>
        <v>5.2809906183005982E-2</v>
      </c>
      <c r="AA14" s="323">
        <f t="shared" si="13"/>
        <v>2.5052367327914118E-2</v>
      </c>
      <c r="AB14" s="323">
        <f t="shared" si="14"/>
        <v>6.8075744728558651E-2</v>
      </c>
      <c r="AC14" s="399">
        <f t="shared" si="15"/>
        <v>4.5022926799899922E-2</v>
      </c>
      <c r="AE14" s="394">
        <f t="shared" si="7"/>
        <v>-2.8720540138015643E-2</v>
      </c>
      <c r="AF14" s="395">
        <f t="shared" si="7"/>
        <v>-0.27160570372593468</v>
      </c>
      <c r="AG14" s="386">
        <f t="shared" si="7"/>
        <v>-0.21292322540217828</v>
      </c>
      <c r="AI14" s="27">
        <f t="shared" si="8"/>
        <v>3.8739633073636579</v>
      </c>
      <c r="AJ14" s="28">
        <f t="shared" si="8"/>
        <v>5.8519380563082377</v>
      </c>
      <c r="AK14" s="402">
        <f t="shared" si="8"/>
        <v>5.2093189304129091</v>
      </c>
      <c r="AL14" s="28">
        <f t="shared" si="8"/>
        <v>3.880733489590515</v>
      </c>
      <c r="AM14" s="28">
        <f t="shared" si="8"/>
        <v>5.3119806949187875</v>
      </c>
      <c r="AN14" s="402">
        <f t="shared" si="8"/>
        <v>4.7857399221348045</v>
      </c>
      <c r="AO14" s="384">
        <f t="shared" si="9"/>
        <v>1.7476113452051262E-3</v>
      </c>
      <c r="AP14" s="385">
        <f t="shared" si="9"/>
        <v>-9.2269835427835761E-2</v>
      </c>
      <c r="AQ14" s="386">
        <f t="shared" si="9"/>
        <v>-8.1311782583549791E-2</v>
      </c>
    </row>
    <row r="15" spans="1:43" ht="20.100000000000001" customHeight="1">
      <c r="A15" s="8" t="s">
        <v>215</v>
      </c>
      <c r="B15" s="19">
        <v>4821.3600000000006</v>
      </c>
      <c r="C15" s="371">
        <v>1294.32</v>
      </c>
      <c r="D15" s="375">
        <v>6115.68</v>
      </c>
      <c r="E15" s="19">
        <v>11625.679999999997</v>
      </c>
      <c r="F15" s="369">
        <v>2363.6899999999996</v>
      </c>
      <c r="G15" s="377">
        <v>13989.369999999995</v>
      </c>
      <c r="H15" s="345">
        <f t="shared" si="0"/>
        <v>2.1919669613727533E-2</v>
      </c>
      <c r="I15" s="323">
        <f t="shared" si="1"/>
        <v>1.0771219194460408E-2</v>
      </c>
      <c r="J15" s="399">
        <f t="shared" si="2"/>
        <v>1.7980919352885906E-2</v>
      </c>
      <c r="K15" s="323">
        <f t="shared" si="3"/>
        <v>5.7737290481145224E-2</v>
      </c>
      <c r="L15" s="323">
        <f t="shared" si="4"/>
        <v>2.0651444567538386E-2</v>
      </c>
      <c r="M15" s="399">
        <f t="shared" si="5"/>
        <v>4.4296625461561379E-2</v>
      </c>
      <c r="N15" s="394">
        <f t="shared" si="6"/>
        <v>1.4112864419997666</v>
      </c>
      <c r="O15" s="395">
        <f t="shared" si="6"/>
        <v>0.82620217565980569</v>
      </c>
      <c r="P15" s="386">
        <f t="shared" si="6"/>
        <v>1.2874594484995936</v>
      </c>
      <c r="R15" s="401">
        <v>1480.2440000000001</v>
      </c>
      <c r="S15" s="369">
        <v>640.9190000000001</v>
      </c>
      <c r="T15" s="374">
        <v>2121.1630000000005</v>
      </c>
      <c r="U15" s="19">
        <v>3526.2699999999991</v>
      </c>
      <c r="V15" s="119">
        <v>517.25199999999995</v>
      </c>
      <c r="W15" s="375">
        <v>4043.521999999999</v>
      </c>
      <c r="X15" s="345">
        <f t="shared" si="10"/>
        <v>2.4600359494932181E-2</v>
      </c>
      <c r="Y15" s="323">
        <f t="shared" si="11"/>
        <v>1.2004313033609755E-2</v>
      </c>
      <c r="Z15" s="399">
        <f t="shared" si="12"/>
        <v>1.8678397054911717E-2</v>
      </c>
      <c r="AA15" s="323">
        <f t="shared" si="13"/>
        <v>6.2771547149250706E-2</v>
      </c>
      <c r="AB15" s="323">
        <f t="shared" si="14"/>
        <v>1.0628775589513072E-2</v>
      </c>
      <c r="AC15" s="399">
        <f t="shared" si="15"/>
        <v>3.8567954047508055E-2</v>
      </c>
      <c r="AE15" s="394">
        <f t="shared" si="7"/>
        <v>1.3822221201369496</v>
      </c>
      <c r="AF15" s="395">
        <f t="shared" si="7"/>
        <v>-0.19295261959779647</v>
      </c>
      <c r="AG15" s="386">
        <f t="shared" si="7"/>
        <v>0.90627594390435728</v>
      </c>
      <c r="AI15" s="27">
        <f t="shared" si="8"/>
        <v>3.0701793684769441</v>
      </c>
      <c r="AJ15" s="28">
        <f t="shared" si="8"/>
        <v>4.9517816305086857</v>
      </c>
      <c r="AK15" s="402">
        <f t="shared" si="8"/>
        <v>3.468400897365461</v>
      </c>
      <c r="AL15" s="28">
        <f t="shared" si="8"/>
        <v>3.0331731133146622</v>
      </c>
      <c r="AM15" s="28">
        <f t="shared" si="8"/>
        <v>2.1883241880280409</v>
      </c>
      <c r="AN15" s="402">
        <f t="shared" si="8"/>
        <v>2.8904246581511535</v>
      </c>
      <c r="AO15" s="384">
        <f t="shared" si="9"/>
        <v>-1.2053450538507111E-2</v>
      </c>
      <c r="AP15" s="385">
        <f t="shared" si="9"/>
        <v>-0.55807336604961733</v>
      </c>
      <c r="AQ15" s="386">
        <f t="shared" si="9"/>
        <v>-0.16664055174628992</v>
      </c>
    </row>
    <row r="16" spans="1:43" ht="20.100000000000001" customHeight="1">
      <c r="A16" s="8" t="s">
        <v>210</v>
      </c>
      <c r="B16" s="19">
        <v>10421.15</v>
      </c>
      <c r="C16" s="371">
        <v>5453.72</v>
      </c>
      <c r="D16" s="375">
        <v>15874.869999999999</v>
      </c>
      <c r="E16" s="19">
        <v>8709.7900000000009</v>
      </c>
      <c r="F16" s="369">
        <v>3981.4500000000003</v>
      </c>
      <c r="G16" s="377">
        <v>12691.240000000002</v>
      </c>
      <c r="H16" s="345">
        <f t="shared" si="0"/>
        <v>4.7378367306132846E-2</v>
      </c>
      <c r="I16" s="323">
        <f t="shared" si="1"/>
        <v>4.538538656994609E-2</v>
      </c>
      <c r="J16" s="399">
        <f t="shared" si="2"/>
        <v>4.6674246724411325E-2</v>
      </c>
      <c r="K16" s="323">
        <f t="shared" si="3"/>
        <v>4.3255936449289337E-2</v>
      </c>
      <c r="L16" s="323">
        <f t="shared" si="4"/>
        <v>3.4785735004770391E-2</v>
      </c>
      <c r="M16" s="399">
        <f t="shared" si="5"/>
        <v>4.0186163131205085E-2</v>
      </c>
      <c r="N16" s="394">
        <f t="shared" si="6"/>
        <v>-0.16421987976374958</v>
      </c>
      <c r="O16" s="395">
        <f t="shared" si="6"/>
        <v>-0.26995702016238454</v>
      </c>
      <c r="P16" s="386">
        <f t="shared" si="6"/>
        <v>-0.20054526430767608</v>
      </c>
      <c r="R16" s="401">
        <v>2690.4850000000001</v>
      </c>
      <c r="S16" s="369">
        <v>1753.5579999999998</v>
      </c>
      <c r="T16" s="374">
        <v>4444.0429999999997</v>
      </c>
      <c r="U16" s="19">
        <v>2318.2339999999999</v>
      </c>
      <c r="V16" s="119">
        <v>1402.56</v>
      </c>
      <c r="W16" s="375">
        <v>3720.7939999999999</v>
      </c>
      <c r="X16" s="345">
        <f t="shared" si="10"/>
        <v>4.4713505486745832E-2</v>
      </c>
      <c r="Y16" s="323">
        <f t="shared" si="11"/>
        <v>3.2843868187073008E-2</v>
      </c>
      <c r="Z16" s="399">
        <f t="shared" si="12"/>
        <v>3.9133060346187916E-2</v>
      </c>
      <c r="AA16" s="323">
        <f t="shared" si="13"/>
        <v>4.1267156183161277E-2</v>
      </c>
      <c r="AB16" s="323">
        <f t="shared" si="14"/>
        <v>2.8820566166641127E-2</v>
      </c>
      <c r="AC16" s="399">
        <f t="shared" si="15"/>
        <v>3.5489707243399123E-2</v>
      </c>
      <c r="AE16" s="394">
        <f t="shared" si="7"/>
        <v>-0.13835832572937601</v>
      </c>
      <c r="AF16" s="395">
        <f t="shared" si="7"/>
        <v>-0.20016332507963802</v>
      </c>
      <c r="AG16" s="386">
        <f t="shared" si="7"/>
        <v>-0.16274572500761128</v>
      </c>
      <c r="AI16" s="27">
        <f t="shared" si="8"/>
        <v>2.5817544129006875</v>
      </c>
      <c r="AJ16" s="28">
        <f t="shared" si="8"/>
        <v>3.2153429218955134</v>
      </c>
      <c r="AK16" s="402">
        <f t="shared" si="8"/>
        <v>2.7994200897393173</v>
      </c>
      <c r="AL16" s="28">
        <f t="shared" si="8"/>
        <v>2.661641669891007</v>
      </c>
      <c r="AM16" s="28">
        <f t="shared" si="8"/>
        <v>3.5227366914063967</v>
      </c>
      <c r="AN16" s="402">
        <f t="shared" si="8"/>
        <v>2.9317812916625954</v>
      </c>
      <c r="AO16" s="384">
        <f t="shared" si="9"/>
        <v>3.0943011694347607E-2</v>
      </c>
      <c r="AP16" s="385">
        <f t="shared" si="9"/>
        <v>9.560217276285668E-2</v>
      </c>
      <c r="AQ16" s="386">
        <f t="shared" si="9"/>
        <v>4.7281650370524973E-2</v>
      </c>
    </row>
    <row r="17" spans="1:43" ht="20.100000000000001" customHeight="1">
      <c r="A17" s="8" t="s">
        <v>216</v>
      </c>
      <c r="B17" s="19">
        <v>11846.44</v>
      </c>
      <c r="C17" s="371">
        <v>5103.3199999999988</v>
      </c>
      <c r="D17" s="375">
        <v>16949.759999999998</v>
      </c>
      <c r="E17" s="19">
        <v>3600.1899999999996</v>
      </c>
      <c r="F17" s="369">
        <v>5155.03</v>
      </c>
      <c r="G17" s="377">
        <v>8755.2199999999993</v>
      </c>
      <c r="H17" s="345">
        <f t="shared" si="0"/>
        <v>5.385825802239335E-2</v>
      </c>
      <c r="I17" s="323">
        <f t="shared" si="1"/>
        <v>4.2469388048916555E-2</v>
      </c>
      <c r="J17" s="399">
        <f t="shared" si="2"/>
        <v>4.9834567474225495E-2</v>
      </c>
      <c r="K17" s="323">
        <f t="shared" si="3"/>
        <v>1.7879832905887162E-2</v>
      </c>
      <c r="L17" s="323">
        <f t="shared" si="4"/>
        <v>4.5039246385523229E-2</v>
      </c>
      <c r="M17" s="399">
        <f t="shared" si="5"/>
        <v>2.7722956871794192E-2</v>
      </c>
      <c r="N17" s="394">
        <f t="shared" si="6"/>
        <v>-0.69609519821988708</v>
      </c>
      <c r="O17" s="395">
        <f t="shared" si="6"/>
        <v>1.0132619549626706E-2</v>
      </c>
      <c r="P17" s="386">
        <f t="shared" si="6"/>
        <v>-0.48346053277450535</v>
      </c>
      <c r="R17" s="401">
        <v>2722.1019999999999</v>
      </c>
      <c r="S17" s="369">
        <v>1534.4169999999999</v>
      </c>
      <c r="T17" s="374">
        <v>4256.5190000000002</v>
      </c>
      <c r="U17" s="19">
        <v>881.01499999999999</v>
      </c>
      <c r="V17" s="119">
        <v>2013.931</v>
      </c>
      <c r="W17" s="375">
        <v>2894.9459999999999</v>
      </c>
      <c r="X17" s="345">
        <f t="shared" si="10"/>
        <v>4.5238952349662534E-2</v>
      </c>
      <c r="Y17" s="323">
        <f t="shared" si="11"/>
        <v>2.8739391392816213E-2</v>
      </c>
      <c r="Z17" s="399">
        <f t="shared" si="12"/>
        <v>3.7481773891858264E-2</v>
      </c>
      <c r="AA17" s="323">
        <f t="shared" si="13"/>
        <v>1.5683051669808927E-2</v>
      </c>
      <c r="AB17" s="323">
        <f t="shared" si="14"/>
        <v>4.1383350188619189E-2</v>
      </c>
      <c r="AC17" s="399">
        <f t="shared" si="15"/>
        <v>2.7612597210554878E-2</v>
      </c>
      <c r="AE17" s="394">
        <f t="shared" si="7"/>
        <v>-0.6763475431853766</v>
      </c>
      <c r="AF17" s="395">
        <f t="shared" si="7"/>
        <v>0.31250566175948269</v>
      </c>
      <c r="AG17" s="386">
        <f t="shared" si="7"/>
        <v>-0.31987946018800817</v>
      </c>
      <c r="AI17" s="27">
        <f t="shared" si="8"/>
        <v>2.2978228058387158</v>
      </c>
      <c r="AJ17" s="28">
        <f t="shared" si="8"/>
        <v>3.0067034793036695</v>
      </c>
      <c r="AK17" s="402">
        <f t="shared" si="8"/>
        <v>2.5112562065775568</v>
      </c>
      <c r="AL17" s="28">
        <f t="shared" si="8"/>
        <v>2.4471347345556764</v>
      </c>
      <c r="AM17" s="28">
        <f t="shared" si="8"/>
        <v>3.9067299317365762</v>
      </c>
      <c r="AN17" s="402">
        <f t="shared" si="8"/>
        <v>3.3065371287072169</v>
      </c>
      <c r="AO17" s="384">
        <f t="shared" si="9"/>
        <v>6.4979740099002592E-2</v>
      </c>
      <c r="AP17" s="385">
        <f t="shared" si="9"/>
        <v>0.29933994443687084</v>
      </c>
      <c r="AQ17" s="386">
        <f t="shared" si="9"/>
        <v>0.31668649341578003</v>
      </c>
    </row>
    <row r="18" spans="1:43" ht="20.100000000000001" customHeight="1">
      <c r="A18" s="8" t="s">
        <v>171</v>
      </c>
      <c r="B18" s="19">
        <v>1586.7399999999998</v>
      </c>
      <c r="C18" s="371">
        <v>4094.6400000000003</v>
      </c>
      <c r="D18" s="375">
        <v>5681.38</v>
      </c>
      <c r="E18" s="19">
        <v>979.26</v>
      </c>
      <c r="F18" s="369">
        <v>3840.5200000000004</v>
      </c>
      <c r="G18" s="377">
        <v>4819.7800000000007</v>
      </c>
      <c r="H18" s="345">
        <f t="shared" si="0"/>
        <v>7.2139015885322854E-3</v>
      </c>
      <c r="I18" s="323">
        <f t="shared" si="1"/>
        <v>3.4075240251564817E-2</v>
      </c>
      <c r="J18" s="399">
        <f t="shared" si="2"/>
        <v>1.6704019110401282E-2</v>
      </c>
      <c r="K18" s="323">
        <f t="shared" si="3"/>
        <v>4.8633558705010191E-3</v>
      </c>
      <c r="L18" s="323">
        <f t="shared" si="4"/>
        <v>3.3554436449163186E-2</v>
      </c>
      <c r="M18" s="399">
        <f t="shared" si="5"/>
        <v>1.5261587152754155E-2</v>
      </c>
      <c r="N18" s="394">
        <f t="shared" si="6"/>
        <v>-0.38284785156988532</v>
      </c>
      <c r="O18" s="395">
        <f t="shared" si="6"/>
        <v>-6.2061622022937274E-2</v>
      </c>
      <c r="P18" s="386">
        <f t="shared" si="6"/>
        <v>-0.15165329550214904</v>
      </c>
      <c r="R18" s="401">
        <v>574.16700000000014</v>
      </c>
      <c r="S18" s="369">
        <v>3060.6260000000002</v>
      </c>
      <c r="T18" s="374">
        <v>3634.7930000000006</v>
      </c>
      <c r="U18" s="19">
        <v>384.17</v>
      </c>
      <c r="V18" s="119">
        <v>2289.8630000000003</v>
      </c>
      <c r="W18" s="375">
        <v>2674.0330000000004</v>
      </c>
      <c r="X18" s="345">
        <f t="shared" si="10"/>
        <v>9.5421529221714312E-3</v>
      </c>
      <c r="Y18" s="323">
        <f t="shared" si="11"/>
        <v>5.7325048224198198E-2</v>
      </c>
      <c r="Z18" s="399">
        <f t="shared" si="12"/>
        <v>3.200702014244719E-2</v>
      </c>
      <c r="AA18" s="323">
        <f t="shared" si="13"/>
        <v>6.8386553690805447E-3</v>
      </c>
      <c r="AB18" s="323">
        <f t="shared" si="14"/>
        <v>4.7053351089467371E-2</v>
      </c>
      <c r="AC18" s="399">
        <f t="shared" si="15"/>
        <v>2.5505483057967817E-2</v>
      </c>
      <c r="AE18" s="394">
        <f t="shared" si="7"/>
        <v>-0.33090895157680617</v>
      </c>
      <c r="AF18" s="395">
        <f t="shared" si="7"/>
        <v>-0.25183181479867184</v>
      </c>
      <c r="AG18" s="386">
        <f t="shared" si="7"/>
        <v>-0.26432316778424525</v>
      </c>
      <c r="AI18" s="27">
        <f t="shared" si="8"/>
        <v>3.6185323367407403</v>
      </c>
      <c r="AJ18" s="28">
        <f t="shared" si="8"/>
        <v>7.4747132837074819</v>
      </c>
      <c r="AK18" s="402">
        <f t="shared" si="8"/>
        <v>6.3977290728661007</v>
      </c>
      <c r="AL18" s="28">
        <f t="shared" si="8"/>
        <v>3.9230643547168271</v>
      </c>
      <c r="AM18" s="28">
        <f t="shared" si="8"/>
        <v>5.962377490548155</v>
      </c>
      <c r="AN18" s="402">
        <f t="shared" si="8"/>
        <v>5.5480395370743061</v>
      </c>
      <c r="AO18" s="384">
        <f t="shared" si="9"/>
        <v>8.4158987577373112E-2</v>
      </c>
      <c r="AP18" s="385">
        <f t="shared" si="9"/>
        <v>-0.20232693024570481</v>
      </c>
      <c r="AQ18" s="386">
        <f t="shared" si="9"/>
        <v>-0.13281111564968859</v>
      </c>
    </row>
    <row r="19" spans="1:43" ht="20.100000000000001" customHeight="1">
      <c r="A19" s="8" t="s">
        <v>175</v>
      </c>
      <c r="B19" s="19">
        <v>2360.42</v>
      </c>
      <c r="C19" s="371">
        <v>2498.59</v>
      </c>
      <c r="D19" s="375">
        <v>4859.01</v>
      </c>
      <c r="E19" s="19">
        <v>2745.7000000000003</v>
      </c>
      <c r="F19" s="369">
        <v>2537.91</v>
      </c>
      <c r="G19" s="377">
        <v>5283.6100000000006</v>
      </c>
      <c r="H19" s="345">
        <f t="shared" si="0"/>
        <v>1.0731334426310158E-2</v>
      </c>
      <c r="I19" s="323">
        <f t="shared" si="1"/>
        <v>2.0793050070374276E-2</v>
      </c>
      <c r="J19" s="399">
        <f t="shared" si="2"/>
        <v>1.4286141025178908E-2</v>
      </c>
      <c r="K19" s="323">
        <f t="shared" si="3"/>
        <v>1.3636129540300482E-2</v>
      </c>
      <c r="L19" s="323">
        <f t="shared" si="4"/>
        <v>2.2173596234024491E-2</v>
      </c>
      <c r="M19" s="399">
        <f t="shared" si="5"/>
        <v>1.6730281153115572E-2</v>
      </c>
      <c r="N19" s="394">
        <f t="shared" si="6"/>
        <v>0.16322518873759762</v>
      </c>
      <c r="O19" s="395">
        <f t="shared" si="6"/>
        <v>1.5736875597837062E-2</v>
      </c>
      <c r="P19" s="386">
        <f t="shared" si="6"/>
        <v>8.738405559980332E-2</v>
      </c>
      <c r="R19" s="401">
        <v>1282.9390000000001</v>
      </c>
      <c r="S19" s="369">
        <v>1130.0310000000002</v>
      </c>
      <c r="T19" s="374">
        <v>2412.9700000000003</v>
      </c>
      <c r="U19" s="19">
        <v>1375.5620000000001</v>
      </c>
      <c r="V19" s="119">
        <v>1067.2939999999999</v>
      </c>
      <c r="W19" s="375">
        <v>2442.8559999999998</v>
      </c>
      <c r="X19" s="345">
        <f t="shared" si="10"/>
        <v>2.1321323112992719E-2</v>
      </c>
      <c r="Y19" s="323">
        <f t="shared" si="11"/>
        <v>2.1165304604299551E-2</v>
      </c>
      <c r="Z19" s="399">
        <f t="shared" si="12"/>
        <v>2.1247971863355298E-2</v>
      </c>
      <c r="AA19" s="323">
        <f t="shared" si="13"/>
        <v>2.4486541002168762E-2</v>
      </c>
      <c r="AB19" s="323">
        <f t="shared" si="14"/>
        <v>2.1931337943659503E-2</v>
      </c>
      <c r="AC19" s="399">
        <f t="shared" si="15"/>
        <v>2.3300468738065318E-2</v>
      </c>
      <c r="AE19" s="394">
        <f t="shared" si="7"/>
        <v>7.2195950080245472E-2</v>
      </c>
      <c r="AF19" s="395">
        <f t="shared" si="7"/>
        <v>-5.551794596785424E-2</v>
      </c>
      <c r="AG19" s="386">
        <f t="shared" si="7"/>
        <v>1.2385566335262978E-2</v>
      </c>
      <c r="AI19" s="27">
        <f t="shared" si="8"/>
        <v>5.4352149193787547</v>
      </c>
      <c r="AJ19" s="28">
        <f t="shared" si="8"/>
        <v>4.5226747885807601</v>
      </c>
      <c r="AK19" s="402">
        <f t="shared" si="8"/>
        <v>4.9659704343065769</v>
      </c>
      <c r="AL19" s="28">
        <f t="shared" si="8"/>
        <v>5.0098772626288381</v>
      </c>
      <c r="AM19" s="28">
        <f t="shared" si="8"/>
        <v>4.2054052350162143</v>
      </c>
      <c r="AN19" s="402">
        <f t="shared" si="8"/>
        <v>4.6234600964113541</v>
      </c>
      <c r="AO19" s="384">
        <f>(AL19-AI19)/AI19</f>
        <v>-7.8255903963137599E-2</v>
      </c>
      <c r="AP19" s="385">
        <f>(AM19-AJ19)/AJ19</f>
        <v>-7.0150866112596771E-2</v>
      </c>
      <c r="AQ19" s="386">
        <f>(AN19-AK19)/AK19</f>
        <v>-6.8971481491119507E-2</v>
      </c>
    </row>
    <row r="20" spans="1:43" ht="20.100000000000001" customHeight="1">
      <c r="A20" s="8" t="s">
        <v>214</v>
      </c>
      <c r="B20" s="19">
        <v>2300.02</v>
      </c>
      <c r="C20" s="371">
        <v>4107.76</v>
      </c>
      <c r="D20" s="375">
        <v>6407.7800000000007</v>
      </c>
      <c r="E20" s="19">
        <v>3984.6199999999994</v>
      </c>
      <c r="F20" s="369">
        <v>2456.25</v>
      </c>
      <c r="G20" s="377">
        <v>6440.869999999999</v>
      </c>
      <c r="H20" s="345">
        <f t="shared" si="0"/>
        <v>1.0456733889393366E-2</v>
      </c>
      <c r="I20" s="323">
        <f t="shared" si="1"/>
        <v>3.4184423757831671E-2</v>
      </c>
      <c r="J20" s="399">
        <f t="shared" si="2"/>
        <v>1.8839732525415858E-2</v>
      </c>
      <c r="K20" s="323">
        <f t="shared" si="3"/>
        <v>1.9789049964989654E-2</v>
      </c>
      <c r="L20" s="323">
        <f t="shared" si="4"/>
        <v>2.1460136785710546E-2</v>
      </c>
      <c r="M20" s="399">
        <f t="shared" si="5"/>
        <v>2.0394685824780306E-2</v>
      </c>
      <c r="N20" s="394">
        <f t="shared" si="6"/>
        <v>0.73242841366596789</v>
      </c>
      <c r="O20" s="395">
        <f t="shared" si="6"/>
        <v>-0.40204637077141803</v>
      </c>
      <c r="P20" s="386">
        <f t="shared" si="6"/>
        <v>5.1640349699893446E-3</v>
      </c>
      <c r="R20" s="401">
        <v>602.15700000000004</v>
      </c>
      <c r="S20" s="369">
        <v>1335.271</v>
      </c>
      <c r="T20" s="374">
        <v>1937.4279999999999</v>
      </c>
      <c r="U20" s="19">
        <v>873.09299999999985</v>
      </c>
      <c r="V20" s="119">
        <v>890.56399999999996</v>
      </c>
      <c r="W20" s="375">
        <v>1763.6569999999997</v>
      </c>
      <c r="X20" s="345">
        <f t="shared" si="10"/>
        <v>1.0007322220113628E-2</v>
      </c>
      <c r="Y20" s="323">
        <f t="shared" si="11"/>
        <v>2.5009417833924609E-2</v>
      </c>
      <c r="Z20" s="399">
        <f t="shared" si="12"/>
        <v>1.7060475526540622E-2</v>
      </c>
      <c r="AA20" s="323">
        <f t="shared" si="13"/>
        <v>1.5542031215755106E-2</v>
      </c>
      <c r="AB20" s="323">
        <f t="shared" si="14"/>
        <v>1.8299793725493802E-2</v>
      </c>
      <c r="AC20" s="399">
        <f t="shared" si="15"/>
        <v>1.6822127375977162E-2</v>
      </c>
      <c r="AE20" s="394">
        <f t="shared" si="7"/>
        <v>0.44994245686756079</v>
      </c>
      <c r="AF20" s="395">
        <f t="shared" si="7"/>
        <v>-0.33304625053640796</v>
      </c>
      <c r="AG20" s="386">
        <f t="shared" si="7"/>
        <v>-8.9691591119773331E-2</v>
      </c>
      <c r="AI20" s="27">
        <f t="shared" si="8"/>
        <v>2.618051147381327</v>
      </c>
      <c r="AJ20" s="28">
        <f t="shared" si="8"/>
        <v>3.2506061697859656</v>
      </c>
      <c r="AK20" s="402">
        <f t="shared" si="8"/>
        <v>3.0235557400534967</v>
      </c>
      <c r="AL20" s="28">
        <f t="shared" si="8"/>
        <v>2.1911575005897674</v>
      </c>
      <c r="AM20" s="28">
        <f t="shared" si="8"/>
        <v>3.6257058524173025</v>
      </c>
      <c r="AN20" s="402">
        <f t="shared" si="8"/>
        <v>2.7382279102046776</v>
      </c>
      <c r="AO20" s="384">
        <f t="shared" ref="AO20:AQ33" si="16">(AL20-AI20)/AI20</f>
        <v>-0.1630577948099122</v>
      </c>
      <c r="AP20" s="385">
        <f t="shared" si="16"/>
        <v>0.11539376443626054</v>
      </c>
      <c r="AQ20" s="386">
        <f t="shared" si="16"/>
        <v>-9.4368304863389318E-2</v>
      </c>
    </row>
    <row r="21" spans="1:43" ht="20.100000000000001" customHeight="1">
      <c r="A21" s="8" t="s">
        <v>218</v>
      </c>
      <c r="B21" s="19">
        <v>1164.1100000000001</v>
      </c>
      <c r="C21" s="371">
        <v>3252.5899999999997</v>
      </c>
      <c r="D21" s="375">
        <v>4416.7</v>
      </c>
      <c r="E21" s="19">
        <v>1392.8900000000003</v>
      </c>
      <c r="F21" s="369">
        <v>3372.56</v>
      </c>
      <c r="G21" s="377">
        <v>4765.4500000000007</v>
      </c>
      <c r="H21" s="345">
        <f t="shared" si="0"/>
        <v>5.2924707124206369E-3</v>
      </c>
      <c r="I21" s="323">
        <f t="shared" si="1"/>
        <v>2.7067772915283683E-2</v>
      </c>
      <c r="J21" s="399">
        <f t="shared" si="2"/>
        <v>1.2985690308500636E-2</v>
      </c>
      <c r="K21" s="323">
        <f t="shared" si="3"/>
        <v>6.9175905872415561E-3</v>
      </c>
      <c r="L21" s="323">
        <f t="shared" si="4"/>
        <v>2.9465892689268587E-2</v>
      </c>
      <c r="M21" s="399">
        <f t="shared" si="5"/>
        <v>1.5089553983188505E-2</v>
      </c>
      <c r="N21" s="394">
        <f t="shared" si="6"/>
        <v>0.19652781953595466</v>
      </c>
      <c r="O21" s="395">
        <f t="shared" si="6"/>
        <v>3.6884452082801784E-2</v>
      </c>
      <c r="P21" s="386">
        <f t="shared" si="6"/>
        <v>7.8961668213825012E-2</v>
      </c>
      <c r="R21" s="401">
        <v>439.03500000000008</v>
      </c>
      <c r="S21" s="369">
        <v>1362.829</v>
      </c>
      <c r="T21" s="374">
        <v>1801.864</v>
      </c>
      <c r="U21" s="19">
        <v>461.86099999999993</v>
      </c>
      <c r="V21" s="119">
        <v>1244.931</v>
      </c>
      <c r="W21" s="375">
        <v>1706.7919999999999</v>
      </c>
      <c r="X21" s="345">
        <f t="shared" si="10"/>
        <v>7.2963773748500587E-3</v>
      </c>
      <c r="Y21" s="323">
        <f t="shared" si="11"/>
        <v>2.5525574881196132E-2</v>
      </c>
      <c r="Z21" s="399">
        <f t="shared" si="12"/>
        <v>1.5866735008554948E-2</v>
      </c>
      <c r="AA21" s="323">
        <f t="shared" si="13"/>
        <v>8.2216420007260038E-3</v>
      </c>
      <c r="AB21" s="323">
        <f t="shared" si="14"/>
        <v>2.5581519691423332E-2</v>
      </c>
      <c r="AC21" s="399">
        <f t="shared" si="15"/>
        <v>1.6279737175822064E-2</v>
      </c>
      <c r="AE21" s="394">
        <f t="shared" si="7"/>
        <v>5.199129909916031E-2</v>
      </c>
      <c r="AF21" s="395">
        <f t="shared" si="7"/>
        <v>-8.6509752874351739E-2</v>
      </c>
      <c r="AG21" s="386">
        <f t="shared" si="7"/>
        <v>-5.2763138616455027E-2</v>
      </c>
      <c r="AI21" s="27">
        <f t="shared" si="8"/>
        <v>3.7714219446615873</v>
      </c>
      <c r="AJ21" s="28">
        <f t="shared" si="8"/>
        <v>4.1899809075229282</v>
      </c>
      <c r="AK21" s="402">
        <f t="shared" si="8"/>
        <v>4.0796612855752032</v>
      </c>
      <c r="AL21" s="28">
        <f t="shared" si="8"/>
        <v>3.3158469082267787</v>
      </c>
      <c r="AM21" s="28">
        <f t="shared" si="8"/>
        <v>3.6913531560594919</v>
      </c>
      <c r="AN21" s="402">
        <f t="shared" si="8"/>
        <v>3.581596701255914</v>
      </c>
      <c r="AO21" s="384">
        <f t="shared" si="16"/>
        <v>-0.12079662342731785</v>
      </c>
      <c r="AP21" s="385">
        <f t="shared" si="16"/>
        <v>-0.11900477889246987</v>
      </c>
      <c r="AQ21" s="386">
        <f t="shared" si="16"/>
        <v>-0.1220847882838552</v>
      </c>
    </row>
    <row r="22" spans="1:43" ht="20.100000000000001" customHeight="1">
      <c r="A22" s="8" t="s">
        <v>211</v>
      </c>
      <c r="B22" s="19">
        <v>3546.3800000000006</v>
      </c>
      <c r="C22" s="371">
        <v>2969.8499999999995</v>
      </c>
      <c r="D22" s="375">
        <v>6516.23</v>
      </c>
      <c r="E22" s="19">
        <v>3020.6800000000003</v>
      </c>
      <c r="F22" s="369">
        <v>2281.2799999999997</v>
      </c>
      <c r="G22" s="377">
        <v>5301.96</v>
      </c>
      <c r="H22" s="345">
        <f t="shared" si="0"/>
        <v>1.6123143246870399E-2</v>
      </c>
      <c r="I22" s="323">
        <f t="shared" si="1"/>
        <v>2.4714835067578527E-2</v>
      </c>
      <c r="J22" s="399">
        <f t="shared" si="2"/>
        <v>1.9158590069273687E-2</v>
      </c>
      <c r="K22" s="323">
        <f t="shared" si="3"/>
        <v>1.5001778701167229E-2</v>
      </c>
      <c r="L22" s="323">
        <f t="shared" si="4"/>
        <v>1.9931432405702089E-2</v>
      </c>
      <c r="M22" s="399">
        <f t="shared" si="5"/>
        <v>1.6788385490710451E-2</v>
      </c>
      <c r="N22" s="394">
        <f t="shared" si="6"/>
        <v>-0.14823566566470603</v>
      </c>
      <c r="O22" s="395">
        <f t="shared" si="6"/>
        <v>-0.23185346061248879</v>
      </c>
      <c r="P22" s="386">
        <f t="shared" si="6"/>
        <v>-0.18634547890421296</v>
      </c>
      <c r="R22" s="401">
        <v>1057.8679999999999</v>
      </c>
      <c r="S22" s="369">
        <v>1135.6080000000002</v>
      </c>
      <c r="T22" s="374">
        <v>2193.4760000000001</v>
      </c>
      <c r="U22" s="19">
        <v>896.40899999999988</v>
      </c>
      <c r="V22" s="119">
        <v>772.17</v>
      </c>
      <c r="W22" s="375">
        <v>1668.5789999999997</v>
      </c>
      <c r="X22" s="345">
        <f t="shared" si="10"/>
        <v>1.7580840117024564E-2</v>
      </c>
      <c r="Y22" s="323">
        <f t="shared" si="11"/>
        <v>2.1269760945566454E-2</v>
      </c>
      <c r="Z22" s="399">
        <f t="shared" si="12"/>
        <v>1.9315166094458335E-2</v>
      </c>
      <c r="AA22" s="323">
        <f t="shared" si="13"/>
        <v>1.5957082074972331E-2</v>
      </c>
      <c r="AB22" s="323">
        <f t="shared" si="14"/>
        <v>1.5866969382340348E-2</v>
      </c>
      <c r="AC22" s="399">
        <f t="shared" si="15"/>
        <v>1.5915253632016086E-2</v>
      </c>
      <c r="AE22" s="394">
        <f t="shared" si="7"/>
        <v>-0.15262679275675234</v>
      </c>
      <c r="AF22" s="395">
        <f t="shared" si="7"/>
        <v>-0.32003825263647329</v>
      </c>
      <c r="AG22" s="386">
        <f t="shared" si="7"/>
        <v>-0.23929917628458225</v>
      </c>
      <c r="AI22" s="27">
        <f t="shared" si="8"/>
        <v>2.9829516295490044</v>
      </c>
      <c r="AJ22" s="28">
        <f t="shared" si="8"/>
        <v>3.8237890802565797</v>
      </c>
      <c r="AK22" s="402">
        <f t="shared" si="8"/>
        <v>3.366173385531205</v>
      </c>
      <c r="AL22" s="28">
        <f t="shared" si="8"/>
        <v>2.9675735264907233</v>
      </c>
      <c r="AM22" s="28">
        <f t="shared" si="8"/>
        <v>3.3848102819469772</v>
      </c>
      <c r="AN22" s="402">
        <f t="shared" si="8"/>
        <v>3.1470984315234363</v>
      </c>
      <c r="AO22" s="384">
        <f t="shared" si="16"/>
        <v>-5.155331017085975E-3</v>
      </c>
      <c r="AP22" s="385">
        <f t="shared" si="16"/>
        <v>-0.11480204297255503</v>
      </c>
      <c r="AQ22" s="386">
        <f t="shared" si="16"/>
        <v>-6.5081304174472068E-2</v>
      </c>
    </row>
    <row r="23" spans="1:43" ht="20.100000000000001" customHeight="1">
      <c r="A23" s="8" t="s">
        <v>177</v>
      </c>
      <c r="B23" s="19">
        <v>2946.0999999999995</v>
      </c>
      <c r="C23" s="371">
        <v>644.47000000000014</v>
      </c>
      <c r="D23" s="375">
        <v>3590.5699999999997</v>
      </c>
      <c r="E23" s="19">
        <v>3462.25</v>
      </c>
      <c r="F23" s="369">
        <v>720.88</v>
      </c>
      <c r="G23" s="377">
        <v>4183.13</v>
      </c>
      <c r="H23" s="345">
        <f t="shared" si="0"/>
        <v>1.3394050361101986E-2</v>
      </c>
      <c r="I23" s="323">
        <f t="shared" si="1"/>
        <v>5.3632236496800644E-3</v>
      </c>
      <c r="J23" s="399">
        <f t="shared" si="2"/>
        <v>1.0556757319037546E-2</v>
      </c>
      <c r="K23" s="323">
        <f t="shared" si="3"/>
        <v>1.719477346429156E-2</v>
      </c>
      <c r="L23" s="323">
        <f t="shared" si="4"/>
        <v>6.2982934986597532E-3</v>
      </c>
      <c r="M23" s="399">
        <f t="shared" si="5"/>
        <v>1.3245667450858853E-2</v>
      </c>
      <c r="N23" s="394">
        <f t="shared" si="6"/>
        <v>0.17519771901836348</v>
      </c>
      <c r="O23" s="395">
        <f t="shared" si="6"/>
        <v>0.11856253976135404</v>
      </c>
      <c r="P23" s="386">
        <f t="shared" si="6"/>
        <v>0.16503229292285082</v>
      </c>
      <c r="R23" s="401">
        <v>863.27300000000002</v>
      </c>
      <c r="S23" s="369">
        <v>315.18799999999999</v>
      </c>
      <c r="T23" s="374">
        <v>1178.461</v>
      </c>
      <c r="U23" s="19">
        <v>1045.934</v>
      </c>
      <c r="V23" s="119">
        <v>274.37700000000001</v>
      </c>
      <c r="W23" s="375">
        <v>1320.3109999999999</v>
      </c>
      <c r="X23" s="345">
        <f t="shared" si="10"/>
        <v>1.4346841562788693E-2</v>
      </c>
      <c r="Y23" s="323">
        <f t="shared" si="11"/>
        <v>5.9034221429500305E-3</v>
      </c>
      <c r="Z23" s="399">
        <f t="shared" si="12"/>
        <v>1.0377214043299977E-2</v>
      </c>
      <c r="AA23" s="323">
        <f t="shared" si="13"/>
        <v>1.8618794192164639E-2</v>
      </c>
      <c r="AB23" s="323">
        <f t="shared" si="14"/>
        <v>5.6380479146022223E-3</v>
      </c>
      <c r="AC23" s="399">
        <f t="shared" si="15"/>
        <v>1.259340099458329E-2</v>
      </c>
      <c r="AE23" s="394">
        <f t="shared" si="7"/>
        <v>0.21159123475424338</v>
      </c>
      <c r="AF23" s="395">
        <f t="shared" si="7"/>
        <v>-0.12948145233955602</v>
      </c>
      <c r="AG23" s="386">
        <f t="shared" si="7"/>
        <v>0.12036885395443711</v>
      </c>
      <c r="AI23" s="27">
        <f t="shared" ref="AI23:AN33" si="17">(R23/B23)*10</f>
        <v>2.9302230066868069</v>
      </c>
      <c r="AJ23" s="28">
        <f t="shared" si="17"/>
        <v>4.8906543361211527</v>
      </c>
      <c r="AK23" s="402">
        <f t="shared" si="17"/>
        <v>3.2821000565369847</v>
      </c>
      <c r="AL23" s="28">
        <f t="shared" si="17"/>
        <v>3.0209661347389707</v>
      </c>
      <c r="AM23" s="28">
        <f t="shared" si="17"/>
        <v>3.8061397181222949</v>
      </c>
      <c r="AN23" s="402">
        <f t="shared" si="17"/>
        <v>3.1562753249361117</v>
      </c>
      <c r="AO23" s="384">
        <f t="shared" si="16"/>
        <v>3.0967993850668288E-2</v>
      </c>
      <c r="AP23" s="385">
        <f t="shared" si="16"/>
        <v>-0.22175245753700143</v>
      </c>
      <c r="AQ23" s="386">
        <f t="shared" si="16"/>
        <v>-3.8336653189553691E-2</v>
      </c>
    </row>
    <row r="24" spans="1:43" ht="20.100000000000001" customHeight="1">
      <c r="A24" s="8" t="s">
        <v>176</v>
      </c>
      <c r="B24" s="19">
        <v>255.55000000000004</v>
      </c>
      <c r="C24" s="371">
        <v>398.08</v>
      </c>
      <c r="D24" s="375">
        <v>653.63</v>
      </c>
      <c r="E24" s="19">
        <v>210.37</v>
      </c>
      <c r="F24" s="369">
        <v>364.65</v>
      </c>
      <c r="G24" s="377">
        <v>575.02</v>
      </c>
      <c r="H24" s="345">
        <f t="shared" si="0"/>
        <v>1.1618239604153334E-3</v>
      </c>
      <c r="I24" s="323">
        <f t="shared" si="1"/>
        <v>3.3127873608773712E-3</v>
      </c>
      <c r="J24" s="399">
        <f t="shared" si="2"/>
        <v>1.9217598560792607E-3</v>
      </c>
      <c r="K24" s="323">
        <f t="shared" si="3"/>
        <v>1.0447727615518856E-3</v>
      </c>
      <c r="L24" s="323">
        <f t="shared" si="4"/>
        <v>3.1859293145686924E-3</v>
      </c>
      <c r="M24" s="399">
        <f t="shared" si="5"/>
        <v>1.8207714552483086E-3</v>
      </c>
      <c r="N24" s="394">
        <f t="shared" si="6"/>
        <v>-0.17679514772060273</v>
      </c>
      <c r="O24" s="395">
        <f t="shared" si="6"/>
        <v>-8.3978094855305482E-2</v>
      </c>
      <c r="P24" s="386">
        <f t="shared" si="6"/>
        <v>-0.12026681761853038</v>
      </c>
      <c r="R24" s="401">
        <v>396.447</v>
      </c>
      <c r="S24" s="369">
        <v>1054.4079999999999</v>
      </c>
      <c r="T24" s="374">
        <v>1450.855</v>
      </c>
      <c r="U24" s="19">
        <v>335.51800000000003</v>
      </c>
      <c r="V24" s="119">
        <v>936.32799999999997</v>
      </c>
      <c r="W24" s="375">
        <v>1271.846</v>
      </c>
      <c r="X24" s="345">
        <f t="shared" si="10"/>
        <v>6.5886020957945969E-3</v>
      </c>
      <c r="Y24" s="323">
        <f t="shared" si="11"/>
        <v>1.974889759414589E-2</v>
      </c>
      <c r="Z24" s="399">
        <f t="shared" si="12"/>
        <v>1.2775843138459388E-2</v>
      </c>
      <c r="AA24" s="323">
        <f t="shared" si="13"/>
        <v>5.9725953929853099E-3</v>
      </c>
      <c r="AB24" s="323">
        <f t="shared" si="14"/>
        <v>1.9240177302702739E-2</v>
      </c>
      <c r="AC24" s="399">
        <f t="shared" si="15"/>
        <v>1.2131131741958357E-2</v>
      </c>
      <c r="AE24" s="394">
        <f t="shared" si="7"/>
        <v>-0.15368763037682207</v>
      </c>
      <c r="AF24" s="395">
        <f t="shared" si="7"/>
        <v>-0.11198701072070767</v>
      </c>
      <c r="AG24" s="386">
        <f t="shared" si="7"/>
        <v>-0.12338173008329573</v>
      </c>
      <c r="AI24" s="27">
        <f t="shared" si="17"/>
        <v>15.513480727841905</v>
      </c>
      <c r="AJ24" s="28">
        <f t="shared" si="17"/>
        <v>26.487339228295816</v>
      </c>
      <c r="AK24" s="402">
        <f t="shared" si="17"/>
        <v>22.196885087893765</v>
      </c>
      <c r="AL24" s="28">
        <f t="shared" si="17"/>
        <v>15.948947093216715</v>
      </c>
      <c r="AM24" s="28">
        <f t="shared" si="17"/>
        <v>25.677444124502951</v>
      </c>
      <c r="AN24" s="402">
        <f t="shared" si="17"/>
        <v>22.11829153768565</v>
      </c>
      <c r="AO24" s="384">
        <f t="shared" si="16"/>
        <v>2.8070190888449802E-2</v>
      </c>
      <c r="AP24" s="385">
        <f t="shared" si="16"/>
        <v>-3.0576687858766601E-2</v>
      </c>
      <c r="AQ24" s="386">
        <f t="shared" si="16"/>
        <v>-3.540746816362099E-3</v>
      </c>
    </row>
    <row r="25" spans="1:43" ht="20.100000000000001" customHeight="1">
      <c r="A25" s="8" t="s">
        <v>181</v>
      </c>
      <c r="B25" s="19">
        <v>4206.1099999999997</v>
      </c>
      <c r="C25" s="371">
        <v>1425.64</v>
      </c>
      <c r="D25" s="375">
        <v>5631.75</v>
      </c>
      <c r="E25" s="19">
        <v>3980.68</v>
      </c>
      <c r="F25" s="369">
        <v>1036.8699999999999</v>
      </c>
      <c r="G25" s="377">
        <v>5017.5499999999993</v>
      </c>
      <c r="H25" s="345">
        <f t="shared" si="0"/>
        <v>1.9122517621375609E-2</v>
      </c>
      <c r="I25" s="323">
        <f t="shared" si="1"/>
        <v>1.1864052886759485E-2</v>
      </c>
      <c r="J25" s="399">
        <f t="shared" si="2"/>
        <v>1.6558100254692069E-2</v>
      </c>
      <c r="K25" s="323">
        <f t="shared" si="3"/>
        <v>1.9769482513924796E-2</v>
      </c>
      <c r="L25" s="323">
        <f t="shared" si="4"/>
        <v>9.0590827598980937E-3</v>
      </c>
      <c r="M25" s="399">
        <f t="shared" si="5"/>
        <v>1.5887815754723575E-2</v>
      </c>
      <c r="N25" s="394">
        <f t="shared" si="6"/>
        <v>-5.3595840337033469E-2</v>
      </c>
      <c r="O25" s="395">
        <f t="shared" si="6"/>
        <v>-0.27269857748099113</v>
      </c>
      <c r="P25" s="386">
        <f t="shared" si="6"/>
        <v>-0.10906023882452182</v>
      </c>
      <c r="R25" s="401">
        <v>848.52</v>
      </c>
      <c r="S25" s="369">
        <v>307.40300000000002</v>
      </c>
      <c r="T25" s="374">
        <v>1155.923</v>
      </c>
      <c r="U25" s="19">
        <v>775.64400000000012</v>
      </c>
      <c r="V25" s="119">
        <v>209.98</v>
      </c>
      <c r="W25" s="375">
        <v>985.62400000000014</v>
      </c>
      <c r="X25" s="345">
        <f t="shared" si="10"/>
        <v>1.410165961736028E-2</v>
      </c>
      <c r="Y25" s="323">
        <f t="shared" si="11"/>
        <v>5.7576103056247961E-3</v>
      </c>
      <c r="Z25" s="399">
        <f t="shared" si="12"/>
        <v>1.017875041140389E-2</v>
      </c>
      <c r="AA25" s="323">
        <f t="shared" si="13"/>
        <v>1.380733010150483E-2</v>
      </c>
      <c r="AB25" s="323">
        <f t="shared" si="14"/>
        <v>4.3147833131354837E-3</v>
      </c>
      <c r="AC25" s="399">
        <f t="shared" si="15"/>
        <v>9.4010867605323015E-3</v>
      </c>
      <c r="AE25" s="394">
        <f t="shared" si="7"/>
        <v>-8.5886013293734811E-2</v>
      </c>
      <c r="AF25" s="395">
        <f t="shared" si="7"/>
        <v>-0.31692273660309112</v>
      </c>
      <c r="AG25" s="386">
        <f t="shared" si="7"/>
        <v>-0.1473272873712175</v>
      </c>
      <c r="AI25" s="27">
        <f t="shared" si="17"/>
        <v>2.0173509489766079</v>
      </c>
      <c r="AJ25" s="28">
        <f t="shared" si="17"/>
        <v>2.1562456160040404</v>
      </c>
      <c r="AK25" s="402">
        <f t="shared" si="17"/>
        <v>2.0525112087716963</v>
      </c>
      <c r="AL25" s="28">
        <f t="shared" si="17"/>
        <v>1.9485213581599128</v>
      </c>
      <c r="AM25" s="28">
        <f t="shared" si="17"/>
        <v>2.025133333976294</v>
      </c>
      <c r="AN25" s="402">
        <f t="shared" si="17"/>
        <v>1.9643531205468809</v>
      </c>
      <c r="AO25" s="384">
        <f t="shared" si="16"/>
        <v>-3.4118798641164572E-2</v>
      </c>
      <c r="AP25" s="385">
        <f t="shared" si="16"/>
        <v>-6.0805819640678958E-2</v>
      </c>
      <c r="AQ25" s="386">
        <f t="shared" si="16"/>
        <v>-4.2951330958905062E-2</v>
      </c>
    </row>
    <row r="26" spans="1:43" ht="20.100000000000001" customHeight="1">
      <c r="A26" s="8" t="s">
        <v>222</v>
      </c>
      <c r="B26" s="19">
        <v>1940.14</v>
      </c>
      <c r="C26" s="371">
        <v>1803.5099999999998</v>
      </c>
      <c r="D26" s="375">
        <v>3743.6499999999996</v>
      </c>
      <c r="E26" s="19">
        <v>578.11</v>
      </c>
      <c r="F26" s="369">
        <v>2137.63</v>
      </c>
      <c r="G26" s="377">
        <v>2715.7400000000002</v>
      </c>
      <c r="H26" s="345">
        <f t="shared" si="0"/>
        <v>8.8205875114858324E-3</v>
      </c>
      <c r="I26" s="323">
        <f t="shared" si="1"/>
        <v>1.5008654374035238E-2</v>
      </c>
      <c r="J26" s="399">
        <f t="shared" si="2"/>
        <v>1.1006833048071729E-2</v>
      </c>
      <c r="K26" s="323">
        <f t="shared" si="3"/>
        <v>2.8711013033263324E-3</v>
      </c>
      <c r="L26" s="323">
        <f t="shared" si="4"/>
        <v>1.8676369342387152E-2</v>
      </c>
      <c r="M26" s="399">
        <f t="shared" si="5"/>
        <v>8.5992519771069566E-3</v>
      </c>
      <c r="N26" s="394">
        <f t="shared" si="6"/>
        <v>-0.7020266578700507</v>
      </c>
      <c r="O26" s="395">
        <f t="shared" si="6"/>
        <v>0.18526096334370221</v>
      </c>
      <c r="P26" s="386">
        <f t="shared" si="6"/>
        <v>-0.2745742791126306</v>
      </c>
      <c r="R26" s="401">
        <v>513.60100000000011</v>
      </c>
      <c r="S26" s="369">
        <v>635.41500000000008</v>
      </c>
      <c r="T26" s="374">
        <v>1149.0160000000001</v>
      </c>
      <c r="U26" s="19">
        <v>229.86499999999998</v>
      </c>
      <c r="V26" s="119">
        <v>724.55199999999991</v>
      </c>
      <c r="W26" s="375">
        <v>954.41699999999992</v>
      </c>
      <c r="X26" s="345">
        <f t="shared" si="10"/>
        <v>8.535599020807829E-3</v>
      </c>
      <c r="Y26" s="323">
        <f t="shared" si="11"/>
        <v>1.1901223970971592E-2</v>
      </c>
      <c r="Z26" s="399">
        <f t="shared" si="12"/>
        <v>1.0117929206971098E-2</v>
      </c>
      <c r="AA26" s="323">
        <f t="shared" si="13"/>
        <v>4.0918539095028223E-3</v>
      </c>
      <c r="AB26" s="323">
        <f t="shared" si="14"/>
        <v>1.488848880416678E-2</v>
      </c>
      <c r="AC26" s="399">
        <f t="shared" si="15"/>
        <v>9.1034279022496976E-3</v>
      </c>
      <c r="AE26" s="394">
        <f t="shared" si="7"/>
        <v>-0.55244440723440968</v>
      </c>
      <c r="AF26" s="395">
        <f t="shared" si="7"/>
        <v>0.14028154827947062</v>
      </c>
      <c r="AG26" s="386">
        <f t="shared" si="7"/>
        <v>-0.16936143622020941</v>
      </c>
      <c r="AI26" s="27">
        <f t="shared" si="17"/>
        <v>2.6472367973445223</v>
      </c>
      <c r="AJ26" s="28">
        <f t="shared" si="17"/>
        <v>3.5232130678510249</v>
      </c>
      <c r="AK26" s="402">
        <f t="shared" si="17"/>
        <v>3.0692399129192105</v>
      </c>
      <c r="AL26" s="28">
        <f t="shared" si="17"/>
        <v>3.9761464081230216</v>
      </c>
      <c r="AM26" s="28">
        <f t="shared" si="17"/>
        <v>3.3895108133774317</v>
      </c>
      <c r="AN26" s="402">
        <f t="shared" si="17"/>
        <v>3.5143901846273939</v>
      </c>
      <c r="AO26" s="384">
        <f t="shared" si="16"/>
        <v>0.50199876796497611</v>
      </c>
      <c r="AP26" s="385">
        <f t="shared" si="16"/>
        <v>-3.7948955086938484E-2</v>
      </c>
      <c r="AQ26" s="386">
        <f t="shared" si="16"/>
        <v>0.14503599729510647</v>
      </c>
    </row>
    <row r="27" spans="1:43" ht="20.100000000000001" customHeight="1">
      <c r="A27" s="8" t="s">
        <v>223</v>
      </c>
      <c r="B27" s="19">
        <v>3168.8899999999994</v>
      </c>
      <c r="C27" s="371">
        <v>1175.2</v>
      </c>
      <c r="D27" s="375">
        <v>4344.0899999999992</v>
      </c>
      <c r="E27" s="19">
        <v>3293.6</v>
      </c>
      <c r="F27" s="369">
        <v>577.06999999999994</v>
      </c>
      <c r="G27" s="377">
        <v>3870.67</v>
      </c>
      <c r="H27" s="345">
        <f t="shared" si="0"/>
        <v>1.4406935354805497E-2</v>
      </c>
      <c r="I27" s="323">
        <f t="shared" si="1"/>
        <v>9.7799128479277714E-3</v>
      </c>
      <c r="J27" s="399">
        <f t="shared" si="2"/>
        <v>1.2772207171022374E-2</v>
      </c>
      <c r="K27" s="323">
        <f t="shared" si="3"/>
        <v>1.6357197164269099E-2</v>
      </c>
      <c r="L27" s="323">
        <f t="shared" si="4"/>
        <v>5.0418325231267117E-3</v>
      </c>
      <c r="M27" s="399">
        <f t="shared" si="5"/>
        <v>1.2256278822799156E-2</v>
      </c>
      <c r="N27" s="394">
        <f t="shared" si="6"/>
        <v>3.9354474279637515E-2</v>
      </c>
      <c r="O27" s="395">
        <f t="shared" si="6"/>
        <v>-0.50896017699115048</v>
      </c>
      <c r="P27" s="386">
        <f t="shared" si="6"/>
        <v>-0.10898024672601149</v>
      </c>
      <c r="R27" s="401">
        <v>719.51800000000014</v>
      </c>
      <c r="S27" s="369">
        <v>260.21399999999994</v>
      </c>
      <c r="T27" s="374">
        <v>979.73200000000008</v>
      </c>
      <c r="U27" s="19">
        <v>743.05600000000004</v>
      </c>
      <c r="V27" s="119">
        <v>130.96</v>
      </c>
      <c r="W27" s="375">
        <v>874.01600000000008</v>
      </c>
      <c r="X27" s="345">
        <f t="shared" si="10"/>
        <v>1.1957759303921929E-2</v>
      </c>
      <c r="Y27" s="323">
        <f t="shared" si="11"/>
        <v>4.8737676862875452E-3</v>
      </c>
      <c r="Z27" s="399">
        <f t="shared" si="12"/>
        <v>8.6272593399954467E-3</v>
      </c>
      <c r="AA27" s="323">
        <f t="shared" si="13"/>
        <v>1.3227227279401082E-2</v>
      </c>
      <c r="AB27" s="323">
        <f t="shared" si="14"/>
        <v>2.6910373496915087E-3</v>
      </c>
      <c r="AC27" s="399">
        <f t="shared" si="15"/>
        <v>8.3365464376815093E-3</v>
      </c>
      <c r="AE27" s="394">
        <f t="shared" si="7"/>
        <v>3.2713566582072848E-2</v>
      </c>
      <c r="AF27" s="395">
        <f t="shared" si="7"/>
        <v>-0.49672192887392669</v>
      </c>
      <c r="AG27" s="386">
        <f t="shared" si="7"/>
        <v>-0.10790297754896237</v>
      </c>
      <c r="AI27" s="27">
        <f t="shared" si="17"/>
        <v>2.2705679275708537</v>
      </c>
      <c r="AJ27" s="28">
        <f t="shared" si="17"/>
        <v>2.2142103471749484</v>
      </c>
      <c r="AK27" s="402">
        <f t="shared" si="17"/>
        <v>2.2553215978490324</v>
      </c>
      <c r="AL27" s="28">
        <f t="shared" si="17"/>
        <v>2.2560602380374064</v>
      </c>
      <c r="AM27" s="28">
        <f t="shared" si="17"/>
        <v>2.2693953939730021</v>
      </c>
      <c r="AN27" s="402">
        <f t="shared" si="17"/>
        <v>2.2580483482187841</v>
      </c>
      <c r="AO27" s="384">
        <f t="shared" si="16"/>
        <v>-6.3894540908838587E-3</v>
      </c>
      <c r="AP27" s="385">
        <f t="shared" si="16"/>
        <v>2.4923127501622788E-2</v>
      </c>
      <c r="AQ27" s="386">
        <f t="shared" si="16"/>
        <v>1.2090295115127958E-3</v>
      </c>
    </row>
    <row r="28" spans="1:43" ht="20.100000000000001" customHeight="1">
      <c r="A28" s="8" t="s">
        <v>187</v>
      </c>
      <c r="B28" s="19">
        <v>70.930000000000007</v>
      </c>
      <c r="C28" s="371">
        <v>68.150000000000006</v>
      </c>
      <c r="D28" s="375">
        <v>139.08000000000001</v>
      </c>
      <c r="E28" s="19">
        <v>90.86</v>
      </c>
      <c r="F28" s="369">
        <v>101.21000000000001</v>
      </c>
      <c r="G28" s="377">
        <v>192.07</v>
      </c>
      <c r="H28" s="345">
        <f t="shared" si="0"/>
        <v>3.224737762170205E-4</v>
      </c>
      <c r="I28" s="323">
        <f t="shared" si="1"/>
        <v>5.6713841098219675E-4</v>
      </c>
      <c r="J28" s="399">
        <f t="shared" si="2"/>
        <v>4.0891385154216242E-4</v>
      </c>
      <c r="K28" s="323">
        <f t="shared" si="3"/>
        <v>4.5124330044495092E-4</v>
      </c>
      <c r="L28" s="323">
        <f t="shared" si="4"/>
        <v>8.8426684746331391E-4</v>
      </c>
      <c r="M28" s="399">
        <f t="shared" si="5"/>
        <v>6.0817984315248623E-4</v>
      </c>
      <c r="N28" s="394">
        <f t="shared" ref="N28" si="18">(E28-B28)/B28</f>
        <v>0.28098124911884942</v>
      </c>
      <c r="O28" s="395">
        <f t="shared" ref="O28" si="19">(F28-C28)/C28</f>
        <v>0.48510638297872338</v>
      </c>
      <c r="P28" s="386">
        <f t="shared" ref="P28" si="20">(G28-D28)/D28</f>
        <v>0.38100373885533489</v>
      </c>
      <c r="R28" s="401">
        <v>30.716999999999999</v>
      </c>
      <c r="S28" s="369">
        <v>267.685</v>
      </c>
      <c r="T28" s="374">
        <v>298.40199999999999</v>
      </c>
      <c r="U28" s="19">
        <v>55.14</v>
      </c>
      <c r="V28" s="119">
        <v>731.62</v>
      </c>
      <c r="W28" s="375">
        <v>786.76</v>
      </c>
      <c r="X28" s="345">
        <f t="shared" si="10"/>
        <v>5.1048965076421968E-4</v>
      </c>
      <c r="Y28" s="323">
        <f t="shared" si="11"/>
        <v>5.0136983525247755E-3</v>
      </c>
      <c r="Z28" s="399">
        <f t="shared" si="12"/>
        <v>2.6276486238821649E-3</v>
      </c>
      <c r="AA28" s="323">
        <f t="shared" si="13"/>
        <v>9.8155362743343119E-4</v>
      </c>
      <c r="AB28" s="323">
        <f t="shared" si="14"/>
        <v>1.5033725914640359E-2</v>
      </c>
      <c r="AC28" s="399">
        <f t="shared" si="15"/>
        <v>7.5042805570038808E-3</v>
      </c>
      <c r="AE28" s="394">
        <f t="shared" ref="AE28:AE29" si="21">(U28-R28)/R28</f>
        <v>0.79509717745873632</v>
      </c>
      <c r="AF28" s="395">
        <f t="shared" ref="AF28:AF29" si="22">(V28-S28)/S28</f>
        <v>1.7331378299120235</v>
      </c>
      <c r="AG28" s="386">
        <f t="shared" ref="AG28:AG29" si="23">(W28-T28)/T28</f>
        <v>1.6365775028317506</v>
      </c>
      <c r="AI28" s="27">
        <f t="shared" ref="AI28:AI29" si="24">(R28/B28)*10</f>
        <v>4.3306076413365284</v>
      </c>
      <c r="AJ28" s="28">
        <f t="shared" ref="AJ28:AJ29" si="25">(S28/C28)*10</f>
        <v>39.278796771826848</v>
      </c>
      <c r="AK28" s="402">
        <f t="shared" ref="AK28:AK29" si="26">(T28/D28)*10</f>
        <v>21.45542134023583</v>
      </c>
      <c r="AL28" s="28">
        <f t="shared" si="17"/>
        <v>6.0686770856262386</v>
      </c>
      <c r="AM28" s="28">
        <f t="shared" si="17"/>
        <v>72.287323387017082</v>
      </c>
      <c r="AN28" s="402">
        <f t="shared" si="17"/>
        <v>40.962149216431513</v>
      </c>
      <c r="AO28" s="384">
        <f t="shared" ref="AO28:AO29" si="27">(AL28-AI28)/AI28</f>
        <v>0.40134539728316293</v>
      </c>
      <c r="AP28" s="385">
        <f t="shared" ref="AP28:AP29" si="28">(AM28-AJ28)/AJ28</f>
        <v>0.84036501441067479</v>
      </c>
      <c r="AQ28" s="386">
        <f t="shared" ref="AQ28:AQ29" si="29">(AN28-AK28)/AK28</f>
        <v>0.90917477531025137</v>
      </c>
    </row>
    <row r="29" spans="1:43" ht="20.100000000000001" customHeight="1">
      <c r="A29" s="8" t="s">
        <v>219</v>
      </c>
      <c r="B29" s="19">
        <v>589.67999999999995</v>
      </c>
      <c r="C29" s="371">
        <v>2985.5</v>
      </c>
      <c r="D29" s="375">
        <v>3575.18</v>
      </c>
      <c r="E29" s="19">
        <v>423.11</v>
      </c>
      <c r="F29" s="369">
        <v>2184.06</v>
      </c>
      <c r="G29" s="377">
        <v>2607.17</v>
      </c>
      <c r="H29" s="345">
        <f t="shared" si="0"/>
        <v>2.6809014008128103E-3</v>
      </c>
      <c r="I29" s="323">
        <f t="shared" si="1"/>
        <v>2.4845073015221545E-2</v>
      </c>
      <c r="J29" s="399">
        <f t="shared" si="2"/>
        <v>1.051150865513739E-2</v>
      </c>
      <c r="K29" s="323">
        <f t="shared" si="3"/>
        <v>2.1013157918915166E-3</v>
      </c>
      <c r="L29" s="323">
        <f t="shared" si="4"/>
        <v>1.9082025994177701E-2</v>
      </c>
      <c r="M29" s="399">
        <f t="shared" si="5"/>
        <v>8.2554706183780267E-3</v>
      </c>
      <c r="N29" s="394">
        <f t="shared" si="6"/>
        <v>-0.28247524080857406</v>
      </c>
      <c r="O29" s="395">
        <f t="shared" si="6"/>
        <v>-0.26844414670909394</v>
      </c>
      <c r="P29" s="386">
        <f t="shared" si="6"/>
        <v>-0.27075839538149121</v>
      </c>
      <c r="R29" s="401">
        <v>192.40499999999997</v>
      </c>
      <c r="S29" s="369">
        <v>903.25599999999986</v>
      </c>
      <c r="T29" s="374">
        <v>1095.6609999999998</v>
      </c>
      <c r="U29" s="19">
        <v>128.57299999999998</v>
      </c>
      <c r="V29" s="119">
        <v>596.44599999999991</v>
      </c>
      <c r="W29" s="375">
        <v>725.01899999999989</v>
      </c>
      <c r="X29" s="345">
        <f t="shared" si="10"/>
        <v>3.1976026713314998E-3</v>
      </c>
      <c r="Y29" s="323">
        <f t="shared" si="11"/>
        <v>1.6917844179196135E-2</v>
      </c>
      <c r="Z29" s="399">
        <f t="shared" si="12"/>
        <v>9.6480992717587564E-3</v>
      </c>
      <c r="AA29" s="323">
        <f t="shared" si="13"/>
        <v>2.2887431001087869E-3</v>
      </c>
      <c r="AB29" s="323">
        <f t="shared" si="14"/>
        <v>1.225609699964952E-2</v>
      </c>
      <c r="AC29" s="399">
        <f t="shared" si="15"/>
        <v>6.9153820544491278E-3</v>
      </c>
      <c r="AE29" s="394">
        <f t="shared" si="21"/>
        <v>-0.33175853018372703</v>
      </c>
      <c r="AF29" s="395">
        <f t="shared" si="22"/>
        <v>-0.33967114527885783</v>
      </c>
      <c r="AG29" s="386">
        <f t="shared" si="23"/>
        <v>-0.33828164003282035</v>
      </c>
      <c r="AI29" s="27">
        <f t="shared" si="24"/>
        <v>3.262871387871388</v>
      </c>
      <c r="AJ29" s="28">
        <f t="shared" si="25"/>
        <v>3.0254764696030811</v>
      </c>
      <c r="AK29" s="402">
        <f t="shared" si="26"/>
        <v>3.064631710850922</v>
      </c>
      <c r="AL29" s="28">
        <f t="shared" si="17"/>
        <v>3.0387606059889856</v>
      </c>
      <c r="AM29" s="28">
        <f t="shared" si="17"/>
        <v>2.7309048286219237</v>
      </c>
      <c r="AN29" s="402">
        <f t="shared" si="17"/>
        <v>2.7808658430405373</v>
      </c>
      <c r="AO29" s="384">
        <f t="shared" si="27"/>
        <v>-6.8685141165985841E-2</v>
      </c>
      <c r="AP29" s="385">
        <f t="shared" si="28"/>
        <v>-9.7363719050772485E-2</v>
      </c>
      <c r="AQ29" s="386">
        <f t="shared" si="29"/>
        <v>-9.2593790896849604E-2</v>
      </c>
    </row>
    <row r="30" spans="1:43" ht="20.100000000000001" customHeight="1">
      <c r="A30" s="8" t="s">
        <v>180</v>
      </c>
      <c r="B30" s="19">
        <v>637.85000000000014</v>
      </c>
      <c r="C30" s="371">
        <v>1353.85</v>
      </c>
      <c r="D30" s="375">
        <v>1991.7</v>
      </c>
      <c r="E30" s="19">
        <v>559.80000000000007</v>
      </c>
      <c r="F30" s="369">
        <v>698.88999999999987</v>
      </c>
      <c r="G30" s="377">
        <v>1258.69</v>
      </c>
      <c r="H30" s="345">
        <f t="shared" si="0"/>
        <v>2.8998998753704576E-3</v>
      </c>
      <c r="I30" s="323">
        <f t="shared" si="1"/>
        <v>1.1266622710319104E-2</v>
      </c>
      <c r="J30" s="399">
        <f t="shared" si="2"/>
        <v>5.8558651000612943E-3</v>
      </c>
      <c r="K30" s="323">
        <f t="shared" si="3"/>
        <v>2.7801672858142586E-3</v>
      </c>
      <c r="L30" s="323">
        <f t="shared" si="4"/>
        <v>6.1061679381843228E-3</v>
      </c>
      <c r="M30" s="399">
        <f t="shared" si="5"/>
        <v>3.985577585138767E-3</v>
      </c>
      <c r="N30" s="394">
        <f t="shared" si="6"/>
        <v>-0.1223641922081995</v>
      </c>
      <c r="O30" s="395">
        <f t="shared" si="6"/>
        <v>-0.48377589836392515</v>
      </c>
      <c r="P30" s="386">
        <f t="shared" si="6"/>
        <v>-0.36803233418687553</v>
      </c>
      <c r="R30" s="401">
        <v>181.80500000000001</v>
      </c>
      <c r="S30" s="369">
        <v>1102.7740000000001</v>
      </c>
      <c r="T30" s="374">
        <v>1284.5790000000002</v>
      </c>
      <c r="U30" s="19">
        <v>156.179</v>
      </c>
      <c r="V30" s="119">
        <v>491.88999999999993</v>
      </c>
      <c r="W30" s="375">
        <v>648.06899999999996</v>
      </c>
      <c r="X30" s="345">
        <f t="shared" si="10"/>
        <v>3.0214399504244873E-3</v>
      </c>
      <c r="Y30" s="323">
        <f t="shared" si="11"/>
        <v>2.0654785240141051E-2</v>
      </c>
      <c r="Z30" s="399">
        <f t="shared" si="12"/>
        <v>1.1311660919222821E-2</v>
      </c>
      <c r="AA30" s="323">
        <f t="shared" si="13"/>
        <v>2.7801607540610417E-3</v>
      </c>
      <c r="AB30" s="323">
        <f t="shared" si="14"/>
        <v>1.0107623411268753E-2</v>
      </c>
      <c r="AC30" s="399">
        <f t="shared" si="15"/>
        <v>6.1814169458245813E-3</v>
      </c>
      <c r="AE30" s="394">
        <f t="shared" si="7"/>
        <v>-0.14095321910838537</v>
      </c>
      <c r="AF30" s="395">
        <f t="shared" si="7"/>
        <v>-0.55395212436999797</v>
      </c>
      <c r="AG30" s="386">
        <f t="shared" si="7"/>
        <v>-0.49550086059323728</v>
      </c>
      <c r="AI30" s="27">
        <f t="shared" si="17"/>
        <v>2.8502782785921448</v>
      </c>
      <c r="AJ30" s="28">
        <f t="shared" si="17"/>
        <v>8.1454666321970688</v>
      </c>
      <c r="AK30" s="402">
        <f t="shared" si="17"/>
        <v>6.4496610935381842</v>
      </c>
      <c r="AL30" s="28">
        <f t="shared" si="17"/>
        <v>2.7899071096820287</v>
      </c>
      <c r="AM30" s="28">
        <f t="shared" si="17"/>
        <v>7.0381605116685027</v>
      </c>
      <c r="AN30" s="402">
        <f t="shared" si="17"/>
        <v>5.1487578355274133</v>
      </c>
      <c r="AO30" s="384">
        <f t="shared" si="16"/>
        <v>-2.1180798156991032E-2</v>
      </c>
      <c r="AP30" s="385">
        <f t="shared" si="16"/>
        <v>-0.13594139789998669</v>
      </c>
      <c r="AQ30" s="386">
        <f t="shared" si="16"/>
        <v>-0.20170102570414525</v>
      </c>
    </row>
    <row r="31" spans="1:43" ht="20.100000000000001" customHeight="1">
      <c r="A31" s="8" t="s">
        <v>185</v>
      </c>
      <c r="B31" s="19">
        <v>272.7</v>
      </c>
      <c r="C31" s="371">
        <v>664.26</v>
      </c>
      <c r="D31" s="375">
        <v>936.96</v>
      </c>
      <c r="E31" s="19">
        <v>293.77999999999997</v>
      </c>
      <c r="F31" s="369">
        <v>567.71</v>
      </c>
      <c r="G31" s="377">
        <v>861.49</v>
      </c>
      <c r="H31" s="345">
        <f t="shared" si="0"/>
        <v>1.2397941459802832E-3</v>
      </c>
      <c r="I31" s="323">
        <f t="shared" si="1"/>
        <v>5.5279143195749664E-3</v>
      </c>
      <c r="J31" s="399">
        <f t="shared" si="2"/>
        <v>2.7547880524945679E-3</v>
      </c>
      <c r="K31" s="323">
        <f t="shared" si="3"/>
        <v>1.4590166938665823E-3</v>
      </c>
      <c r="L31" s="323">
        <f t="shared" si="4"/>
        <v>4.9600546583677295E-3</v>
      </c>
      <c r="M31" s="399">
        <f t="shared" si="5"/>
        <v>2.7278640760006008E-3</v>
      </c>
      <c r="N31" s="394">
        <f t="shared" si="6"/>
        <v>7.7301063439677242E-2</v>
      </c>
      <c r="O31" s="395">
        <f t="shared" si="6"/>
        <v>-0.14534971246198772</v>
      </c>
      <c r="P31" s="386">
        <f t="shared" si="6"/>
        <v>-8.0547728825136639E-2</v>
      </c>
      <c r="R31" s="401">
        <v>171.16800000000003</v>
      </c>
      <c r="S31" s="369">
        <v>597.83400000000006</v>
      </c>
      <c r="T31" s="374">
        <v>769.00200000000007</v>
      </c>
      <c r="U31" s="19">
        <v>177.16</v>
      </c>
      <c r="V31" s="119">
        <v>402.274</v>
      </c>
      <c r="W31" s="375">
        <v>579.43399999999997</v>
      </c>
      <c r="X31" s="345">
        <f t="shared" si="10"/>
        <v>2.8446623219067612E-3</v>
      </c>
      <c r="Y31" s="323">
        <f t="shared" si="11"/>
        <v>1.1197337694989621E-2</v>
      </c>
      <c r="Z31" s="399">
        <f t="shared" si="12"/>
        <v>6.7716270234872179E-3</v>
      </c>
      <c r="AA31" s="323">
        <f t="shared" si="13"/>
        <v>3.1536460035565227E-3</v>
      </c>
      <c r="AB31" s="323">
        <f t="shared" si="14"/>
        <v>8.2661450733796729E-3</v>
      </c>
      <c r="AC31" s="399">
        <f t="shared" si="15"/>
        <v>5.5267620370468588E-3</v>
      </c>
      <c r="AE31" s="394">
        <f t="shared" si="7"/>
        <v>3.5006543279117362E-2</v>
      </c>
      <c r="AF31" s="395">
        <f t="shared" si="7"/>
        <v>-0.32711421565183652</v>
      </c>
      <c r="AG31" s="386">
        <f t="shared" si="7"/>
        <v>-0.24651171258332238</v>
      </c>
      <c r="AI31" s="27">
        <f t="shared" si="17"/>
        <v>6.276787678767878</v>
      </c>
      <c r="AJ31" s="28">
        <f t="shared" si="17"/>
        <v>9.0000000000000018</v>
      </c>
      <c r="AK31" s="402">
        <f t="shared" si="17"/>
        <v>8.2074154713114762</v>
      </c>
      <c r="AL31" s="28">
        <f t="shared" si="17"/>
        <v>6.0303628565593304</v>
      </c>
      <c r="AM31" s="28">
        <f t="shared" si="17"/>
        <v>7.0859065367881477</v>
      </c>
      <c r="AN31" s="402">
        <f t="shared" si="17"/>
        <v>6.7259515490603485</v>
      </c>
      <c r="AO31" s="384">
        <f t="shared" si="16"/>
        <v>-3.9259703341904408E-2</v>
      </c>
      <c r="AP31" s="385">
        <f t="shared" si="16"/>
        <v>-0.21267705146798374</v>
      </c>
      <c r="AQ31" s="386">
        <f t="shared" si="16"/>
        <v>-0.18050309837847189</v>
      </c>
    </row>
    <row r="32" spans="1:43" ht="20.100000000000001" customHeight="1" thickBot="1">
      <c r="A32" s="8" t="s">
        <v>17</v>
      </c>
      <c r="B32" s="19">
        <f>B33-SUM(B7:B31)</f>
        <v>12873.169999999867</v>
      </c>
      <c r="C32" s="371">
        <f t="shared" ref="C32:G32" si="30">C33-SUM(C7:C31)</f>
        <v>8186.2999999999447</v>
      </c>
      <c r="D32" s="376">
        <f t="shared" si="30"/>
        <v>21059.469999999623</v>
      </c>
      <c r="E32" s="21">
        <f t="shared" si="30"/>
        <v>13542.71000000005</v>
      </c>
      <c r="F32" s="119">
        <f t="shared" si="30"/>
        <v>5895.0799999999435</v>
      </c>
      <c r="G32" s="375">
        <f t="shared" si="30"/>
        <v>19437.789999999979</v>
      </c>
      <c r="H32" s="345">
        <f t="shared" si="0"/>
        <v>5.8526148904322839E-2</v>
      </c>
      <c r="I32" s="323">
        <f t="shared" si="1"/>
        <v>6.8125681200638666E-2</v>
      </c>
      <c r="J32" s="400">
        <f t="shared" si="2"/>
        <v>6.1917666013348208E-2</v>
      </c>
      <c r="K32" s="323">
        <f t="shared" si="3"/>
        <v>6.7257948022989913E-2</v>
      </c>
      <c r="L32" s="323">
        <f t="shared" si="4"/>
        <v>5.1505027241813869E-2</v>
      </c>
      <c r="M32" s="399">
        <f t="shared" si="5"/>
        <v>6.1548769060399612E-2</v>
      </c>
      <c r="N32" s="396">
        <f t="shared" si="6"/>
        <v>5.2010499356428111E-2</v>
      </c>
      <c r="O32" s="397">
        <f t="shared" si="6"/>
        <v>-0.27988468538900563</v>
      </c>
      <c r="P32" s="388">
        <f t="shared" si="6"/>
        <v>-7.7004786920073148E-2</v>
      </c>
      <c r="R32" s="19">
        <f t="shared" ref="R32:W32" si="31">R33-SUM(R7:R31)</f>
        <v>3791.9799999999959</v>
      </c>
      <c r="S32" s="119">
        <f t="shared" si="31"/>
        <v>2962.0929999999935</v>
      </c>
      <c r="T32" s="375">
        <f t="shared" si="31"/>
        <v>6754.0730000000185</v>
      </c>
      <c r="U32" s="119">
        <f t="shared" si="31"/>
        <v>4116.6699999999983</v>
      </c>
      <c r="V32" s="123">
        <f t="shared" si="31"/>
        <v>2319.5030000000042</v>
      </c>
      <c r="W32" s="376">
        <f t="shared" si="31"/>
        <v>6436.1729999999952</v>
      </c>
      <c r="X32" s="345">
        <f t="shared" si="10"/>
        <v>6.3019388153299605E-2</v>
      </c>
      <c r="Y32" s="323">
        <f t="shared" si="11"/>
        <v>5.5479540482750757E-2</v>
      </c>
      <c r="Z32" s="399">
        <f t="shared" si="12"/>
        <v>5.9474569956132109E-2</v>
      </c>
      <c r="AA32" s="323">
        <f t="shared" si="13"/>
        <v>7.3281327012085257E-2</v>
      </c>
      <c r="AB32" s="323">
        <f t="shared" si="14"/>
        <v>4.7662409939840521E-2</v>
      </c>
      <c r="AC32" s="399">
        <f t="shared" si="15"/>
        <v>6.1389557050960011E-2</v>
      </c>
      <c r="AE32" s="396">
        <f t="shared" si="7"/>
        <v>8.562545161103241E-2</v>
      </c>
      <c r="AF32" s="397">
        <f t="shared" si="7"/>
        <v>-0.21693782065586417</v>
      </c>
      <c r="AG32" s="388">
        <f t="shared" si="7"/>
        <v>-4.706789517969711E-2</v>
      </c>
      <c r="AI32" s="27">
        <f t="shared" si="17"/>
        <v>2.9456458665581478</v>
      </c>
      <c r="AJ32" s="28">
        <f t="shared" si="17"/>
        <v>3.6183538350659195</v>
      </c>
      <c r="AK32" s="402">
        <f t="shared" si="17"/>
        <v>3.2071429148027653</v>
      </c>
      <c r="AL32" s="28">
        <f t="shared" si="17"/>
        <v>3.0397682590855029</v>
      </c>
      <c r="AM32" s="28">
        <f t="shared" si="17"/>
        <v>3.9346421083344523</v>
      </c>
      <c r="AN32" s="402">
        <f t="shared" si="17"/>
        <v>3.3111650038404585</v>
      </c>
      <c r="AO32" s="387">
        <f t="shared" si="16"/>
        <v>3.1953057764317339E-2</v>
      </c>
      <c r="AP32" s="385">
        <f t="shared" si="16"/>
        <v>8.7412201151624153E-2</v>
      </c>
      <c r="AQ32" s="386">
        <f t="shared" si="16"/>
        <v>3.243450379388238E-2</v>
      </c>
    </row>
    <row r="33" spans="1:43" ht="25.5" customHeight="1" thickBot="1">
      <c r="A33" s="12" t="s">
        <v>18</v>
      </c>
      <c r="B33" s="17">
        <v>219955.86999999985</v>
      </c>
      <c r="C33" s="372">
        <v>120164.66999999993</v>
      </c>
      <c r="D33" s="18">
        <v>340120.53999999975</v>
      </c>
      <c r="E33" s="17">
        <v>201354.79</v>
      </c>
      <c r="F33" s="373">
        <v>114456.39999999997</v>
      </c>
      <c r="G33" s="378">
        <v>315811.18999999994</v>
      </c>
      <c r="H33" s="334">
        <f>SUM(H7:H32)</f>
        <v>1</v>
      </c>
      <c r="I33" s="338">
        <f t="shared" ref="I33:M33" si="32">SUM(I7:I32)</f>
        <v>1.0000000000000004</v>
      </c>
      <c r="J33" s="335">
        <f t="shared" si="32"/>
        <v>0.99999999999999956</v>
      </c>
      <c r="K33" s="338">
        <f t="shared" si="32"/>
        <v>1.0000000000000004</v>
      </c>
      <c r="L33" s="338">
        <f t="shared" si="32"/>
        <v>0.99999999999999989</v>
      </c>
      <c r="M33" s="335">
        <f t="shared" si="32"/>
        <v>1</v>
      </c>
      <c r="N33" s="389">
        <f t="shared" si="6"/>
        <v>-8.4567327073380008E-2</v>
      </c>
      <c r="O33" s="390">
        <f t="shared" si="6"/>
        <v>-4.7503729673621736E-2</v>
      </c>
      <c r="P33" s="391">
        <f t="shared" si="6"/>
        <v>-7.1472749043617945E-2</v>
      </c>
      <c r="R33" s="17">
        <v>60171.640999999989</v>
      </c>
      <c r="S33" s="372">
        <v>53390.726999999992</v>
      </c>
      <c r="T33" s="18">
        <v>113562.368</v>
      </c>
      <c r="U33" s="17">
        <v>56176.24799999997</v>
      </c>
      <c r="V33" s="373">
        <v>48665.248000000007</v>
      </c>
      <c r="W33" s="378">
        <v>104841.49599999998</v>
      </c>
      <c r="X33" s="334">
        <f t="shared" ref="X33:AC33" si="33">SUM(X7:X32)</f>
        <v>1</v>
      </c>
      <c r="Y33" s="338">
        <f t="shared" si="33"/>
        <v>1</v>
      </c>
      <c r="Z33" s="335">
        <f t="shared" si="33"/>
        <v>1.0000000000000002</v>
      </c>
      <c r="AA33" s="338">
        <f t="shared" si="33"/>
        <v>1.0000000000000004</v>
      </c>
      <c r="AB33" s="338">
        <f t="shared" si="33"/>
        <v>1.0000000000000002</v>
      </c>
      <c r="AC33" s="335">
        <f t="shared" si="33"/>
        <v>1.0000000000000002</v>
      </c>
      <c r="AE33" s="389">
        <f t="shared" si="7"/>
        <v>-6.639993414838094E-2</v>
      </c>
      <c r="AF33" s="390">
        <f t="shared" si="7"/>
        <v>-8.8507485578909334E-2</v>
      </c>
      <c r="AG33" s="391">
        <f t="shared" si="7"/>
        <v>-7.6793678694688866E-2</v>
      </c>
      <c r="AI33" s="403">
        <f t="shared" si="17"/>
        <v>2.7356233320802046</v>
      </c>
      <c r="AJ33" s="404">
        <f t="shared" si="17"/>
        <v>4.4431301646315866</v>
      </c>
      <c r="AK33" s="405">
        <f t="shared" si="17"/>
        <v>3.3388859137998574</v>
      </c>
      <c r="AL33" s="404">
        <f t="shared" si="17"/>
        <v>2.7899136643334863</v>
      </c>
      <c r="AM33" s="404">
        <f t="shared" si="17"/>
        <v>4.2518590485110508</v>
      </c>
      <c r="AN33" s="405">
        <f t="shared" si="17"/>
        <v>3.3197524128261575</v>
      </c>
      <c r="AO33" s="389">
        <f t="shared" si="16"/>
        <v>1.9845689871345933E-2</v>
      </c>
      <c r="AP33" s="390">
        <f t="shared" si="16"/>
        <v>-4.3048731194755704E-2</v>
      </c>
      <c r="AQ33" s="391">
        <f t="shared" si="16"/>
        <v>-5.730504565795368E-3</v>
      </c>
    </row>
    <row r="36" spans="1:43" ht="15.75" thickBot="1"/>
    <row r="37" spans="1:43">
      <c r="A37" s="494" t="s">
        <v>2</v>
      </c>
      <c r="B37" s="441" t="s">
        <v>133</v>
      </c>
      <c r="C37" s="503"/>
      <c r="D37" s="503"/>
      <c r="E37" s="503"/>
      <c r="F37" s="503"/>
      <c r="G37" s="526"/>
      <c r="H37" s="504" t="s">
        <v>135</v>
      </c>
      <c r="I37" s="503"/>
      <c r="J37" s="503"/>
      <c r="K37" s="503"/>
      <c r="L37" s="503"/>
      <c r="M37" s="526"/>
      <c r="N37" s="527" t="s">
        <v>153</v>
      </c>
      <c r="O37" s="497"/>
      <c r="P37" s="528"/>
      <c r="R37" s="504" t="s">
        <v>134</v>
      </c>
      <c r="S37" s="503"/>
      <c r="T37" s="503"/>
      <c r="U37" s="503"/>
      <c r="V37" s="503"/>
      <c r="W37" s="526"/>
      <c r="X37" s="503" t="s">
        <v>136</v>
      </c>
      <c r="Y37" s="503"/>
      <c r="Z37" s="503"/>
      <c r="AA37" s="503"/>
      <c r="AB37" s="503"/>
      <c r="AC37" s="442"/>
      <c r="AE37" s="497" t="s">
        <v>153</v>
      </c>
      <c r="AF37" s="497"/>
      <c r="AG37" s="497"/>
      <c r="AI37" s="488" t="s">
        <v>139</v>
      </c>
      <c r="AJ37" s="487"/>
      <c r="AK37" s="487"/>
      <c r="AL37" s="487"/>
      <c r="AM37" s="487"/>
      <c r="AN37" s="486"/>
      <c r="AO37" s="497" t="s">
        <v>153</v>
      </c>
      <c r="AP37" s="497"/>
      <c r="AQ37" s="497"/>
    </row>
    <row r="38" spans="1:43" ht="15" customHeight="1">
      <c r="A38" s="495"/>
      <c r="B38" s="525" t="str">
        <f>B5</f>
        <v>jan-maio 2025</v>
      </c>
      <c r="C38" s="499"/>
      <c r="D38" s="500"/>
      <c r="E38" s="532" t="str">
        <f>E5</f>
        <v>jan-maio 2026</v>
      </c>
      <c r="F38" s="507"/>
      <c r="G38" s="531"/>
      <c r="H38" s="533" t="str">
        <f>B38</f>
        <v>jan-maio 2025</v>
      </c>
      <c r="I38" s="499"/>
      <c r="J38" s="500"/>
      <c r="K38" s="525" t="str">
        <f>E38</f>
        <v>jan-maio 2026</v>
      </c>
      <c r="L38" s="499"/>
      <c r="M38" s="500"/>
      <c r="N38" s="505" t="s">
        <v>137</v>
      </c>
      <c r="O38" s="499"/>
      <c r="P38" s="509"/>
      <c r="R38" s="529" t="str">
        <f>H38</f>
        <v>jan-maio 2025</v>
      </c>
      <c r="S38" s="499"/>
      <c r="T38" s="500"/>
      <c r="U38" s="530" t="str">
        <f>K38</f>
        <v>jan-maio 2026</v>
      </c>
      <c r="V38" s="507"/>
      <c r="W38" s="531"/>
      <c r="X38" s="533" t="str">
        <f>R38</f>
        <v>jan-maio 2025</v>
      </c>
      <c r="Y38" s="499"/>
      <c r="Z38" s="500"/>
      <c r="AA38" s="525" t="str">
        <f>U38</f>
        <v>jan-maio 2026</v>
      </c>
      <c r="AB38" s="499"/>
      <c r="AC38" s="509"/>
      <c r="AE38" s="498" t="s">
        <v>138</v>
      </c>
      <c r="AF38" s="499"/>
      <c r="AG38" s="509"/>
      <c r="AI38" s="521" t="str">
        <f>X38</f>
        <v>jan-maio 2025</v>
      </c>
      <c r="AJ38" s="522"/>
      <c r="AK38" s="524"/>
      <c r="AL38" s="523" t="str">
        <f>AA38</f>
        <v>jan-maio 2026</v>
      </c>
      <c r="AM38" s="522"/>
      <c r="AN38" s="524"/>
      <c r="AO38" s="499" t="s">
        <v>139</v>
      </c>
      <c r="AP38" s="499"/>
      <c r="AQ38" s="509"/>
    </row>
    <row r="39" spans="1:43" ht="18.75" customHeight="1" thickBot="1">
      <c r="A39" s="49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212</v>
      </c>
      <c r="B40" s="39">
        <v>25206.720000000005</v>
      </c>
      <c r="C40" s="370">
        <v>8029.41</v>
      </c>
      <c r="D40" s="375">
        <v>33236.130000000005</v>
      </c>
      <c r="E40" s="39">
        <v>19269.2</v>
      </c>
      <c r="F40" s="379">
        <v>8608.3000000000011</v>
      </c>
      <c r="G40" s="377">
        <v>27877.5</v>
      </c>
      <c r="H40" s="345">
        <f>B40/$B$63</f>
        <v>0.29092148010471774</v>
      </c>
      <c r="I40" s="323">
        <f>C40/$C$63</f>
        <v>0.17729847487818393</v>
      </c>
      <c r="J40" s="398">
        <f>D40/$D$63</f>
        <v>0.25191875447295031</v>
      </c>
      <c r="K40" s="323">
        <f>E40/$E$63</f>
        <v>0.26102366161909663</v>
      </c>
      <c r="L40" s="323">
        <f>F40/$F$63</f>
        <v>0.20040507979373523</v>
      </c>
      <c r="M40" s="399">
        <f>G40/$G$63</f>
        <v>0.23872595228341129</v>
      </c>
      <c r="N40" s="392">
        <f t="shared" ref="N40:P63" si="34">(E40-B40)/B40</f>
        <v>-0.23555305886684197</v>
      </c>
      <c r="O40" s="393">
        <f t="shared" si="34"/>
        <v>7.2096206321510703E-2</v>
      </c>
      <c r="P40" s="382">
        <f t="shared" si="34"/>
        <v>-0.16122906006204704</v>
      </c>
      <c r="R40" s="401">
        <v>5382.411000000001</v>
      </c>
      <c r="S40" s="369">
        <v>2652.692</v>
      </c>
      <c r="T40" s="374">
        <v>8035.103000000001</v>
      </c>
      <c r="U40" s="39">
        <v>4154.0200000000004</v>
      </c>
      <c r="V40" s="112">
        <v>3068.2629999999995</v>
      </c>
      <c r="W40" s="380">
        <v>7222.2829999999994</v>
      </c>
      <c r="X40" s="345">
        <f>R40/$R$63</f>
        <v>0.26181617967565585</v>
      </c>
      <c r="Y40" s="323">
        <f>S40/$S$63</f>
        <v>0.17503341725091595</v>
      </c>
      <c r="Z40" s="398">
        <f>T40/$T$63</f>
        <v>0.22498894880210396</v>
      </c>
      <c r="AA40" s="323">
        <f>U40/$U$63</f>
        <v>0.22701432298277244</v>
      </c>
      <c r="AB40" s="323">
        <f>V40/$V$63</f>
        <v>0.2129688139875478</v>
      </c>
      <c r="AC40" s="399">
        <f>W40/$W$63</f>
        <v>0.2208271533251209</v>
      </c>
      <c r="AE40" s="392">
        <f t="shared" ref="AE40:AG63" si="35">(U40-R40)/R40</f>
        <v>-0.22822318845587977</v>
      </c>
      <c r="AF40" s="393">
        <f t="shared" si="35"/>
        <v>0.15666010226592436</v>
      </c>
      <c r="AG40" s="382">
        <f t="shared" si="35"/>
        <v>-0.10115862858260827</v>
      </c>
      <c r="AI40" s="27">
        <f t="shared" ref="AI40:AN63" si="36">(R40/B40)*10</f>
        <v>2.1353079654949156</v>
      </c>
      <c r="AJ40" s="28">
        <f t="shared" si="36"/>
        <v>3.3037197004512162</v>
      </c>
      <c r="AK40" s="406">
        <f t="shared" si="36"/>
        <v>2.417580807392437</v>
      </c>
      <c r="AL40" s="28">
        <f t="shared" si="36"/>
        <v>2.1557822846822909</v>
      </c>
      <c r="AM40" s="28">
        <f t="shared" si="36"/>
        <v>3.5643077030307948</v>
      </c>
      <c r="AN40" s="402">
        <f t="shared" si="36"/>
        <v>2.5907211909245804</v>
      </c>
      <c r="AO40" s="383">
        <f t="shared" ref="AO40:AQ51" si="37">(AL40-AI40)/AI40</f>
        <v>9.588461954072194E-3</v>
      </c>
      <c r="AP40" s="381">
        <f t="shared" si="37"/>
        <v>7.8877152484815208E-2</v>
      </c>
      <c r="AQ40" s="382">
        <f t="shared" si="37"/>
        <v>7.1617206342273143E-2</v>
      </c>
    </row>
    <row r="41" spans="1:43" ht="19.5" customHeight="1">
      <c r="A41" s="8" t="s">
        <v>213</v>
      </c>
      <c r="B41" s="19">
        <v>16063.39</v>
      </c>
      <c r="C41" s="371">
        <v>5691.4000000000005</v>
      </c>
      <c r="D41" s="375">
        <v>21754.79</v>
      </c>
      <c r="E41" s="19">
        <v>13616.52</v>
      </c>
      <c r="F41" s="369">
        <v>8324.659999999998</v>
      </c>
      <c r="G41" s="377">
        <v>21941.18</v>
      </c>
      <c r="H41" s="345">
        <f t="shared" ref="H41:H62" si="38">B41/$B$63</f>
        <v>0.18539441840506504</v>
      </c>
      <c r="I41" s="323">
        <f t="shared" ref="I41:I62" si="39">C41/$C$63</f>
        <v>0.12567256372780766</v>
      </c>
      <c r="J41" s="399">
        <f t="shared" ref="J41:J62" si="40">D41/$D$63</f>
        <v>0.16489403551558482</v>
      </c>
      <c r="K41" s="323">
        <f t="shared" ref="K41:K62" si="41">E41/$E$63</f>
        <v>0.18445155527524035</v>
      </c>
      <c r="L41" s="323">
        <f t="shared" ref="L41:L62" si="42">F41/$F$63</f>
        <v>0.19380181354689258</v>
      </c>
      <c r="M41" s="399">
        <f t="shared" ref="M41:M62" si="43">G41/$G$63</f>
        <v>0.18789091883137793</v>
      </c>
      <c r="N41" s="394">
        <f t="shared" si="34"/>
        <v>-0.15232587890849933</v>
      </c>
      <c r="O41" s="395">
        <f t="shared" si="34"/>
        <v>0.46267350739712498</v>
      </c>
      <c r="P41" s="386">
        <f t="shared" si="34"/>
        <v>8.5677682937872254E-3</v>
      </c>
      <c r="R41" s="401">
        <v>3349.433</v>
      </c>
      <c r="S41" s="369">
        <v>1762.3910000000001</v>
      </c>
      <c r="T41" s="374">
        <v>5111.8240000000005</v>
      </c>
      <c r="U41" s="19">
        <v>2759.7889999999998</v>
      </c>
      <c r="V41" s="119">
        <v>2440.0949999999998</v>
      </c>
      <c r="W41" s="375">
        <v>5199.884</v>
      </c>
      <c r="X41" s="345">
        <f t="shared" ref="X41:X62" si="44">R41/$R$63</f>
        <v>0.16292619648324344</v>
      </c>
      <c r="Y41" s="323">
        <f t="shared" ref="Y41:Y62" si="45">S41/$S$63</f>
        <v>0.1162884041050597</v>
      </c>
      <c r="Z41" s="399">
        <f t="shared" ref="Z41:Z62" si="46">T41/$T$63</f>
        <v>0.1431349303451824</v>
      </c>
      <c r="AA41" s="323">
        <f t="shared" ref="AA41:AA62" si="47">U41/$U$63</f>
        <v>0.15082056210858458</v>
      </c>
      <c r="AB41" s="323">
        <f t="shared" ref="AB41:AB62" si="48">V41/$V$63</f>
        <v>0.16936753406306612</v>
      </c>
      <c r="AC41" s="399">
        <f t="shared" ref="AC41:AC62" si="49">W41/$W$63</f>
        <v>0.15899066560266928</v>
      </c>
      <c r="AE41" s="394">
        <f t="shared" si="35"/>
        <v>-0.1760429302511799</v>
      </c>
      <c r="AF41" s="395">
        <f t="shared" si="35"/>
        <v>0.38453668907750871</v>
      </c>
      <c r="AG41" s="386">
        <f t="shared" si="35"/>
        <v>1.7226727680765122E-2</v>
      </c>
      <c r="AI41" s="27">
        <f t="shared" si="36"/>
        <v>2.0851345824262504</v>
      </c>
      <c r="AJ41" s="28">
        <f t="shared" si="36"/>
        <v>3.0965860772393432</v>
      </c>
      <c r="AK41" s="402">
        <f t="shared" si="36"/>
        <v>2.34974642366118</v>
      </c>
      <c r="AL41" s="28">
        <f t="shared" si="36"/>
        <v>2.0267946582533565</v>
      </c>
      <c r="AM41" s="28">
        <f t="shared" si="36"/>
        <v>2.9311647562783349</v>
      </c>
      <c r="AN41" s="402">
        <f t="shared" si="36"/>
        <v>2.3699199404954516</v>
      </c>
      <c r="AO41" s="384">
        <f t="shared" si="37"/>
        <v>-2.7978972995119537E-2</v>
      </c>
      <c r="AP41" s="385">
        <f t="shared" si="37"/>
        <v>-5.3420546639053566E-2</v>
      </c>
      <c r="AQ41" s="386">
        <f t="shared" si="37"/>
        <v>8.5854016548895934E-3</v>
      </c>
    </row>
    <row r="42" spans="1:43" ht="19.5" customHeight="1">
      <c r="A42" s="8" t="s">
        <v>215</v>
      </c>
      <c r="B42" s="19">
        <v>4821.3600000000006</v>
      </c>
      <c r="C42" s="371">
        <v>1294.32</v>
      </c>
      <c r="D42" s="375">
        <v>6115.68</v>
      </c>
      <c r="E42" s="19">
        <v>11625.679999999997</v>
      </c>
      <c r="F42" s="369">
        <v>2363.6899999999996</v>
      </c>
      <c r="G42" s="377">
        <v>13989.369999999995</v>
      </c>
      <c r="H42" s="345">
        <f t="shared" si="38"/>
        <v>5.564536708138472E-2</v>
      </c>
      <c r="I42" s="323">
        <f t="shared" si="39"/>
        <v>2.8580052831320236E-2</v>
      </c>
      <c r="J42" s="399">
        <f t="shared" si="40"/>
        <v>4.6354809911837887E-2</v>
      </c>
      <c r="K42" s="323">
        <f t="shared" si="41"/>
        <v>0.15748331858156531</v>
      </c>
      <c r="L42" s="323">
        <f t="shared" si="42"/>
        <v>5.5027761934139593E-2</v>
      </c>
      <c r="M42" s="399">
        <f t="shared" si="43"/>
        <v>0.11979645502986223</v>
      </c>
      <c r="N42" s="394">
        <f t="shared" si="34"/>
        <v>1.4112864419997666</v>
      </c>
      <c r="O42" s="395">
        <f t="shared" si="34"/>
        <v>0.82620217565980569</v>
      </c>
      <c r="P42" s="386">
        <f t="shared" si="34"/>
        <v>1.2874594484995936</v>
      </c>
      <c r="R42" s="401">
        <v>1480.2440000000001</v>
      </c>
      <c r="S42" s="369">
        <v>640.9190000000001</v>
      </c>
      <c r="T42" s="374">
        <v>2121.1630000000005</v>
      </c>
      <c r="U42" s="19">
        <v>3526.2699999999991</v>
      </c>
      <c r="V42" s="119">
        <v>517.25199999999995</v>
      </c>
      <c r="W42" s="375">
        <v>4043.521999999999</v>
      </c>
      <c r="X42" s="345">
        <f t="shared" si="44"/>
        <v>7.2003388271131924E-2</v>
      </c>
      <c r="Y42" s="323">
        <f t="shared" si="45"/>
        <v>4.2289961575275162E-2</v>
      </c>
      <c r="Z42" s="399">
        <f t="shared" si="46"/>
        <v>5.9394165029112544E-2</v>
      </c>
      <c r="AA42" s="323">
        <f t="shared" si="47"/>
        <v>0.1927082191959742</v>
      </c>
      <c r="AB42" s="323">
        <f t="shared" si="48"/>
        <v>3.5902575813314269E-2</v>
      </c>
      <c r="AC42" s="399">
        <f t="shared" si="49"/>
        <v>0.12363396071124592</v>
      </c>
      <c r="AE42" s="394">
        <f t="shared" si="35"/>
        <v>1.3822221201369496</v>
      </c>
      <c r="AF42" s="395">
        <f t="shared" si="35"/>
        <v>-0.19295261959779647</v>
      </c>
      <c r="AG42" s="386">
        <f t="shared" si="35"/>
        <v>0.90627594390435728</v>
      </c>
      <c r="AI42" s="27">
        <f t="shared" si="36"/>
        <v>3.0701793684769441</v>
      </c>
      <c r="AJ42" s="28">
        <f t="shared" si="36"/>
        <v>4.9517816305086857</v>
      </c>
      <c r="AK42" s="402">
        <f t="shared" si="36"/>
        <v>3.468400897365461</v>
      </c>
      <c r="AL42" s="28">
        <f t="shared" si="36"/>
        <v>3.0331731133146622</v>
      </c>
      <c r="AM42" s="28">
        <f t="shared" si="36"/>
        <v>2.1883241880280409</v>
      </c>
      <c r="AN42" s="402">
        <f t="shared" si="36"/>
        <v>2.8904246581511535</v>
      </c>
      <c r="AO42" s="384">
        <f t="shared" si="37"/>
        <v>-1.2053450538507111E-2</v>
      </c>
      <c r="AP42" s="385">
        <f t="shared" si="37"/>
        <v>-0.55807336604961733</v>
      </c>
      <c r="AQ42" s="386">
        <f t="shared" si="37"/>
        <v>-0.16664055174628992</v>
      </c>
    </row>
    <row r="43" spans="1:43" ht="19.5" customHeight="1">
      <c r="A43" s="8" t="s">
        <v>210</v>
      </c>
      <c r="B43" s="19">
        <v>10421.15</v>
      </c>
      <c r="C43" s="371">
        <v>5453.72</v>
      </c>
      <c r="D43" s="375">
        <v>15874.869999999999</v>
      </c>
      <c r="E43" s="19">
        <v>8709.7900000000009</v>
      </c>
      <c r="F43" s="369">
        <v>3981.4500000000003</v>
      </c>
      <c r="G43" s="377">
        <v>12691.240000000002</v>
      </c>
      <c r="H43" s="345">
        <f t="shared" si="38"/>
        <v>0.12027492598772385</v>
      </c>
      <c r="I43" s="323">
        <f t="shared" si="39"/>
        <v>0.1204243198955651</v>
      </c>
      <c r="J43" s="399">
        <f t="shared" si="40"/>
        <v>0.12032620758854909</v>
      </c>
      <c r="K43" s="323">
        <f t="shared" si="41"/>
        <v>0.11798420680326073</v>
      </c>
      <c r="L43" s="323">
        <f t="shared" si="42"/>
        <v>9.2689939354433176E-2</v>
      </c>
      <c r="M43" s="399">
        <f t="shared" si="43"/>
        <v>0.10868005935458061</v>
      </c>
      <c r="N43" s="394">
        <f t="shared" si="34"/>
        <v>-0.16421987976374958</v>
      </c>
      <c r="O43" s="395">
        <f t="shared" si="34"/>
        <v>-0.26995702016238454</v>
      </c>
      <c r="P43" s="386">
        <f t="shared" si="34"/>
        <v>-0.20054526430767608</v>
      </c>
      <c r="R43" s="401">
        <v>2690.4850000000001</v>
      </c>
      <c r="S43" s="369">
        <v>1753.5579999999998</v>
      </c>
      <c r="T43" s="374">
        <v>4444.0429999999997</v>
      </c>
      <c r="U43" s="19">
        <v>2318.2339999999999</v>
      </c>
      <c r="V43" s="119">
        <v>1402.56</v>
      </c>
      <c r="W43" s="375">
        <v>3720.7939999999999</v>
      </c>
      <c r="X43" s="345">
        <f t="shared" si="44"/>
        <v>0.1308730426150394</v>
      </c>
      <c r="Y43" s="323">
        <f t="shared" si="45"/>
        <v>0.11570557346562724</v>
      </c>
      <c r="Z43" s="399">
        <f t="shared" si="46"/>
        <v>0.12443655831186586</v>
      </c>
      <c r="AA43" s="323">
        <f t="shared" si="47"/>
        <v>0.12668988642944531</v>
      </c>
      <c r="AB43" s="323">
        <f t="shared" si="48"/>
        <v>9.7352000055528187E-2</v>
      </c>
      <c r="AC43" s="399">
        <f t="shared" si="49"/>
        <v>0.11376629067694938</v>
      </c>
      <c r="AE43" s="394">
        <f t="shared" si="35"/>
        <v>-0.13835832572937601</v>
      </c>
      <c r="AF43" s="395">
        <f t="shared" si="35"/>
        <v>-0.20016332507963802</v>
      </c>
      <c r="AG43" s="386">
        <f t="shared" si="35"/>
        <v>-0.16274572500761128</v>
      </c>
      <c r="AI43" s="27">
        <f t="shared" si="36"/>
        <v>2.5817544129006875</v>
      </c>
      <c r="AJ43" s="28">
        <f t="shared" si="36"/>
        <v>3.2153429218955134</v>
      </c>
      <c r="AK43" s="402">
        <f t="shared" si="36"/>
        <v>2.7994200897393173</v>
      </c>
      <c r="AL43" s="28">
        <f t="shared" si="36"/>
        <v>2.661641669891007</v>
      </c>
      <c r="AM43" s="28">
        <f t="shared" si="36"/>
        <v>3.5227366914063967</v>
      </c>
      <c r="AN43" s="402">
        <f t="shared" si="36"/>
        <v>2.9317812916625954</v>
      </c>
      <c r="AO43" s="384">
        <f t="shared" si="37"/>
        <v>3.0943011694347607E-2</v>
      </c>
      <c r="AP43" s="385">
        <f t="shared" si="37"/>
        <v>9.560217276285668E-2</v>
      </c>
      <c r="AQ43" s="386">
        <f t="shared" si="37"/>
        <v>4.7281650370524973E-2</v>
      </c>
    </row>
    <row r="44" spans="1:43" ht="19.5" customHeight="1">
      <c r="A44" s="8" t="s">
        <v>216</v>
      </c>
      <c r="B44" s="19">
        <v>11846.44</v>
      </c>
      <c r="C44" s="371">
        <v>5103.3199999999988</v>
      </c>
      <c r="D44" s="375">
        <v>16949.759999999998</v>
      </c>
      <c r="E44" s="19">
        <v>3600.1899999999996</v>
      </c>
      <c r="F44" s="369">
        <v>5155.03</v>
      </c>
      <c r="G44" s="377">
        <v>8755.2199999999993</v>
      </c>
      <c r="H44" s="345">
        <f t="shared" si="38"/>
        <v>0.13672480428916306</v>
      </c>
      <c r="I44" s="323">
        <f t="shared" si="39"/>
        <v>0.11268709068478673</v>
      </c>
      <c r="J44" s="399">
        <f t="shared" si="40"/>
        <v>0.1284735144499505</v>
      </c>
      <c r="K44" s="323">
        <f t="shared" si="41"/>
        <v>4.8768748901067784E-2</v>
      </c>
      <c r="L44" s="323">
        <f t="shared" si="42"/>
        <v>0.12001140741947873</v>
      </c>
      <c r="M44" s="399">
        <f t="shared" si="43"/>
        <v>7.4974378332015715E-2</v>
      </c>
      <c r="N44" s="394">
        <f t="shared" si="34"/>
        <v>-0.69609519821988708</v>
      </c>
      <c r="O44" s="395">
        <f t="shared" si="34"/>
        <v>1.0132619549626706E-2</v>
      </c>
      <c r="P44" s="386">
        <f t="shared" si="34"/>
        <v>-0.48346053277450535</v>
      </c>
      <c r="R44" s="401">
        <v>2722.1019999999999</v>
      </c>
      <c r="S44" s="369">
        <v>1534.4169999999999</v>
      </c>
      <c r="T44" s="374">
        <v>4256.5190000000002</v>
      </c>
      <c r="U44" s="19">
        <v>881.01499999999999</v>
      </c>
      <c r="V44" s="119">
        <v>2013.931</v>
      </c>
      <c r="W44" s="375">
        <v>2894.9459999999999</v>
      </c>
      <c r="X44" s="345">
        <f t="shared" si="44"/>
        <v>0.13241098576966009</v>
      </c>
      <c r="Y44" s="323">
        <f t="shared" si="45"/>
        <v>0.10124592338571485</v>
      </c>
      <c r="Z44" s="399">
        <f t="shared" si="46"/>
        <v>0.11918574477093606</v>
      </c>
      <c r="AA44" s="323">
        <f t="shared" si="47"/>
        <v>4.8146861055716451E-2</v>
      </c>
      <c r="AB44" s="323">
        <f t="shared" si="48"/>
        <v>0.13978739649200744</v>
      </c>
      <c r="AC44" s="399">
        <f t="shared" si="49"/>
        <v>8.8515319077076521E-2</v>
      </c>
      <c r="AE44" s="394">
        <f t="shared" si="35"/>
        <v>-0.6763475431853766</v>
      </c>
      <c r="AF44" s="395">
        <f t="shared" si="35"/>
        <v>0.31250566175948269</v>
      </c>
      <c r="AG44" s="386">
        <f t="shared" si="35"/>
        <v>-0.31987946018800817</v>
      </c>
      <c r="AI44" s="27">
        <f t="shared" si="36"/>
        <v>2.2978228058387158</v>
      </c>
      <c r="AJ44" s="28">
        <f t="shared" si="36"/>
        <v>3.0067034793036695</v>
      </c>
      <c r="AK44" s="402">
        <f t="shared" si="36"/>
        <v>2.5112562065775568</v>
      </c>
      <c r="AL44" s="28">
        <f t="shared" si="36"/>
        <v>2.4471347345556764</v>
      </c>
      <c r="AM44" s="28">
        <f t="shared" si="36"/>
        <v>3.9067299317365762</v>
      </c>
      <c r="AN44" s="402">
        <f t="shared" si="36"/>
        <v>3.3065371287072169</v>
      </c>
      <c r="AO44" s="384">
        <f t="shared" si="37"/>
        <v>6.4979740099002592E-2</v>
      </c>
      <c r="AP44" s="385">
        <f t="shared" si="37"/>
        <v>0.29933994443687084</v>
      </c>
      <c r="AQ44" s="386">
        <f t="shared" si="37"/>
        <v>0.31668649341578003</v>
      </c>
    </row>
    <row r="45" spans="1:43" ht="19.5" customHeight="1">
      <c r="A45" s="8" t="s">
        <v>214</v>
      </c>
      <c r="B45" s="19">
        <v>2300.02</v>
      </c>
      <c r="C45" s="371">
        <v>4107.76</v>
      </c>
      <c r="D45" s="375">
        <v>6407.7800000000007</v>
      </c>
      <c r="E45" s="19">
        <v>3984.6199999999994</v>
      </c>
      <c r="F45" s="369">
        <v>2456.25</v>
      </c>
      <c r="G45" s="377">
        <v>6440.869999999999</v>
      </c>
      <c r="H45" s="345">
        <f t="shared" si="38"/>
        <v>2.6545509398702125E-2</v>
      </c>
      <c r="I45" s="323">
        <f t="shared" si="39"/>
        <v>9.0703997325533123E-2</v>
      </c>
      <c r="J45" s="399">
        <f t="shared" si="40"/>
        <v>4.8568830262027539E-2</v>
      </c>
      <c r="K45" s="323">
        <f t="shared" si="41"/>
        <v>5.3976299097040076E-2</v>
      </c>
      <c r="L45" s="323">
        <f t="shared" si="42"/>
        <v>5.7182600193227705E-2</v>
      </c>
      <c r="M45" s="399">
        <f t="shared" si="43"/>
        <v>5.5155692737284732E-2</v>
      </c>
      <c r="N45" s="394">
        <f t="shared" si="34"/>
        <v>0.73242841366596789</v>
      </c>
      <c r="O45" s="395">
        <f t="shared" si="34"/>
        <v>-0.40204637077141803</v>
      </c>
      <c r="P45" s="386">
        <f t="shared" si="34"/>
        <v>5.1640349699893446E-3</v>
      </c>
      <c r="R45" s="401">
        <v>602.15700000000004</v>
      </c>
      <c r="S45" s="369">
        <v>1335.271</v>
      </c>
      <c r="T45" s="374">
        <v>1937.4279999999999</v>
      </c>
      <c r="U45" s="19">
        <v>873.09299999999985</v>
      </c>
      <c r="V45" s="119">
        <v>890.56399999999996</v>
      </c>
      <c r="W45" s="375">
        <v>1763.6569999999997</v>
      </c>
      <c r="X45" s="345">
        <f t="shared" si="44"/>
        <v>2.9290673882940911E-2</v>
      </c>
      <c r="Y45" s="323">
        <f t="shared" si="45"/>
        <v>8.8105609730058293E-2</v>
      </c>
      <c r="Z45" s="399">
        <f t="shared" si="46"/>
        <v>5.4249446348075762E-2</v>
      </c>
      <c r="AA45" s="323">
        <f t="shared" si="47"/>
        <v>4.7713929229035411E-2</v>
      </c>
      <c r="AB45" s="323">
        <f t="shared" si="48"/>
        <v>6.1814244365625284E-2</v>
      </c>
      <c r="AC45" s="399">
        <f t="shared" si="49"/>
        <v>5.3925241471695681E-2</v>
      </c>
      <c r="AE45" s="394">
        <f t="shared" si="35"/>
        <v>0.44994245686756079</v>
      </c>
      <c r="AF45" s="395">
        <f t="shared" si="35"/>
        <v>-0.33304625053640796</v>
      </c>
      <c r="AG45" s="386">
        <f t="shared" si="35"/>
        <v>-8.9691591119773331E-2</v>
      </c>
      <c r="AI45" s="27">
        <f t="shared" si="36"/>
        <v>2.618051147381327</v>
      </c>
      <c r="AJ45" s="28">
        <f t="shared" si="36"/>
        <v>3.2506061697859656</v>
      </c>
      <c r="AK45" s="402">
        <f t="shared" si="36"/>
        <v>3.0235557400534967</v>
      </c>
      <c r="AL45" s="28">
        <f t="shared" si="36"/>
        <v>2.1911575005897674</v>
      </c>
      <c r="AM45" s="28">
        <f t="shared" si="36"/>
        <v>3.6257058524173025</v>
      </c>
      <c r="AN45" s="402">
        <f t="shared" si="36"/>
        <v>2.7382279102046776</v>
      </c>
      <c r="AO45" s="384">
        <f t="shared" si="37"/>
        <v>-0.1630577948099122</v>
      </c>
      <c r="AP45" s="385">
        <f t="shared" si="37"/>
        <v>0.11539376443626054</v>
      </c>
      <c r="AQ45" s="386">
        <f t="shared" si="37"/>
        <v>-9.4368304863389318E-2</v>
      </c>
    </row>
    <row r="46" spans="1:43" ht="19.5" customHeight="1">
      <c r="A46" s="8" t="s">
        <v>218</v>
      </c>
      <c r="B46" s="19">
        <v>1164.1100000000001</v>
      </c>
      <c r="C46" s="371">
        <v>3252.5899999999997</v>
      </c>
      <c r="D46" s="375">
        <v>4416.7</v>
      </c>
      <c r="E46" s="19">
        <v>1392.8900000000003</v>
      </c>
      <c r="F46" s="369">
        <v>3372.56</v>
      </c>
      <c r="G46" s="377">
        <v>4765.4500000000007</v>
      </c>
      <c r="H46" s="345">
        <f t="shared" si="38"/>
        <v>1.3435488798411811E-2</v>
      </c>
      <c r="I46" s="323">
        <f t="shared" si="39"/>
        <v>7.1820874311317048E-2</v>
      </c>
      <c r="J46" s="399">
        <f t="shared" si="40"/>
        <v>3.3477109485390733E-2</v>
      </c>
      <c r="K46" s="323">
        <f t="shared" si="41"/>
        <v>1.886831046606105E-2</v>
      </c>
      <c r="L46" s="323">
        <f t="shared" si="42"/>
        <v>7.85147074229708E-2</v>
      </c>
      <c r="M46" s="399">
        <f t="shared" si="43"/>
        <v>4.0808415005254506E-2</v>
      </c>
      <c r="N46" s="394">
        <f t="shared" si="34"/>
        <v>0.19652781953595466</v>
      </c>
      <c r="O46" s="395">
        <f t="shared" si="34"/>
        <v>3.6884452082801784E-2</v>
      </c>
      <c r="P46" s="386">
        <f t="shared" si="34"/>
        <v>7.8961668213825012E-2</v>
      </c>
      <c r="R46" s="401">
        <v>439.03500000000008</v>
      </c>
      <c r="S46" s="369">
        <v>1362.829</v>
      </c>
      <c r="T46" s="374">
        <v>1801.864</v>
      </c>
      <c r="U46" s="19">
        <v>461.86099999999993</v>
      </c>
      <c r="V46" s="119">
        <v>1244.931</v>
      </c>
      <c r="W46" s="375">
        <v>1706.7919999999999</v>
      </c>
      <c r="X46" s="345">
        <f t="shared" si="44"/>
        <v>2.1355943729288149E-2</v>
      </c>
      <c r="Y46" s="323">
        <f t="shared" si="45"/>
        <v>8.9923977981103173E-2</v>
      </c>
      <c r="Z46" s="399">
        <f t="shared" si="46"/>
        <v>5.0453552025948416E-2</v>
      </c>
      <c r="AA46" s="323">
        <f t="shared" si="47"/>
        <v>2.5240384549700349E-2</v>
      </c>
      <c r="AB46" s="323">
        <f t="shared" si="48"/>
        <v>8.6410936274475797E-2</v>
      </c>
      <c r="AC46" s="399">
        <f t="shared" si="49"/>
        <v>5.2186548031708226E-2</v>
      </c>
      <c r="AE46" s="394">
        <f t="shared" si="35"/>
        <v>5.199129909916031E-2</v>
      </c>
      <c r="AF46" s="395">
        <f t="shared" si="35"/>
        <v>-8.6509752874351739E-2</v>
      </c>
      <c r="AG46" s="386">
        <f t="shared" si="35"/>
        <v>-5.2763138616455027E-2</v>
      </c>
      <c r="AI46" s="27">
        <f t="shared" si="36"/>
        <v>3.7714219446615873</v>
      </c>
      <c r="AJ46" s="28">
        <f t="shared" si="36"/>
        <v>4.1899809075229282</v>
      </c>
      <c r="AK46" s="402">
        <f t="shared" si="36"/>
        <v>4.0796612855752032</v>
      </c>
      <c r="AL46" s="28">
        <f t="shared" si="36"/>
        <v>3.3158469082267787</v>
      </c>
      <c r="AM46" s="28">
        <f t="shared" si="36"/>
        <v>3.6913531560594919</v>
      </c>
      <c r="AN46" s="402">
        <f t="shared" si="36"/>
        <v>3.581596701255914</v>
      </c>
      <c r="AO46" s="384">
        <f t="shared" si="37"/>
        <v>-0.12079662342731785</v>
      </c>
      <c r="AP46" s="385">
        <f t="shared" si="37"/>
        <v>-0.11900477889246987</v>
      </c>
      <c r="AQ46" s="386">
        <f t="shared" si="37"/>
        <v>-0.1220847882838552</v>
      </c>
    </row>
    <row r="47" spans="1:43" ht="19.5" customHeight="1">
      <c r="A47" s="8" t="s">
        <v>211</v>
      </c>
      <c r="B47" s="19">
        <v>3546.3800000000006</v>
      </c>
      <c r="C47" s="371">
        <v>2969.8499999999995</v>
      </c>
      <c r="D47" s="375">
        <v>6516.23</v>
      </c>
      <c r="E47" s="19">
        <v>3020.6800000000003</v>
      </c>
      <c r="F47" s="369">
        <v>2281.2799999999997</v>
      </c>
      <c r="G47" s="377">
        <v>5301.96</v>
      </c>
      <c r="H47" s="345">
        <f t="shared" si="38"/>
        <v>4.0930280441634964E-2</v>
      </c>
      <c r="I47" s="323">
        <f t="shared" si="39"/>
        <v>6.5577654599400764E-2</v>
      </c>
      <c r="J47" s="399">
        <f t="shared" si="40"/>
        <v>4.9390845006902807E-2</v>
      </c>
      <c r="K47" s="323">
        <f t="shared" si="41"/>
        <v>4.0918613859401161E-2</v>
      </c>
      <c r="L47" s="323">
        <f t="shared" si="42"/>
        <v>5.3109220221397045E-2</v>
      </c>
      <c r="M47" s="399">
        <f t="shared" si="43"/>
        <v>4.5402760289428939E-2</v>
      </c>
      <c r="N47" s="394">
        <f t="shared" si="34"/>
        <v>-0.14823566566470603</v>
      </c>
      <c r="O47" s="395">
        <f t="shared" si="34"/>
        <v>-0.23185346061248879</v>
      </c>
      <c r="P47" s="386">
        <f t="shared" si="34"/>
        <v>-0.18634547890421296</v>
      </c>
      <c r="R47" s="401">
        <v>1057.8679999999999</v>
      </c>
      <c r="S47" s="369">
        <v>1135.6080000000002</v>
      </c>
      <c r="T47" s="374">
        <v>2193.4760000000001</v>
      </c>
      <c r="U47" s="19">
        <v>896.40899999999988</v>
      </c>
      <c r="V47" s="119">
        <v>772.17</v>
      </c>
      <c r="W47" s="375">
        <v>1668.5789999999997</v>
      </c>
      <c r="X47" s="345">
        <f t="shared" si="44"/>
        <v>5.1457786921349301E-2</v>
      </c>
      <c r="Y47" s="323">
        <f t="shared" si="45"/>
        <v>7.4931182699491006E-2</v>
      </c>
      <c r="Z47" s="399">
        <f t="shared" si="46"/>
        <v>6.1418983610122206E-2</v>
      </c>
      <c r="AA47" s="323">
        <f t="shared" si="47"/>
        <v>4.8988132519984018E-2</v>
      </c>
      <c r="AB47" s="323">
        <f t="shared" si="48"/>
        <v>5.3596490619208584E-2</v>
      </c>
      <c r="AC47" s="399">
        <f t="shared" si="49"/>
        <v>5.1018154601263459E-2</v>
      </c>
      <c r="AE47" s="394">
        <f t="shared" si="35"/>
        <v>-0.15262679275675234</v>
      </c>
      <c r="AF47" s="395">
        <f t="shared" si="35"/>
        <v>-0.32003825263647329</v>
      </c>
      <c r="AG47" s="386">
        <f t="shared" si="35"/>
        <v>-0.23929917628458225</v>
      </c>
      <c r="AI47" s="27">
        <f t="shared" si="36"/>
        <v>2.9829516295490044</v>
      </c>
      <c r="AJ47" s="28">
        <f t="shared" si="36"/>
        <v>3.8237890802565797</v>
      </c>
      <c r="AK47" s="402">
        <f t="shared" si="36"/>
        <v>3.366173385531205</v>
      </c>
      <c r="AL47" s="28">
        <f t="shared" si="36"/>
        <v>2.9675735264907233</v>
      </c>
      <c r="AM47" s="28">
        <f t="shared" si="36"/>
        <v>3.3848102819469772</v>
      </c>
      <c r="AN47" s="402">
        <f t="shared" si="36"/>
        <v>3.1470984315234363</v>
      </c>
      <c r="AO47" s="384">
        <f t="shared" si="37"/>
        <v>-5.155331017085975E-3</v>
      </c>
      <c r="AP47" s="385">
        <f t="shared" si="37"/>
        <v>-0.11480204297255503</v>
      </c>
      <c r="AQ47" s="386">
        <f t="shared" si="37"/>
        <v>-6.5081304174472068E-2</v>
      </c>
    </row>
    <row r="48" spans="1:43" ht="19.5" customHeight="1">
      <c r="A48" s="8" t="s">
        <v>222</v>
      </c>
      <c r="B48" s="19">
        <v>1940.14</v>
      </c>
      <c r="C48" s="371">
        <v>1803.5099999999998</v>
      </c>
      <c r="D48" s="375">
        <v>3743.6499999999996</v>
      </c>
      <c r="E48" s="19">
        <v>578.11</v>
      </c>
      <c r="F48" s="369">
        <v>2137.63</v>
      </c>
      <c r="G48" s="377">
        <v>2715.7400000000002</v>
      </c>
      <c r="H48" s="345">
        <f t="shared" si="38"/>
        <v>2.2391981202249521E-2</v>
      </c>
      <c r="I48" s="323">
        <f t="shared" si="39"/>
        <v>3.9823545245236382E-2</v>
      </c>
      <c r="J48" s="399">
        <f t="shared" si="40"/>
        <v>2.837561548780379E-2</v>
      </c>
      <c r="K48" s="323">
        <f t="shared" si="41"/>
        <v>7.8311704180046883E-3</v>
      </c>
      <c r="L48" s="323">
        <f t="shared" si="42"/>
        <v>4.9764983878289815E-2</v>
      </c>
      <c r="M48" s="399">
        <f t="shared" si="43"/>
        <v>2.3255945391593629E-2</v>
      </c>
      <c r="N48" s="394">
        <f t="shared" si="34"/>
        <v>-0.7020266578700507</v>
      </c>
      <c r="O48" s="395">
        <f t="shared" si="34"/>
        <v>0.18526096334370221</v>
      </c>
      <c r="P48" s="386">
        <f t="shared" si="34"/>
        <v>-0.2745742791126306</v>
      </c>
      <c r="R48" s="401">
        <v>513.60100000000011</v>
      </c>
      <c r="S48" s="369">
        <v>635.41500000000008</v>
      </c>
      <c r="T48" s="374">
        <v>1149.0160000000001</v>
      </c>
      <c r="U48" s="19">
        <v>229.86499999999998</v>
      </c>
      <c r="V48" s="119">
        <v>724.55199999999991</v>
      </c>
      <c r="W48" s="375">
        <v>954.41699999999992</v>
      </c>
      <c r="X48" s="345">
        <f t="shared" si="44"/>
        <v>2.4983051591117165E-2</v>
      </c>
      <c r="Y48" s="323">
        <f t="shared" si="45"/>
        <v>4.1926789398275703E-2</v>
      </c>
      <c r="Z48" s="399">
        <f t="shared" si="46"/>
        <v>3.2173315263886261E-2</v>
      </c>
      <c r="AA48" s="323">
        <f t="shared" si="47"/>
        <v>1.2561963436005359E-2</v>
      </c>
      <c r="AB48" s="323">
        <f t="shared" si="48"/>
        <v>5.0291314699002575E-2</v>
      </c>
      <c r="AC48" s="399">
        <f t="shared" si="49"/>
        <v>2.9182072925569645E-2</v>
      </c>
      <c r="AE48" s="394">
        <f t="shared" si="35"/>
        <v>-0.55244440723440968</v>
      </c>
      <c r="AF48" s="395">
        <f t="shared" si="35"/>
        <v>0.14028154827947062</v>
      </c>
      <c r="AG48" s="386">
        <f t="shared" si="35"/>
        <v>-0.16936143622020941</v>
      </c>
      <c r="AI48" s="27">
        <f t="shared" si="36"/>
        <v>2.6472367973445223</v>
      </c>
      <c r="AJ48" s="28">
        <f t="shared" si="36"/>
        <v>3.5232130678510249</v>
      </c>
      <c r="AK48" s="402">
        <f t="shared" si="36"/>
        <v>3.0692399129192105</v>
      </c>
      <c r="AL48" s="28">
        <f t="shared" si="36"/>
        <v>3.9761464081230216</v>
      </c>
      <c r="AM48" s="28">
        <f t="shared" si="36"/>
        <v>3.3895108133774317</v>
      </c>
      <c r="AN48" s="402">
        <f t="shared" si="36"/>
        <v>3.5143901846273939</v>
      </c>
      <c r="AO48" s="384">
        <f t="shared" si="37"/>
        <v>0.50199876796497611</v>
      </c>
      <c r="AP48" s="385">
        <f t="shared" si="37"/>
        <v>-3.7948955086938484E-2</v>
      </c>
      <c r="AQ48" s="386">
        <f t="shared" si="37"/>
        <v>0.14503599729510647</v>
      </c>
    </row>
    <row r="49" spans="1:43" ht="19.5" customHeight="1">
      <c r="A49" s="8" t="s">
        <v>223</v>
      </c>
      <c r="B49" s="19">
        <v>3168.8899999999994</v>
      </c>
      <c r="C49" s="371">
        <v>1175.2</v>
      </c>
      <c r="D49" s="375">
        <v>4344.0899999999992</v>
      </c>
      <c r="E49" s="19">
        <v>3293.6</v>
      </c>
      <c r="F49" s="369">
        <v>577.06999999999994</v>
      </c>
      <c r="G49" s="377">
        <v>3870.67</v>
      </c>
      <c r="H49" s="345">
        <f t="shared" si="38"/>
        <v>3.657350774273839E-2</v>
      </c>
      <c r="I49" s="323">
        <f t="shared" si="39"/>
        <v>2.5949748197793086E-2</v>
      </c>
      <c r="J49" s="399">
        <f t="shared" si="40"/>
        <v>3.2926749959107701E-2</v>
      </c>
      <c r="K49" s="323">
        <f t="shared" si="41"/>
        <v>4.4615631780699591E-2</v>
      </c>
      <c r="L49" s="323">
        <f t="shared" si="42"/>
        <v>1.3434448078781032E-2</v>
      </c>
      <c r="M49" s="399">
        <f t="shared" si="43"/>
        <v>3.3146063374579197E-2</v>
      </c>
      <c r="N49" s="394">
        <f t="shared" si="34"/>
        <v>3.9354474279637515E-2</v>
      </c>
      <c r="O49" s="395">
        <f t="shared" si="34"/>
        <v>-0.50896017699115048</v>
      </c>
      <c r="P49" s="386">
        <f t="shared" si="34"/>
        <v>-0.10898024672601149</v>
      </c>
      <c r="R49" s="401">
        <v>719.51800000000014</v>
      </c>
      <c r="S49" s="369">
        <v>260.21399999999994</v>
      </c>
      <c r="T49" s="374">
        <v>979.73200000000008</v>
      </c>
      <c r="U49" s="19">
        <v>743.05600000000004</v>
      </c>
      <c r="V49" s="119">
        <v>130.96</v>
      </c>
      <c r="W49" s="375">
        <v>874.01600000000008</v>
      </c>
      <c r="X49" s="345">
        <f t="shared" si="44"/>
        <v>3.499945544252725E-2</v>
      </c>
      <c r="Y49" s="323">
        <f t="shared" si="45"/>
        <v>1.7169782860780608E-2</v>
      </c>
      <c r="Z49" s="399">
        <f t="shared" si="46"/>
        <v>2.7433235490295881E-2</v>
      </c>
      <c r="AA49" s="323">
        <f t="shared" si="47"/>
        <v>4.0607497021749282E-2</v>
      </c>
      <c r="AB49" s="323">
        <f t="shared" si="48"/>
        <v>9.0899625878906945E-3</v>
      </c>
      <c r="AC49" s="399">
        <f t="shared" si="49"/>
        <v>2.6723747219626937E-2</v>
      </c>
      <c r="AE49" s="394">
        <f t="shared" si="35"/>
        <v>3.2713566582072848E-2</v>
      </c>
      <c r="AF49" s="395">
        <f t="shared" si="35"/>
        <v>-0.49672192887392669</v>
      </c>
      <c r="AG49" s="386">
        <f t="shared" si="35"/>
        <v>-0.10790297754896237</v>
      </c>
      <c r="AI49" s="27">
        <f t="shared" si="36"/>
        <v>2.2705679275708537</v>
      </c>
      <c r="AJ49" s="28">
        <f t="shared" si="36"/>
        <v>2.2142103471749484</v>
      </c>
      <c r="AK49" s="402">
        <f t="shared" si="36"/>
        <v>2.2553215978490324</v>
      </c>
      <c r="AL49" s="28">
        <f t="shared" si="36"/>
        <v>2.2560602380374064</v>
      </c>
      <c r="AM49" s="28">
        <f t="shared" si="36"/>
        <v>2.2693953939730021</v>
      </c>
      <c r="AN49" s="402">
        <f t="shared" si="36"/>
        <v>2.2580483482187841</v>
      </c>
      <c r="AO49" s="384">
        <f t="shared" si="37"/>
        <v>-6.3894540908838587E-3</v>
      </c>
      <c r="AP49" s="385">
        <f t="shared" si="37"/>
        <v>2.4923127501622788E-2</v>
      </c>
      <c r="AQ49" s="386">
        <f t="shared" si="37"/>
        <v>1.2090295115127958E-3</v>
      </c>
    </row>
    <row r="50" spans="1:43" ht="19.5" customHeight="1">
      <c r="A50" s="8" t="s">
        <v>219</v>
      </c>
      <c r="B50" s="19">
        <v>589.67999999999995</v>
      </c>
      <c r="C50" s="371">
        <v>2985.5</v>
      </c>
      <c r="D50" s="375">
        <v>3575.18</v>
      </c>
      <c r="E50" s="19">
        <v>423.11</v>
      </c>
      <c r="F50" s="369">
        <v>2184.06</v>
      </c>
      <c r="G50" s="377">
        <v>2607.17</v>
      </c>
      <c r="H50" s="345">
        <f t="shared" si="38"/>
        <v>6.8057477683788259E-3</v>
      </c>
      <c r="I50" s="323">
        <f t="shared" si="39"/>
        <v>6.5923224340121891E-2</v>
      </c>
      <c r="J50" s="399">
        <f t="shared" si="40"/>
        <v>2.7098669207774862E-2</v>
      </c>
      <c r="K50" s="323">
        <f t="shared" si="41"/>
        <v>5.7315156554322948E-3</v>
      </c>
      <c r="L50" s="323">
        <f t="shared" si="42"/>
        <v>5.0845895075021234E-2</v>
      </c>
      <c r="M50" s="399">
        <f t="shared" si="43"/>
        <v>2.2326217954075561E-2</v>
      </c>
      <c r="N50" s="394">
        <f t="shared" si="34"/>
        <v>-0.28247524080857406</v>
      </c>
      <c r="O50" s="395">
        <f t="shared" si="34"/>
        <v>-0.26844414670909394</v>
      </c>
      <c r="P50" s="386">
        <f t="shared" si="34"/>
        <v>-0.27075839538149121</v>
      </c>
      <c r="R50" s="401">
        <v>192.40499999999997</v>
      </c>
      <c r="S50" s="369">
        <v>903.25599999999986</v>
      </c>
      <c r="T50" s="374">
        <v>1095.6609999999998</v>
      </c>
      <c r="U50" s="19">
        <v>128.57299999999998</v>
      </c>
      <c r="V50" s="119">
        <v>596.44599999999991</v>
      </c>
      <c r="W50" s="375">
        <v>725.01899999999989</v>
      </c>
      <c r="X50" s="345">
        <f t="shared" si="44"/>
        <v>9.359140736464485E-3</v>
      </c>
      <c r="Y50" s="323">
        <f t="shared" si="45"/>
        <v>5.9599827018136035E-2</v>
      </c>
      <c r="Z50" s="399">
        <f t="shared" si="46"/>
        <v>3.0679334992154045E-2</v>
      </c>
      <c r="AA50" s="323">
        <f t="shared" si="47"/>
        <v>7.0264256187654358E-3</v>
      </c>
      <c r="AB50" s="323">
        <f t="shared" si="48"/>
        <v>4.1399448882842485E-2</v>
      </c>
      <c r="AC50" s="399">
        <f t="shared" si="49"/>
        <v>2.2168043245691955E-2</v>
      </c>
      <c r="AE50" s="394">
        <f t="shared" si="35"/>
        <v>-0.33175853018372703</v>
      </c>
      <c r="AF50" s="395">
        <f t="shared" si="35"/>
        <v>-0.33967114527885783</v>
      </c>
      <c r="AG50" s="386">
        <f t="shared" si="35"/>
        <v>-0.33828164003282035</v>
      </c>
      <c r="AI50" s="27">
        <f t="shared" si="36"/>
        <v>3.262871387871388</v>
      </c>
      <c r="AJ50" s="28">
        <f t="shared" si="36"/>
        <v>3.0254764696030811</v>
      </c>
      <c r="AK50" s="402">
        <f t="shared" si="36"/>
        <v>3.064631710850922</v>
      </c>
      <c r="AL50" s="28">
        <f t="shared" si="36"/>
        <v>3.0387606059889856</v>
      </c>
      <c r="AM50" s="28">
        <f t="shared" si="36"/>
        <v>2.7309048286219237</v>
      </c>
      <c r="AN50" s="402">
        <f t="shared" si="36"/>
        <v>2.7808658430405373</v>
      </c>
      <c r="AO50" s="384">
        <f t="shared" si="37"/>
        <v>-6.8685141165985841E-2</v>
      </c>
      <c r="AP50" s="385">
        <f t="shared" si="37"/>
        <v>-9.7363719050772485E-2</v>
      </c>
      <c r="AQ50" s="386">
        <f t="shared" si="37"/>
        <v>-9.2593790896849604E-2</v>
      </c>
    </row>
    <row r="51" spans="1:43" ht="19.5" customHeight="1">
      <c r="A51" s="8" t="s">
        <v>217</v>
      </c>
      <c r="B51" s="19">
        <v>1320.23</v>
      </c>
      <c r="C51" s="371">
        <v>1574.5500000000002</v>
      </c>
      <c r="D51" s="375">
        <v>2894.78</v>
      </c>
      <c r="E51" s="19">
        <v>882.01</v>
      </c>
      <c r="F51" s="369">
        <v>363.10999999999996</v>
      </c>
      <c r="G51" s="377">
        <v>1245.1199999999999</v>
      </c>
      <c r="H51" s="345">
        <f t="shared" si="38"/>
        <v>1.5237336142054636E-2</v>
      </c>
      <c r="I51" s="323">
        <f t="shared" si="39"/>
        <v>3.476784889791959E-2</v>
      </c>
      <c r="J51" s="399">
        <f t="shared" si="40"/>
        <v>2.194146466731256E-2</v>
      </c>
      <c r="K51" s="323">
        <f t="shared" si="41"/>
        <v>1.1947848368622433E-2</v>
      </c>
      <c r="L51" s="323">
        <f t="shared" si="42"/>
        <v>8.4533634427126358E-3</v>
      </c>
      <c r="M51" s="399">
        <f t="shared" si="43"/>
        <v>1.0662450280947755E-2</v>
      </c>
      <c r="N51" s="394">
        <f t="shared" si="34"/>
        <v>-0.33192701271748104</v>
      </c>
      <c r="O51" s="395">
        <f t="shared" si="34"/>
        <v>-0.76938807913372087</v>
      </c>
      <c r="P51" s="386">
        <f t="shared" si="34"/>
        <v>-0.56987404915053996</v>
      </c>
      <c r="R51" s="401">
        <v>370.23700000000002</v>
      </c>
      <c r="S51" s="369">
        <v>533.7349999999999</v>
      </c>
      <c r="T51" s="374">
        <v>903.97199999999998</v>
      </c>
      <c r="U51" s="19">
        <v>395.27299999999991</v>
      </c>
      <c r="V51" s="119">
        <v>148.07699999999997</v>
      </c>
      <c r="W51" s="375">
        <v>543.34999999999991</v>
      </c>
      <c r="X51" s="345">
        <f t="shared" si="44"/>
        <v>1.8009408221441241E-2</v>
      </c>
      <c r="Y51" s="323">
        <f t="shared" si="45"/>
        <v>3.521760572143981E-2</v>
      </c>
      <c r="Z51" s="399">
        <f t="shared" si="46"/>
        <v>2.5311898307530778E-2</v>
      </c>
      <c r="AA51" s="323">
        <f t="shared" si="47"/>
        <v>2.1601396355426645E-2</v>
      </c>
      <c r="AB51" s="323">
        <f t="shared" si="48"/>
        <v>1.0278057346724878E-2</v>
      </c>
      <c r="AC51" s="399">
        <f t="shared" si="49"/>
        <v>1.6613366404944867E-2</v>
      </c>
      <c r="AE51" s="394">
        <f t="shared" si="35"/>
        <v>6.7621550520342064E-2</v>
      </c>
      <c r="AF51" s="395">
        <f t="shared" si="35"/>
        <v>-0.72256456855930373</v>
      </c>
      <c r="AG51" s="386">
        <f t="shared" si="35"/>
        <v>-0.39893049784727852</v>
      </c>
      <c r="AI51" s="27">
        <f t="shared" si="36"/>
        <v>2.8043371230770395</v>
      </c>
      <c r="AJ51" s="28">
        <f t="shared" si="36"/>
        <v>3.3897621542662968</v>
      </c>
      <c r="AK51" s="402">
        <f t="shared" si="36"/>
        <v>3.1227658060370733</v>
      </c>
      <c r="AL51" s="28">
        <f t="shared" si="36"/>
        <v>4.4815024772961749</v>
      </c>
      <c r="AM51" s="28">
        <f t="shared" si="36"/>
        <v>4.0780204345790523</v>
      </c>
      <c r="AN51" s="402">
        <f t="shared" si="36"/>
        <v>4.3638364173734256</v>
      </c>
      <c r="AO51" s="384">
        <f t="shared" si="37"/>
        <v>0.59806124606690558</v>
      </c>
      <c r="AP51" s="385">
        <f t="shared" si="37"/>
        <v>0.20304028689639048</v>
      </c>
      <c r="AQ51" s="386">
        <f t="shared" si="37"/>
        <v>0.39742673271785478</v>
      </c>
    </row>
    <row r="52" spans="1:43" ht="19.5" customHeight="1">
      <c r="A52" s="8" t="s">
        <v>227</v>
      </c>
      <c r="B52" s="19">
        <v>696.61</v>
      </c>
      <c r="C52" s="371">
        <v>188.31000000000003</v>
      </c>
      <c r="D52" s="375">
        <v>884.92000000000007</v>
      </c>
      <c r="E52" s="19">
        <v>986.09999999999991</v>
      </c>
      <c r="F52" s="369">
        <v>228.31</v>
      </c>
      <c r="G52" s="377">
        <v>1214.4099999999999</v>
      </c>
      <c r="H52" s="345">
        <f t="shared" si="38"/>
        <v>8.0398723933834872E-3</v>
      </c>
      <c r="I52" s="323">
        <f t="shared" si="39"/>
        <v>4.1580982667855822E-3</v>
      </c>
      <c r="J52" s="399">
        <f t="shared" si="40"/>
        <v>6.7073977688799262E-3</v>
      </c>
      <c r="K52" s="323">
        <f t="shared" si="41"/>
        <v>1.3357868137887984E-2</v>
      </c>
      <c r="L52" s="323">
        <f t="shared" si="42"/>
        <v>5.3151590636603841E-3</v>
      </c>
      <c r="M52" s="399">
        <f t="shared" si="43"/>
        <v>1.039946852165716E-2</v>
      </c>
      <c r="N52" s="394">
        <f t="shared" si="34"/>
        <v>0.41556968748654183</v>
      </c>
      <c r="O52" s="395">
        <f t="shared" si="34"/>
        <v>0.21241569752004655</v>
      </c>
      <c r="P52" s="386">
        <f t="shared" si="34"/>
        <v>0.37233874248519611</v>
      </c>
      <c r="R52" s="401">
        <v>170.78599999999997</v>
      </c>
      <c r="S52" s="369">
        <v>68.573000000000008</v>
      </c>
      <c r="T52" s="374">
        <v>239.35899999999998</v>
      </c>
      <c r="U52" s="19">
        <v>239.184</v>
      </c>
      <c r="V52" s="119">
        <v>75.944999999999993</v>
      </c>
      <c r="W52" s="375">
        <v>315.12900000000002</v>
      </c>
      <c r="X52" s="345">
        <f t="shared" si="44"/>
        <v>8.3075294811352281E-3</v>
      </c>
      <c r="Y52" s="323">
        <f t="shared" si="45"/>
        <v>4.5246739995246565E-3</v>
      </c>
      <c r="Z52" s="399">
        <f t="shared" si="46"/>
        <v>6.702232665383728E-3</v>
      </c>
      <c r="AA52" s="323">
        <f t="shared" si="47"/>
        <v>1.307124034749747E-2</v>
      </c>
      <c r="AB52" s="323">
        <f t="shared" si="48"/>
        <v>5.271359260364681E-3</v>
      </c>
      <c r="AC52" s="399">
        <f t="shared" si="49"/>
        <v>9.635324453526958E-3</v>
      </c>
      <c r="AE52" s="394">
        <f t="shared" si="35"/>
        <v>0.40048950148138629</v>
      </c>
      <c r="AF52" s="395">
        <f t="shared" si="35"/>
        <v>0.10750586965715347</v>
      </c>
      <c r="AG52" s="386">
        <f t="shared" si="35"/>
        <v>0.31655379576285014</v>
      </c>
      <c r="AI52" s="27">
        <f t="shared" si="36"/>
        <v>2.4516731025968617</v>
      </c>
      <c r="AJ52" s="28">
        <f t="shared" si="36"/>
        <v>3.6414954065105407</v>
      </c>
      <c r="AK52" s="402">
        <f t="shared" si="36"/>
        <v>2.7048659765854537</v>
      </c>
      <c r="AL52" s="28">
        <f t="shared" si="36"/>
        <v>2.4255552175235779</v>
      </c>
      <c r="AM52" s="28">
        <f t="shared" si="36"/>
        <v>3.3263983180762997</v>
      </c>
      <c r="AN52" s="402">
        <f t="shared" si="36"/>
        <v>2.5949144028787647</v>
      </c>
      <c r="AO52" s="384">
        <f>(AL52-AI52)/AI52</f>
        <v>-1.0653086272235532E-2</v>
      </c>
      <c r="AP52" s="385">
        <f>(AM52-AJ52)/AJ52</f>
        <v>-8.6529585584781077E-2</v>
      </c>
      <c r="AQ52" s="386">
        <f>(AN52-AK52)/AK52</f>
        <v>-4.0649545914096905E-2</v>
      </c>
    </row>
    <row r="53" spans="1:43" ht="19.5" customHeight="1">
      <c r="A53" s="8" t="s">
        <v>225</v>
      </c>
      <c r="B53" s="19">
        <v>242.62000000000006</v>
      </c>
      <c r="C53" s="371">
        <v>276.3</v>
      </c>
      <c r="D53" s="375">
        <v>518.92000000000007</v>
      </c>
      <c r="E53" s="19">
        <v>317.68999999999994</v>
      </c>
      <c r="F53" s="369">
        <v>439.20000000000005</v>
      </c>
      <c r="G53" s="377">
        <v>756.89</v>
      </c>
      <c r="H53" s="345">
        <f t="shared" si="38"/>
        <v>2.8001806463913838E-3</v>
      </c>
      <c r="I53" s="323">
        <f t="shared" si="39"/>
        <v>6.1010172115812025E-3</v>
      </c>
      <c r="J53" s="399">
        <f t="shared" si="40"/>
        <v>3.9332401236576997E-3</v>
      </c>
      <c r="K53" s="323">
        <f t="shared" si="41"/>
        <v>4.3034794936878951E-3</v>
      </c>
      <c r="L53" s="323">
        <f t="shared" si="42"/>
        <v>1.0224772724627221E-2</v>
      </c>
      <c r="M53" s="399">
        <f t="shared" si="43"/>
        <v>6.4815455483379488E-3</v>
      </c>
      <c r="N53" s="394">
        <f t="shared" si="34"/>
        <v>0.30941389827714061</v>
      </c>
      <c r="O53" s="395">
        <f t="shared" si="34"/>
        <v>0.58957654723127051</v>
      </c>
      <c r="P53" s="386">
        <f t="shared" si="34"/>
        <v>0.45858706544361344</v>
      </c>
      <c r="R53" s="401">
        <v>79.123000000000005</v>
      </c>
      <c r="S53" s="369">
        <v>125.74699999999999</v>
      </c>
      <c r="T53" s="374">
        <v>204.87</v>
      </c>
      <c r="U53" s="19">
        <v>92.642999999999986</v>
      </c>
      <c r="V53" s="119">
        <v>183.05099999999999</v>
      </c>
      <c r="W53" s="375">
        <v>275.69399999999996</v>
      </c>
      <c r="X53" s="345">
        <f t="shared" si="44"/>
        <v>3.8487736414920589E-3</v>
      </c>
      <c r="Y53" s="323">
        <f t="shared" si="45"/>
        <v>8.2972041680869565E-3</v>
      </c>
      <c r="Z53" s="399">
        <f t="shared" si="46"/>
        <v>5.7365146334884612E-3</v>
      </c>
      <c r="AA53" s="323">
        <f t="shared" si="47"/>
        <v>5.062875942844036E-3</v>
      </c>
      <c r="AB53" s="323">
        <f t="shared" si="48"/>
        <v>1.2705610428191657E-2</v>
      </c>
      <c r="AC53" s="399">
        <f t="shared" si="49"/>
        <v>8.4295673831689885E-3</v>
      </c>
      <c r="AE53" s="394">
        <f t="shared" si="35"/>
        <v>0.17087319742679097</v>
      </c>
      <c r="AF53" s="395">
        <f t="shared" si="35"/>
        <v>0.45570868489904337</v>
      </c>
      <c r="AG53" s="386">
        <f t="shared" si="35"/>
        <v>0.3457021525845656</v>
      </c>
      <c r="AI53" s="27">
        <f t="shared" si="36"/>
        <v>3.2611903388014172</v>
      </c>
      <c r="AJ53" s="28">
        <f t="shared" si="36"/>
        <v>4.5511038726022432</v>
      </c>
      <c r="AK53" s="402">
        <f t="shared" si="36"/>
        <v>3.9480073999845828</v>
      </c>
      <c r="AL53" s="28">
        <f t="shared" si="36"/>
        <v>2.916144669331739</v>
      </c>
      <c r="AM53" s="28">
        <f t="shared" si="36"/>
        <v>4.1678278688524584</v>
      </c>
      <c r="AN53" s="402">
        <f t="shared" si="36"/>
        <v>3.642457952939</v>
      </c>
      <c r="AO53" s="384">
        <f t="shared" ref="AO53:AQ63" si="50">(AL53-AI53)/AI53</f>
        <v>-0.1058035973443036</v>
      </c>
      <c r="AP53" s="385">
        <f t="shared" si="50"/>
        <v>-8.4216052737692018E-2</v>
      </c>
      <c r="AQ53" s="386">
        <f t="shared" si="50"/>
        <v>-7.7393331898713266E-2</v>
      </c>
    </row>
    <row r="54" spans="1:43" ht="19.5" customHeight="1">
      <c r="A54" s="8" t="s">
        <v>228</v>
      </c>
      <c r="B54" s="19">
        <v>823.63</v>
      </c>
      <c r="C54" s="371">
        <v>162.73999999999998</v>
      </c>
      <c r="D54" s="375">
        <v>986.37</v>
      </c>
      <c r="E54" s="19">
        <v>781.82</v>
      </c>
      <c r="F54" s="369">
        <v>149.92999999999998</v>
      </c>
      <c r="G54" s="377">
        <v>931.75</v>
      </c>
      <c r="H54" s="345">
        <f t="shared" si="38"/>
        <v>9.5058642559860476E-3</v>
      </c>
      <c r="I54" s="323">
        <f t="shared" si="39"/>
        <v>3.5934836808278131E-3</v>
      </c>
      <c r="J54" s="399">
        <f t="shared" si="40"/>
        <v>7.4763548538739006E-3</v>
      </c>
      <c r="K54" s="323">
        <f t="shared" si="41"/>
        <v>1.0590658622415155E-2</v>
      </c>
      <c r="L54" s="323">
        <f t="shared" si="42"/>
        <v>3.4904375560185765E-3</v>
      </c>
      <c r="M54" s="399">
        <f t="shared" si="43"/>
        <v>7.9789402220453217E-3</v>
      </c>
      <c r="N54" s="394">
        <f t="shared" si="34"/>
        <v>-5.0763085366001659E-2</v>
      </c>
      <c r="O54" s="395">
        <f t="shared" si="34"/>
        <v>-7.8714513948629744E-2</v>
      </c>
      <c r="P54" s="386">
        <f t="shared" si="34"/>
        <v>-5.5374757950870365E-2</v>
      </c>
      <c r="R54" s="401">
        <v>220.51300000000001</v>
      </c>
      <c r="S54" s="369">
        <v>55.569000000000003</v>
      </c>
      <c r="T54" s="374">
        <v>276.08199999999999</v>
      </c>
      <c r="U54" s="19">
        <v>214.20899999999997</v>
      </c>
      <c r="V54" s="119">
        <v>45.991</v>
      </c>
      <c r="W54" s="375">
        <v>260.2</v>
      </c>
      <c r="X54" s="345">
        <f t="shared" si="44"/>
        <v>1.0726395890023614E-2</v>
      </c>
      <c r="Y54" s="323">
        <f t="shared" si="45"/>
        <v>3.6666269447098074E-3</v>
      </c>
      <c r="Z54" s="399">
        <f t="shared" si="46"/>
        <v>7.7305043834761614E-3</v>
      </c>
      <c r="AA54" s="323">
        <f t="shared" si="47"/>
        <v>1.1706373852753884E-2</v>
      </c>
      <c r="AB54" s="323">
        <f t="shared" si="48"/>
        <v>3.1922454900708682E-3</v>
      </c>
      <c r="AC54" s="399">
        <f t="shared" si="49"/>
        <v>7.9558257818471614E-3</v>
      </c>
      <c r="AE54" s="394">
        <f t="shared" si="35"/>
        <v>-2.8587883707536656E-2</v>
      </c>
      <c r="AF54" s="395">
        <f t="shared" si="35"/>
        <v>-0.1723622883262251</v>
      </c>
      <c r="AG54" s="386">
        <f t="shared" si="35"/>
        <v>-5.7526387087894197E-2</v>
      </c>
      <c r="AI54" s="27">
        <f t="shared" si="36"/>
        <v>2.677330840304506</v>
      </c>
      <c r="AJ54" s="28">
        <f t="shared" si="36"/>
        <v>3.4145876858793174</v>
      </c>
      <c r="AK54" s="402">
        <f t="shared" si="36"/>
        <v>2.7989699605624665</v>
      </c>
      <c r="AL54" s="28">
        <f t="shared" si="36"/>
        <v>2.7398761863344498</v>
      </c>
      <c r="AM54" s="28">
        <f t="shared" si="36"/>
        <v>3.0674981658107119</v>
      </c>
      <c r="AN54" s="402">
        <f t="shared" si="36"/>
        <v>2.792594580091226</v>
      </c>
      <c r="AO54" s="384">
        <f t="shared" si="50"/>
        <v>2.3361082272084943E-2</v>
      </c>
      <c r="AP54" s="385">
        <f t="shared" si="50"/>
        <v>-0.10164902822790557</v>
      </c>
      <c r="AQ54" s="386">
        <f t="shared" si="50"/>
        <v>-2.27775951906228E-3</v>
      </c>
    </row>
    <row r="55" spans="1:43" ht="19.5" customHeight="1">
      <c r="A55" s="8" t="s">
        <v>226</v>
      </c>
      <c r="B55" s="19">
        <v>169.6</v>
      </c>
      <c r="C55" s="371">
        <v>134.89000000000001</v>
      </c>
      <c r="D55" s="375">
        <v>304.49</v>
      </c>
      <c r="E55" s="19">
        <v>600.04999999999995</v>
      </c>
      <c r="F55" s="369">
        <v>130.99</v>
      </c>
      <c r="G55" s="377">
        <v>731.04</v>
      </c>
      <c r="H55" s="345">
        <f t="shared" si="38"/>
        <v>1.9574257589150875E-3</v>
      </c>
      <c r="I55" s="323">
        <f t="shared" si="39"/>
        <v>2.9785241102793648E-3</v>
      </c>
      <c r="J55" s="399">
        <f t="shared" si="40"/>
        <v>2.3079324081795513E-3</v>
      </c>
      <c r="K55" s="323">
        <f t="shared" si="41"/>
        <v>8.1283731631068695E-3</v>
      </c>
      <c r="L55" s="323">
        <f t="shared" si="42"/>
        <v>3.0495058724929864E-3</v>
      </c>
      <c r="M55" s="399">
        <f t="shared" si="43"/>
        <v>6.2601818727384085E-3</v>
      </c>
      <c r="N55" s="394">
        <f t="shared" si="34"/>
        <v>2.5380306603773581</v>
      </c>
      <c r="O55" s="395">
        <f t="shared" si="34"/>
        <v>-2.8912447179183075E-2</v>
      </c>
      <c r="P55" s="386">
        <f t="shared" si="34"/>
        <v>1.4008670235475711</v>
      </c>
      <c r="R55" s="401">
        <v>51.201000000000001</v>
      </c>
      <c r="S55" s="369">
        <v>60.738</v>
      </c>
      <c r="T55" s="374">
        <v>111.93899999999999</v>
      </c>
      <c r="U55" s="19">
        <v>147.86500000000004</v>
      </c>
      <c r="V55" s="119">
        <v>62.180000000000007</v>
      </c>
      <c r="W55" s="375">
        <v>210.04500000000004</v>
      </c>
      <c r="X55" s="345">
        <f t="shared" si="44"/>
        <v>2.4905660707763219E-3</v>
      </c>
      <c r="Y55" s="323">
        <f t="shared" si="45"/>
        <v>4.0076947105001761E-3</v>
      </c>
      <c r="Z55" s="399">
        <f t="shared" si="46"/>
        <v>3.1343764902526713E-3</v>
      </c>
      <c r="AA55" s="323">
        <f t="shared" si="47"/>
        <v>8.0807200899003021E-3</v>
      </c>
      <c r="AB55" s="323">
        <f t="shared" si="48"/>
        <v>4.3159275634930012E-3</v>
      </c>
      <c r="AC55" s="399">
        <f t="shared" si="49"/>
        <v>6.4222960274715121E-3</v>
      </c>
      <c r="AE55" s="394">
        <f t="shared" si="35"/>
        <v>1.8879318763305413</v>
      </c>
      <c r="AF55" s="395">
        <f t="shared" si="35"/>
        <v>2.3741315156903541E-2</v>
      </c>
      <c r="AG55" s="386">
        <f t="shared" si="35"/>
        <v>0.87642376651569209</v>
      </c>
      <c r="AI55" s="27">
        <f t="shared" si="36"/>
        <v>3.0189268867924528</v>
      </c>
      <c r="AJ55" s="28">
        <f t="shared" si="36"/>
        <v>4.5027800429979976</v>
      </c>
      <c r="AK55" s="402">
        <f t="shared" si="36"/>
        <v>3.6762783671056516</v>
      </c>
      <c r="AL55" s="28">
        <f t="shared" si="36"/>
        <v>2.4642113157236905</v>
      </c>
      <c r="AM55" s="28">
        <f t="shared" si="36"/>
        <v>4.7469272463546837</v>
      </c>
      <c r="AN55" s="402">
        <f t="shared" si="36"/>
        <v>2.8732353906762977</v>
      </c>
      <c r="AO55" s="384">
        <f t="shared" si="50"/>
        <v>-0.18374594412855627</v>
      </c>
      <c r="AP55" s="385">
        <f t="shared" si="50"/>
        <v>5.422143676246071E-2</v>
      </c>
      <c r="AQ55" s="386">
        <f t="shared" si="50"/>
        <v>-0.21843911049140513</v>
      </c>
    </row>
    <row r="56" spans="1:43" ht="19.5" customHeight="1">
      <c r="A56" s="8" t="s">
        <v>229</v>
      </c>
      <c r="B56" s="19">
        <v>1498.66</v>
      </c>
      <c r="C56" s="371">
        <v>544.87999999999988</v>
      </c>
      <c r="D56" s="375">
        <v>2043.54</v>
      </c>
      <c r="E56" s="19">
        <v>306.94</v>
      </c>
      <c r="F56" s="369">
        <v>78.610000000000014</v>
      </c>
      <c r="G56" s="377">
        <v>385.55</v>
      </c>
      <c r="H56" s="345">
        <f t="shared" si="38"/>
        <v>1.7296672687828335E-2</v>
      </c>
      <c r="I56" s="323">
        <f t="shared" si="39"/>
        <v>1.2031568071829044E-2</v>
      </c>
      <c r="J56" s="399">
        <f t="shared" si="40"/>
        <v>1.5489350039118657E-2</v>
      </c>
      <c r="K56" s="323">
        <f t="shared" si="41"/>
        <v>4.1578582762836812E-3</v>
      </c>
      <c r="L56" s="323">
        <f t="shared" si="42"/>
        <v>1.8300760106624452E-3</v>
      </c>
      <c r="M56" s="399">
        <f t="shared" si="43"/>
        <v>3.3016156722399507E-3</v>
      </c>
      <c r="N56" s="394">
        <f t="shared" si="34"/>
        <v>-0.79519037006392379</v>
      </c>
      <c r="O56" s="395">
        <f t="shared" si="34"/>
        <v>-0.85572970195272346</v>
      </c>
      <c r="P56" s="386">
        <f t="shared" si="34"/>
        <v>-0.81133229591786804</v>
      </c>
      <c r="R56" s="401">
        <v>272.79899999999998</v>
      </c>
      <c r="S56" s="369">
        <v>87.920000000000016</v>
      </c>
      <c r="T56" s="374">
        <v>360.71899999999999</v>
      </c>
      <c r="U56" s="19">
        <v>76.390000000000015</v>
      </c>
      <c r="V56" s="119">
        <v>28.708999999999996</v>
      </c>
      <c r="W56" s="375">
        <v>105.09900000000002</v>
      </c>
      <c r="X56" s="345">
        <f t="shared" si="44"/>
        <v>1.3269739527386373E-2</v>
      </c>
      <c r="Y56" s="323">
        <f t="shared" si="45"/>
        <v>5.8012532343372442E-3</v>
      </c>
      <c r="Z56" s="399">
        <f t="shared" si="46"/>
        <v>1.0100404266497408E-2</v>
      </c>
      <c r="AA56" s="323">
        <f t="shared" si="47"/>
        <v>4.1746607220605556E-3</v>
      </c>
      <c r="AB56" s="323">
        <f t="shared" si="48"/>
        <v>1.9926980447140647E-3</v>
      </c>
      <c r="AC56" s="399">
        <f t="shared" si="49"/>
        <v>3.2134870632065911E-3</v>
      </c>
      <c r="AE56" s="394">
        <f t="shared" si="35"/>
        <v>-0.71997697938775429</v>
      </c>
      <c r="AF56" s="395">
        <f t="shared" si="35"/>
        <v>-0.67346451319381262</v>
      </c>
      <c r="AG56" s="386">
        <f t="shared" si="35"/>
        <v>-0.70864024351364907</v>
      </c>
      <c r="AI56" s="27">
        <f t="shared" si="36"/>
        <v>1.8202861222692268</v>
      </c>
      <c r="AJ56" s="28">
        <f t="shared" si="36"/>
        <v>1.6135662898252834</v>
      </c>
      <c r="AK56" s="402">
        <f t="shared" si="36"/>
        <v>1.7651673077111287</v>
      </c>
      <c r="AL56" s="28">
        <f t="shared" si="36"/>
        <v>2.4887600182446086</v>
      </c>
      <c r="AM56" s="28">
        <f t="shared" si="36"/>
        <v>3.6520798880549536</v>
      </c>
      <c r="AN56" s="402">
        <f t="shared" si="36"/>
        <v>2.7259499416418107</v>
      </c>
      <c r="AO56" s="384">
        <f t="shared" si="50"/>
        <v>0.36723561631181412</v>
      </c>
      <c r="AP56" s="385">
        <f t="shared" si="50"/>
        <v>1.263359064380553</v>
      </c>
      <c r="AQ56" s="386">
        <f t="shared" si="50"/>
        <v>0.54430117175494108</v>
      </c>
    </row>
    <row r="57" spans="1:43" ht="19.5" customHeight="1">
      <c r="A57" s="8" t="s">
        <v>224</v>
      </c>
      <c r="B57" s="19">
        <v>117.16</v>
      </c>
      <c r="C57" s="371">
        <v>177.56999999999996</v>
      </c>
      <c r="D57" s="375">
        <v>294.72999999999996</v>
      </c>
      <c r="E57" s="19">
        <v>158.86999999999998</v>
      </c>
      <c r="F57" s="369">
        <v>27.67</v>
      </c>
      <c r="G57" s="377">
        <v>186.53999999999996</v>
      </c>
      <c r="H57" s="345">
        <f t="shared" si="38"/>
        <v>1.3521934075146915E-3</v>
      </c>
      <c r="I57" s="323">
        <f t="shared" si="39"/>
        <v>3.920946892003163E-3</v>
      </c>
      <c r="J57" s="399">
        <f t="shared" si="40"/>
        <v>2.2339548709736251E-3</v>
      </c>
      <c r="K57" s="323">
        <f t="shared" si="41"/>
        <v>2.152078400837911E-3</v>
      </c>
      <c r="L57" s="323">
        <f t="shared" si="42"/>
        <v>6.4416999383068126E-4</v>
      </c>
      <c r="M57" s="399">
        <f t="shared" si="43"/>
        <v>1.5974150888331999E-3</v>
      </c>
      <c r="N57" s="394">
        <f t="shared" si="34"/>
        <v>0.3560088767497438</v>
      </c>
      <c r="O57" s="395">
        <f t="shared" si="34"/>
        <v>-0.84417412851269924</v>
      </c>
      <c r="P57" s="386">
        <f t="shared" si="34"/>
        <v>-0.36708173582601028</v>
      </c>
      <c r="R57" s="401">
        <v>39.054000000000002</v>
      </c>
      <c r="S57" s="369">
        <v>79.921999999999997</v>
      </c>
      <c r="T57" s="374">
        <v>118.976</v>
      </c>
      <c r="U57" s="19">
        <v>47.451000000000008</v>
      </c>
      <c r="V57" s="119">
        <v>7.8980000000000006</v>
      </c>
      <c r="W57" s="375">
        <v>55.349000000000011</v>
      </c>
      <c r="X57" s="345">
        <f t="shared" si="44"/>
        <v>1.8997005396007593E-3</v>
      </c>
      <c r="Y57" s="323">
        <f t="shared" si="45"/>
        <v>5.2735186646349083E-3</v>
      </c>
      <c r="Z57" s="399">
        <f t="shared" si="46"/>
        <v>3.331417801698263E-3</v>
      </c>
      <c r="AA57" s="323">
        <f t="shared" si="47"/>
        <v>2.5931643660491613E-3</v>
      </c>
      <c r="AB57" s="323">
        <f t="shared" si="48"/>
        <v>5.482019282159492E-4</v>
      </c>
      <c r="AC57" s="399">
        <f t="shared" si="49"/>
        <v>1.6923405119118318E-3</v>
      </c>
      <c r="AE57" s="394">
        <f t="shared" si="35"/>
        <v>0.21500998617299139</v>
      </c>
      <c r="AF57" s="395">
        <f t="shared" si="35"/>
        <v>-0.90117864918295343</v>
      </c>
      <c r="AG57" s="386">
        <f t="shared" si="35"/>
        <v>-0.53478852877891325</v>
      </c>
      <c r="AI57" s="27">
        <f t="shared" si="36"/>
        <v>3.333390235575282</v>
      </c>
      <c r="AJ57" s="28">
        <f t="shared" si="36"/>
        <v>4.5008728951962613</v>
      </c>
      <c r="AK57" s="402">
        <f t="shared" si="36"/>
        <v>4.0367794252366576</v>
      </c>
      <c r="AL57" s="28">
        <f t="shared" si="36"/>
        <v>2.9867816453704292</v>
      </c>
      <c r="AM57" s="28">
        <f t="shared" si="36"/>
        <v>2.8543548970003614</v>
      </c>
      <c r="AN57" s="402">
        <f t="shared" si="36"/>
        <v>2.9671384153532765</v>
      </c>
      <c r="AO57" s="384">
        <f t="shared" si="50"/>
        <v>-0.10398080203922914</v>
      </c>
      <c r="AP57" s="385">
        <f t="shared" si="50"/>
        <v>-0.36582192755392245</v>
      </c>
      <c r="AQ57" s="386">
        <f t="shared" si="50"/>
        <v>-0.26497385593979361</v>
      </c>
    </row>
    <row r="58" spans="1:43" ht="19.5" customHeight="1">
      <c r="A58" s="8" t="s">
        <v>220</v>
      </c>
      <c r="B58" s="19">
        <v>170.24</v>
      </c>
      <c r="C58" s="371">
        <v>80.17</v>
      </c>
      <c r="D58" s="375">
        <v>250.41000000000003</v>
      </c>
      <c r="E58" s="19">
        <v>36.35</v>
      </c>
      <c r="F58" s="369">
        <v>29.63</v>
      </c>
      <c r="G58" s="377">
        <v>65.98</v>
      </c>
      <c r="H58" s="345">
        <f t="shared" si="38"/>
        <v>1.9648122712128805E-3</v>
      </c>
      <c r="I58" s="323">
        <f t="shared" si="39"/>
        <v>1.770244480103022E-3</v>
      </c>
      <c r="J58" s="399">
        <f t="shared" si="40"/>
        <v>1.8980240872680269E-3</v>
      </c>
      <c r="K58" s="323">
        <f t="shared" si="41"/>
        <v>4.9240290722262273E-4</v>
      </c>
      <c r="L58" s="323">
        <f t="shared" si="42"/>
        <v>6.897996717456842E-4</v>
      </c>
      <c r="M58" s="399">
        <f t="shared" si="43"/>
        <v>5.6501258476045115E-4</v>
      </c>
      <c r="N58" s="394">
        <f t="shared" si="34"/>
        <v>-0.78647791353383467</v>
      </c>
      <c r="O58" s="395">
        <f t="shared" si="34"/>
        <v>-0.63041037794686294</v>
      </c>
      <c r="P58" s="386">
        <f t="shared" si="34"/>
        <v>-0.73651212012299827</v>
      </c>
      <c r="R58" s="401">
        <v>65.251000000000005</v>
      </c>
      <c r="S58" s="369">
        <v>35.151999999999994</v>
      </c>
      <c r="T58" s="374">
        <v>100.40299999999999</v>
      </c>
      <c r="U58" s="19">
        <v>26.814000000000004</v>
      </c>
      <c r="V58" s="119">
        <v>19.878999999999998</v>
      </c>
      <c r="W58" s="375">
        <v>46.692999999999998</v>
      </c>
      <c r="X58" s="345">
        <f t="shared" si="44"/>
        <v>3.1739990758818341E-3</v>
      </c>
      <c r="Y58" s="323">
        <f t="shared" si="45"/>
        <v>2.319445560662224E-3</v>
      </c>
      <c r="Z58" s="399">
        <f t="shared" si="46"/>
        <v>2.8113597830143108E-3</v>
      </c>
      <c r="AA58" s="323">
        <f t="shared" si="47"/>
        <v>1.4653665741763545E-3</v>
      </c>
      <c r="AB58" s="323">
        <f t="shared" si="48"/>
        <v>1.3798057902006649E-3</v>
      </c>
      <c r="AC58" s="399">
        <f t="shared" si="49"/>
        <v>1.4276762998915815E-3</v>
      </c>
      <c r="AE58" s="394">
        <f t="shared" si="35"/>
        <v>-0.58906376913763769</v>
      </c>
      <c r="AF58" s="395">
        <f t="shared" si="35"/>
        <v>-0.43448452435138823</v>
      </c>
      <c r="AG58" s="386">
        <f t="shared" si="35"/>
        <v>-0.53494417497485136</v>
      </c>
      <c r="AI58" s="27">
        <f t="shared" si="36"/>
        <v>3.8328829887218046</v>
      </c>
      <c r="AJ58" s="28">
        <f t="shared" si="36"/>
        <v>4.3846825495821378</v>
      </c>
      <c r="AK58" s="402">
        <f t="shared" si="36"/>
        <v>4.0095443472704755</v>
      </c>
      <c r="AL58" s="28">
        <f t="shared" si="36"/>
        <v>7.3766162310866576</v>
      </c>
      <c r="AM58" s="28">
        <f t="shared" si="36"/>
        <v>6.7090786365170434</v>
      </c>
      <c r="AN58" s="402">
        <f t="shared" si="36"/>
        <v>7.0768414671112456</v>
      </c>
      <c r="AO58" s="384">
        <f t="shared" si="50"/>
        <v>0.92456076869349524</v>
      </c>
      <c r="AP58" s="385">
        <f t="shared" si="50"/>
        <v>0.53011730282650027</v>
      </c>
      <c r="AQ58" s="386">
        <f t="shared" si="50"/>
        <v>0.76499892610711573</v>
      </c>
    </row>
    <row r="59" spans="1:43" ht="19.5" customHeight="1">
      <c r="A59" s="8" t="s">
        <v>230</v>
      </c>
      <c r="B59" s="19">
        <v>111.13</v>
      </c>
      <c r="C59" s="371">
        <v>80.759999999999991</v>
      </c>
      <c r="D59" s="375">
        <v>191.89</v>
      </c>
      <c r="E59" s="19">
        <v>72.92</v>
      </c>
      <c r="F59" s="369">
        <v>32.699999999999996</v>
      </c>
      <c r="G59" s="377">
        <v>105.62</v>
      </c>
      <c r="H59" s="345">
        <f t="shared" si="38"/>
        <v>1.2825986119589252E-3</v>
      </c>
      <c r="I59" s="323">
        <f t="shared" si="39"/>
        <v>1.7832723489225402E-3</v>
      </c>
      <c r="J59" s="399">
        <f t="shared" si="40"/>
        <v>1.4544620506603634E-3</v>
      </c>
      <c r="K59" s="323">
        <f t="shared" si="41"/>
        <v>9.8778596959212244E-4</v>
      </c>
      <c r="L59" s="323">
        <f t="shared" si="42"/>
        <v>7.6127064684724513E-4</v>
      </c>
      <c r="M59" s="399">
        <f t="shared" si="43"/>
        <v>9.044654319854328E-4</v>
      </c>
      <c r="N59" s="394">
        <f t="shared" si="34"/>
        <v>-0.34383154863673171</v>
      </c>
      <c r="O59" s="395">
        <f t="shared" si="34"/>
        <v>-0.5950965824665676</v>
      </c>
      <c r="P59" s="386">
        <f t="shared" si="34"/>
        <v>-0.44958048882172069</v>
      </c>
      <c r="R59" s="401">
        <v>34.5</v>
      </c>
      <c r="S59" s="369">
        <v>32.913000000000004</v>
      </c>
      <c r="T59" s="374">
        <v>67.413000000000011</v>
      </c>
      <c r="U59" s="19">
        <v>24.530999999999999</v>
      </c>
      <c r="V59" s="119">
        <v>12.986999999999998</v>
      </c>
      <c r="W59" s="375">
        <v>37.518000000000001</v>
      </c>
      <c r="X59" s="345">
        <f t="shared" si="44"/>
        <v>1.67818068869325E-3</v>
      </c>
      <c r="Y59" s="323">
        <f t="shared" si="45"/>
        <v>2.1717089138050694E-3</v>
      </c>
      <c r="Z59" s="399">
        <f t="shared" si="46"/>
        <v>1.8876148825467745E-3</v>
      </c>
      <c r="AA59" s="323">
        <f t="shared" si="47"/>
        <v>1.3406022015036976E-3</v>
      </c>
      <c r="AB59" s="323">
        <f t="shared" si="48"/>
        <v>9.0143054466200695E-4</v>
      </c>
      <c r="AC59" s="399">
        <f t="shared" si="49"/>
        <v>1.1471432424417442E-3</v>
      </c>
      <c r="AE59" s="394">
        <f t="shared" si="35"/>
        <v>-0.28895652173913045</v>
      </c>
      <c r="AF59" s="395">
        <f t="shared" si="35"/>
        <v>-0.60541427399507808</v>
      </c>
      <c r="AG59" s="386">
        <f t="shared" si="35"/>
        <v>-0.4434604601486361</v>
      </c>
      <c r="AI59" s="27">
        <f t="shared" si="36"/>
        <v>3.1044722397192483</v>
      </c>
      <c r="AJ59" s="28">
        <f t="shared" si="36"/>
        <v>4.0754086181277867</v>
      </c>
      <c r="AK59" s="402">
        <f t="shared" si="36"/>
        <v>3.5131064672468608</v>
      </c>
      <c r="AL59" s="28">
        <f t="shared" si="36"/>
        <v>3.3640976412506856</v>
      </c>
      <c r="AM59" s="28">
        <f t="shared" si="36"/>
        <v>3.9715596330275229</v>
      </c>
      <c r="AN59" s="402">
        <f t="shared" si="36"/>
        <v>3.552168149971596</v>
      </c>
      <c r="AO59" s="384">
        <f t="shared" si="50"/>
        <v>8.3629480788952493E-2</v>
      </c>
      <c r="AP59" s="385">
        <f t="shared" si="50"/>
        <v>-2.5481858343807305E-2</v>
      </c>
      <c r="AQ59" s="386">
        <f t="shared" si="50"/>
        <v>1.1118843988621537E-2</v>
      </c>
    </row>
    <row r="60" spans="1:43" ht="19.5" customHeight="1">
      <c r="A60" s="8" t="s">
        <v>232</v>
      </c>
      <c r="B60" s="19">
        <v>68.929999999999993</v>
      </c>
      <c r="C60" s="371">
        <v>10.19</v>
      </c>
      <c r="D60" s="375">
        <v>79.11999999999999</v>
      </c>
      <c r="E60" s="19">
        <v>73.73</v>
      </c>
      <c r="F60" s="369">
        <v>8.5699999999999985</v>
      </c>
      <c r="G60" s="377">
        <v>82.3</v>
      </c>
      <c r="H60" s="345">
        <f t="shared" si="38"/>
        <v>7.9555045732321338E-4</v>
      </c>
      <c r="I60" s="323">
        <f t="shared" si="39"/>
        <v>2.2500675130659591E-4</v>
      </c>
      <c r="J60" s="399">
        <f t="shared" si="40"/>
        <v>5.9970314997262984E-4</v>
      </c>
      <c r="K60" s="323">
        <f t="shared" si="41"/>
        <v>9.98758358996533E-4</v>
      </c>
      <c r="L60" s="323">
        <f t="shared" si="42"/>
        <v>1.9951343863855932E-4</v>
      </c>
      <c r="M60" s="399">
        <f t="shared" si="43"/>
        <v>7.0476713740201774E-4</v>
      </c>
      <c r="N60" s="394">
        <f t="shared" si="34"/>
        <v>6.9635862469171791E-2</v>
      </c>
      <c r="O60" s="395">
        <f t="shared" si="34"/>
        <v>-0.1589793915603534</v>
      </c>
      <c r="P60" s="386">
        <f t="shared" si="34"/>
        <v>4.0192113245702821E-2</v>
      </c>
      <c r="R60" s="401">
        <v>19.560999999999996</v>
      </c>
      <c r="S60" s="369">
        <v>6.7190000000000003</v>
      </c>
      <c r="T60" s="374">
        <v>26.279999999999998</v>
      </c>
      <c r="U60" s="19">
        <v>21.538</v>
      </c>
      <c r="V60" s="119">
        <v>5.3549999999999995</v>
      </c>
      <c r="W60" s="375">
        <v>26.893000000000001</v>
      </c>
      <c r="X60" s="345">
        <f t="shared" si="44"/>
        <v>9.5150412902981617E-4</v>
      </c>
      <c r="Y60" s="323">
        <f t="shared" si="45"/>
        <v>4.4334190720554981E-4</v>
      </c>
      <c r="Z60" s="399">
        <f t="shared" si="46"/>
        <v>7.358598358377348E-4</v>
      </c>
      <c r="AA60" s="323">
        <f t="shared" si="47"/>
        <v>1.1770368193708631E-3</v>
      </c>
      <c r="AB60" s="323">
        <f t="shared" si="48"/>
        <v>3.7169173532494395E-4</v>
      </c>
      <c r="AC60" s="399">
        <f t="shared" si="49"/>
        <v>8.2227526038130563E-4</v>
      </c>
      <c r="AE60" s="394">
        <f t="shared" si="35"/>
        <v>0.1010684525331018</v>
      </c>
      <c r="AF60" s="395">
        <f t="shared" si="35"/>
        <v>-0.20300639976186943</v>
      </c>
      <c r="AG60" s="386">
        <f t="shared" si="35"/>
        <v>2.3325722983257351E-2</v>
      </c>
      <c r="AI60" s="27">
        <f t="shared" si="36"/>
        <v>2.8378064703322208</v>
      </c>
      <c r="AJ60" s="28">
        <f t="shared" si="36"/>
        <v>6.5937193326790977</v>
      </c>
      <c r="AK60" s="402">
        <f t="shared" si="36"/>
        <v>3.3215369059656217</v>
      </c>
      <c r="AL60" s="28">
        <f t="shared" si="36"/>
        <v>2.9211989692119893</v>
      </c>
      <c r="AM60" s="28">
        <f t="shared" si="36"/>
        <v>6.2485414235705958</v>
      </c>
      <c r="AN60" s="402">
        <f t="shared" si="36"/>
        <v>3.2676792223572297</v>
      </c>
      <c r="AO60" s="384">
        <f t="shared" si="50"/>
        <v>2.9386252992088566E-2</v>
      </c>
      <c r="AP60" s="385">
        <f t="shared" si="50"/>
        <v>-5.2349499833541209E-2</v>
      </c>
      <c r="AQ60" s="386">
        <f t="shared" si="50"/>
        <v>-1.6214687698234285E-2</v>
      </c>
    </row>
    <row r="61" spans="1:43" ht="19.5" customHeight="1">
      <c r="A61" s="8" t="s">
        <v>231</v>
      </c>
      <c r="B61" s="19">
        <v>154.63</v>
      </c>
      <c r="C61" s="371">
        <v>146.30000000000001</v>
      </c>
      <c r="D61" s="375">
        <v>300.93</v>
      </c>
      <c r="E61" s="19">
        <v>49.81</v>
      </c>
      <c r="F61" s="369">
        <v>4.26</v>
      </c>
      <c r="G61" s="377">
        <v>54.07</v>
      </c>
      <c r="H61" s="345">
        <f t="shared" si="38"/>
        <v>1.7846506196995285E-3</v>
      </c>
      <c r="I61" s="323">
        <f t="shared" si="39"/>
        <v>3.2304698445686933E-3</v>
      </c>
      <c r="J61" s="399">
        <f t="shared" si="40"/>
        <v>2.2809487982970618E-3</v>
      </c>
      <c r="K61" s="323">
        <f t="shared" si="41"/>
        <v>6.7473421757245774E-4</v>
      </c>
      <c r="L61" s="323">
        <f t="shared" si="42"/>
        <v>9.9174708121384239E-5</v>
      </c>
      <c r="M61" s="399">
        <f t="shared" si="43"/>
        <v>4.6302258954224906E-4</v>
      </c>
      <c r="N61" s="394">
        <f t="shared" si="34"/>
        <v>-0.67787622065575892</v>
      </c>
      <c r="O61" s="395">
        <f t="shared" si="34"/>
        <v>-0.97088174982911835</v>
      </c>
      <c r="P61" s="386">
        <f t="shared" si="34"/>
        <v>-0.82032366331040441</v>
      </c>
      <c r="R61" s="401">
        <v>32.241</v>
      </c>
      <c r="S61" s="369">
        <v>60.698</v>
      </c>
      <c r="T61" s="374">
        <v>92.938999999999993</v>
      </c>
      <c r="U61" s="19">
        <v>20.444000000000003</v>
      </c>
      <c r="V61" s="119">
        <v>4.7479999999999993</v>
      </c>
      <c r="W61" s="375">
        <v>25.192</v>
      </c>
      <c r="X61" s="345">
        <f t="shared" si="44"/>
        <v>1.5682963357727267E-3</v>
      </c>
      <c r="Y61" s="323">
        <f t="shared" si="45"/>
        <v>4.0050553778184939E-3</v>
      </c>
      <c r="Z61" s="399">
        <f t="shared" si="46"/>
        <v>2.6023621492740957E-3</v>
      </c>
      <c r="AA61" s="323">
        <f t="shared" si="47"/>
        <v>1.1172504752167299E-3</v>
      </c>
      <c r="AB61" s="323">
        <f t="shared" si="48"/>
        <v>3.2955973096598202E-4</v>
      </c>
      <c r="AC61" s="399">
        <f t="shared" si="49"/>
        <v>7.7026580744155916E-4</v>
      </c>
      <c r="AE61" s="394">
        <f t="shared" si="35"/>
        <v>-0.36590056139697891</v>
      </c>
      <c r="AF61" s="395">
        <f t="shared" si="35"/>
        <v>-0.92177666479949916</v>
      </c>
      <c r="AG61" s="386">
        <f t="shared" si="35"/>
        <v>-0.72894048784686716</v>
      </c>
      <c r="AI61" s="27">
        <f t="shared" si="36"/>
        <v>2.0850417124749403</v>
      </c>
      <c r="AJ61" s="28">
        <f t="shared" si="36"/>
        <v>4.1488721804511277</v>
      </c>
      <c r="AK61" s="402">
        <f t="shared" si="36"/>
        <v>3.0883926494533611</v>
      </c>
      <c r="AL61" s="28">
        <f t="shared" si="36"/>
        <v>4.1043967074884566</v>
      </c>
      <c r="AM61" s="28">
        <f t="shared" si="36"/>
        <v>11.145539906103286</v>
      </c>
      <c r="AN61" s="402">
        <f t="shared" si="36"/>
        <v>4.6591455520621414</v>
      </c>
      <c r="AO61" s="384">
        <f t="shared" si="50"/>
        <v>0.96849620941949699</v>
      </c>
      <c r="AP61" s="385">
        <f t="shared" si="50"/>
        <v>1.6864023332941955</v>
      </c>
      <c r="AQ61" s="386">
        <f t="shared" si="50"/>
        <v>0.50859883470024458</v>
      </c>
    </row>
    <row r="62" spans="1:43" ht="19.5" customHeight="1" thickBot="1">
      <c r="A62" s="8" t="s">
        <v>17</v>
      </c>
      <c r="B62" s="19">
        <f t="shared" ref="B62:G62" si="51">B63-SUM(B40:B61)</f>
        <v>202.68999999997322</v>
      </c>
      <c r="C62" s="371">
        <f t="shared" si="51"/>
        <v>44.289999999993597</v>
      </c>
      <c r="D62" s="376">
        <f t="shared" si="51"/>
        <v>246.98000000001048</v>
      </c>
      <c r="E62" s="21">
        <f t="shared" si="51"/>
        <v>40.979999999995925</v>
      </c>
      <c r="F62" s="119">
        <f t="shared" si="51"/>
        <v>19.540000000029977</v>
      </c>
      <c r="G62" s="375">
        <f t="shared" si="51"/>
        <v>60.520000000004075</v>
      </c>
      <c r="H62" s="345">
        <f t="shared" si="38"/>
        <v>2.3393315275615965E-3</v>
      </c>
      <c r="I62" s="323">
        <f t="shared" si="39"/>
        <v>9.7797340680742806E-4</v>
      </c>
      <c r="J62" s="399">
        <f t="shared" si="40"/>
        <v>1.8720258339262692E-3</v>
      </c>
      <c r="K62" s="323">
        <f t="shared" si="41"/>
        <v>5.5512162690456873E-4</v>
      </c>
      <c r="L62" s="323">
        <f t="shared" si="42"/>
        <v>4.5489995227577959E-4</v>
      </c>
      <c r="M62" s="399">
        <f t="shared" si="43"/>
        <v>5.1825646604584431E-4</v>
      </c>
      <c r="N62" s="396">
        <f t="shared" si="34"/>
        <v>-0.79781933001134075</v>
      </c>
      <c r="O62" s="397">
        <f t="shared" si="34"/>
        <v>-0.55881688868745083</v>
      </c>
      <c r="P62" s="388">
        <f t="shared" si="34"/>
        <v>-0.75495991578264832</v>
      </c>
      <c r="R62" s="19">
        <f t="shared" ref="R62:W62" si="52">R63-SUM(R40:R61)</f>
        <v>53.452000000001135</v>
      </c>
      <c r="S62" s="119">
        <f t="shared" si="52"/>
        <v>31.089999999998327</v>
      </c>
      <c r="T62" s="375">
        <f t="shared" si="52"/>
        <v>84.542000000001281</v>
      </c>
      <c r="U62" s="119">
        <f t="shared" si="52"/>
        <v>19.966000000000349</v>
      </c>
      <c r="V62" s="123">
        <f t="shared" si="52"/>
        <v>10.556000000002314</v>
      </c>
      <c r="W62" s="376">
        <f t="shared" si="52"/>
        <v>30.521999999997206</v>
      </c>
      <c r="X62" s="345">
        <f t="shared" si="44"/>
        <v>2.6000612803487974E-3</v>
      </c>
      <c r="Y62" s="323">
        <f t="shared" si="45"/>
        <v>2.0514213268372976E-3</v>
      </c>
      <c r="Z62" s="399">
        <f t="shared" si="46"/>
        <v>2.3672398113163901E-3</v>
      </c>
      <c r="AA62" s="323">
        <f t="shared" si="47"/>
        <v>1.0911281054675022E-3</v>
      </c>
      <c r="AB62" s="323">
        <f t="shared" si="48"/>
        <v>7.3269429656227245E-4</v>
      </c>
      <c r="AC62" s="399">
        <f t="shared" si="49"/>
        <v>9.3323487514802785E-4</v>
      </c>
      <c r="AE62" s="396">
        <f t="shared" si="35"/>
        <v>-0.62646860734865062</v>
      </c>
      <c r="AF62" s="397">
        <f t="shared" si="35"/>
        <v>-0.66046960437430424</v>
      </c>
      <c r="AG62" s="388">
        <f t="shared" si="35"/>
        <v>-0.63897234510661272</v>
      </c>
      <c r="AI62" s="27">
        <f t="shared" si="36"/>
        <v>2.6371305935175982</v>
      </c>
      <c r="AJ62" s="28">
        <f t="shared" si="36"/>
        <v>7.019643260330283</v>
      </c>
      <c r="AK62" s="402">
        <f t="shared" si="36"/>
        <v>3.4230302048747951</v>
      </c>
      <c r="AL62" s="28">
        <f t="shared" si="36"/>
        <v>4.8721327476823655</v>
      </c>
      <c r="AM62" s="28">
        <f t="shared" si="36"/>
        <v>5.40225179119044</v>
      </c>
      <c r="AN62" s="402">
        <f t="shared" si="36"/>
        <v>5.0432914738921264</v>
      </c>
      <c r="AO62" s="387">
        <f t="shared" si="50"/>
        <v>0.84751288376035927</v>
      </c>
      <c r="AP62" s="385">
        <f t="shared" si="50"/>
        <v>-0.2304093540308689</v>
      </c>
      <c r="AQ62" s="386">
        <f t="shared" si="50"/>
        <v>0.47334121291418635</v>
      </c>
    </row>
    <row r="63" spans="1:43" ht="25.5" customHeight="1" thickBot="1">
      <c r="A63" s="12" t="s">
        <v>18</v>
      </c>
      <c r="B63" s="17">
        <v>86644.409999999989</v>
      </c>
      <c r="C63" s="372">
        <v>45287.529999999992</v>
      </c>
      <c r="D63" s="18">
        <v>131931.93999999997</v>
      </c>
      <c r="E63" s="17">
        <v>73821.66</v>
      </c>
      <c r="F63" s="373">
        <v>42954.500000000007</v>
      </c>
      <c r="G63" s="378">
        <v>116776.15999999999</v>
      </c>
      <c r="H63" s="334">
        <f t="shared" ref="H63:M63" si="53">SUM(H40:H62)</f>
        <v>0.99999999999999989</v>
      </c>
      <c r="I63" s="338">
        <f t="shared" si="53"/>
        <v>0.99999999999999978</v>
      </c>
      <c r="J63" s="335">
        <f t="shared" si="53"/>
        <v>1.0000000000000002</v>
      </c>
      <c r="K63" s="338">
        <f t="shared" si="53"/>
        <v>0.99999999999999989</v>
      </c>
      <c r="L63" s="338">
        <f t="shared" si="53"/>
        <v>1.0000000000000007</v>
      </c>
      <c r="M63" s="335">
        <f t="shared" si="53"/>
        <v>0.99999999999999978</v>
      </c>
      <c r="N63" s="389">
        <f t="shared" si="34"/>
        <v>-0.14799281338519113</v>
      </c>
      <c r="O63" s="390">
        <f t="shared" si="34"/>
        <v>-5.1515947105085766E-2</v>
      </c>
      <c r="P63" s="391">
        <f t="shared" si="34"/>
        <v>-0.11487574578225702</v>
      </c>
      <c r="R63" s="17">
        <v>20557.977000000003</v>
      </c>
      <c r="S63" s="372">
        <v>15155.346</v>
      </c>
      <c r="T63" s="18">
        <v>35713.322999999997</v>
      </c>
      <c r="U63" s="17">
        <v>18298.492999999999</v>
      </c>
      <c r="V63" s="373">
        <v>14407.099999999999</v>
      </c>
      <c r="W63" s="378">
        <v>32705.592999999993</v>
      </c>
      <c r="X63" s="334">
        <f t="shared" ref="X63:AC63" si="54">SUM(X40:X62)</f>
        <v>1.0000000000000002</v>
      </c>
      <c r="Y63" s="338">
        <f t="shared" si="54"/>
        <v>0.99999999999999967</v>
      </c>
      <c r="Z63" s="335">
        <f t="shared" si="54"/>
        <v>0.99999999999999978</v>
      </c>
      <c r="AA63" s="338">
        <f t="shared" si="54"/>
        <v>1</v>
      </c>
      <c r="AB63" s="338">
        <f t="shared" si="54"/>
        <v>1.0000000000000002</v>
      </c>
      <c r="AC63" s="335">
        <f t="shared" si="54"/>
        <v>0.99999999999999989</v>
      </c>
      <c r="AE63" s="389">
        <f t="shared" si="35"/>
        <v>-0.10990789609308366</v>
      </c>
      <c r="AF63" s="390">
        <f t="shared" si="35"/>
        <v>-4.9371753043447576E-2</v>
      </c>
      <c r="AG63" s="391">
        <f t="shared" si="35"/>
        <v>-8.4218710199552238E-2</v>
      </c>
      <c r="AI63" s="403">
        <f t="shared" si="36"/>
        <v>2.3726835926287695</v>
      </c>
      <c r="AJ63" s="404">
        <f t="shared" si="36"/>
        <v>3.3464721966510433</v>
      </c>
      <c r="AK63" s="405">
        <f t="shared" si="36"/>
        <v>2.7069504928071249</v>
      </c>
      <c r="AL63" s="404">
        <f t="shared" si="36"/>
        <v>2.4787430951837166</v>
      </c>
      <c r="AM63" s="404">
        <f t="shared" si="36"/>
        <v>3.3540374116798</v>
      </c>
      <c r="AN63" s="405">
        <f t="shared" si="36"/>
        <v>2.8007080383530338</v>
      </c>
      <c r="AO63" s="389">
        <f t="shared" si="50"/>
        <v>4.4700230104192072E-2</v>
      </c>
      <c r="AP63" s="390">
        <f t="shared" si="50"/>
        <v>2.2606537823106534E-3</v>
      </c>
      <c r="AQ63" s="391">
        <f t="shared" si="50"/>
        <v>3.4635855289943562E-2</v>
      </c>
    </row>
    <row r="64" spans="1:43" ht="20.100000000000001" customHeight="1"/>
    <row r="65" spans="1:43" ht="20.100000000000001" customHeight="1" thickBot="1"/>
    <row r="66" spans="1:43" ht="15" customHeight="1">
      <c r="A66" s="494" t="s">
        <v>15</v>
      </c>
      <c r="B66" s="441" t="s">
        <v>133</v>
      </c>
      <c r="C66" s="503"/>
      <c r="D66" s="503"/>
      <c r="E66" s="503"/>
      <c r="F66" s="503"/>
      <c r="G66" s="526"/>
      <c r="H66" s="504" t="s">
        <v>135</v>
      </c>
      <c r="I66" s="503"/>
      <c r="J66" s="503"/>
      <c r="K66" s="503"/>
      <c r="L66" s="503"/>
      <c r="M66" s="526"/>
      <c r="N66" s="527" t="s">
        <v>153</v>
      </c>
      <c r="O66" s="497"/>
      <c r="P66" s="528"/>
      <c r="R66" s="504" t="s">
        <v>134</v>
      </c>
      <c r="S66" s="503"/>
      <c r="T66" s="503"/>
      <c r="U66" s="503"/>
      <c r="V66" s="503"/>
      <c r="W66" s="526"/>
      <c r="X66" s="503" t="s">
        <v>136</v>
      </c>
      <c r="Y66" s="503"/>
      <c r="Z66" s="503"/>
      <c r="AA66" s="503"/>
      <c r="AB66" s="503"/>
      <c r="AC66" s="442"/>
      <c r="AE66" s="497" t="s">
        <v>153</v>
      </c>
      <c r="AF66" s="497"/>
      <c r="AG66" s="497"/>
      <c r="AI66" s="488" t="s">
        <v>139</v>
      </c>
      <c r="AJ66" s="487"/>
      <c r="AK66" s="487"/>
      <c r="AL66" s="487"/>
      <c r="AM66" s="487"/>
      <c r="AN66" s="486"/>
      <c r="AO66" s="497" t="s">
        <v>153</v>
      </c>
      <c r="AP66" s="497"/>
      <c r="AQ66" s="497"/>
    </row>
    <row r="67" spans="1:43" ht="15" customHeight="1">
      <c r="A67" s="495"/>
      <c r="B67" s="525" t="str">
        <f>B38</f>
        <v>jan-maio 2025</v>
      </c>
      <c r="C67" s="499"/>
      <c r="D67" s="500"/>
      <c r="E67" s="532" t="str">
        <f>E38</f>
        <v>jan-maio 2026</v>
      </c>
      <c r="F67" s="507"/>
      <c r="G67" s="531"/>
      <c r="H67" s="533" t="str">
        <f>B67</f>
        <v>jan-maio 2025</v>
      </c>
      <c r="I67" s="499"/>
      <c r="J67" s="500"/>
      <c r="K67" s="525" t="str">
        <f>E67</f>
        <v>jan-maio 2026</v>
      </c>
      <c r="L67" s="499"/>
      <c r="M67" s="500"/>
      <c r="N67" s="505" t="s">
        <v>137</v>
      </c>
      <c r="O67" s="499"/>
      <c r="P67" s="509"/>
      <c r="R67" s="529" t="str">
        <f>H67</f>
        <v>jan-maio 2025</v>
      </c>
      <c r="S67" s="499"/>
      <c r="T67" s="500"/>
      <c r="U67" s="530" t="str">
        <f>K67</f>
        <v>jan-maio 2026</v>
      </c>
      <c r="V67" s="507"/>
      <c r="W67" s="531"/>
      <c r="X67" s="533" t="str">
        <f>R67</f>
        <v>jan-maio 2025</v>
      </c>
      <c r="Y67" s="499"/>
      <c r="Z67" s="500"/>
      <c r="AA67" s="525" t="str">
        <f>U67</f>
        <v>jan-maio 2026</v>
      </c>
      <c r="AB67" s="499"/>
      <c r="AC67" s="509"/>
      <c r="AE67" s="498" t="s">
        <v>138</v>
      </c>
      <c r="AF67" s="499"/>
      <c r="AG67" s="509"/>
      <c r="AI67" s="521" t="str">
        <f>X67</f>
        <v>jan-maio 2025</v>
      </c>
      <c r="AJ67" s="522"/>
      <c r="AK67" s="524"/>
      <c r="AL67" s="523" t="str">
        <f>AA67</f>
        <v>jan-maio 2026</v>
      </c>
      <c r="AM67" s="522"/>
      <c r="AN67" s="524"/>
      <c r="AO67" s="499" t="s">
        <v>139</v>
      </c>
      <c r="AP67" s="499"/>
      <c r="AQ67" s="509"/>
    </row>
    <row r="68" spans="1:43" ht="19.5" customHeight="1" thickBot="1">
      <c r="A68" s="49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20419.98</v>
      </c>
      <c r="C69" s="370">
        <v>12001.36</v>
      </c>
      <c r="D69" s="375">
        <v>32421.34</v>
      </c>
      <c r="E69" s="39">
        <v>18284.95</v>
      </c>
      <c r="F69" s="379">
        <v>12732.419999999996</v>
      </c>
      <c r="G69" s="377">
        <v>31017.369999999995</v>
      </c>
      <c r="H69" s="345">
        <f t="shared" ref="H69:H96" si="55">B69/$B$97</f>
        <v>0.15317497835519914</v>
      </c>
      <c r="I69" s="323">
        <f t="shared" ref="I69:I96" si="56">C69/$C$97</f>
        <v>0.16028069448165358</v>
      </c>
      <c r="J69" s="398">
        <f t="shared" ref="J69:J96" si="57">D69/$D$97</f>
        <v>0.1557306211771442</v>
      </c>
      <c r="K69" s="323">
        <f t="shared" ref="K69:K96" si="58">E69/$E$97</f>
        <v>0.14337411776845754</v>
      </c>
      <c r="L69" s="323">
        <f t="shared" ref="L69:L96" si="59">F69/$F$97</f>
        <v>0.17807107223724117</v>
      </c>
      <c r="M69" s="399">
        <f t="shared" ref="M69:M96" si="60">G69/$G$97</f>
        <v>0.15583874858611571</v>
      </c>
      <c r="N69" s="392">
        <f t="shared" ref="N69:P97" si="61">(E69-B69)/B69</f>
        <v>-0.10455593002539663</v>
      </c>
      <c r="O69" s="393">
        <f t="shared" si="61"/>
        <v>6.091476299352705E-2</v>
      </c>
      <c r="P69" s="382">
        <f t="shared" si="61"/>
        <v>-4.330388565062409E-2</v>
      </c>
      <c r="R69" s="401">
        <v>6646.4309999999996</v>
      </c>
      <c r="S69" s="369">
        <v>8198.5249999999978</v>
      </c>
      <c r="T69" s="374">
        <v>14844.955999999998</v>
      </c>
      <c r="U69" s="39">
        <v>5877.0080000000016</v>
      </c>
      <c r="V69" s="112">
        <v>8216.9220000000005</v>
      </c>
      <c r="W69" s="380">
        <v>14093.930000000002</v>
      </c>
      <c r="X69" s="345">
        <f t="shared" ref="X69:X96" si="62">R69/$R$97</f>
        <v>0.16778127365345455</v>
      </c>
      <c r="Y69" s="323">
        <f t="shared" ref="Y69:Y96" si="63">S69/$S$97</f>
        <v>0.2144224743046238</v>
      </c>
      <c r="Z69" s="398">
        <f t="shared" ref="Z69:Z96" si="64">T69/$T$97</f>
        <v>0.19068899303774373</v>
      </c>
      <c r="AA69" s="323">
        <f t="shared" ref="AA69:AA96" si="65">U69/$U$97</f>
        <v>0.15515724202767572</v>
      </c>
      <c r="AB69" s="323">
        <f t="shared" ref="AB69:AB96" si="66">V69/$V$97</f>
        <v>0.23985307086652782</v>
      </c>
      <c r="AC69" s="399">
        <f t="shared" ref="AC69:AC96" si="67">W69/$W$97</f>
        <v>0.19538023943500096</v>
      </c>
      <c r="AE69" s="392">
        <f t="shared" ref="AE69:AG97" si="68">(U69-R69)/R69</f>
        <v>-0.11576483679737261</v>
      </c>
      <c r="AF69" s="393">
        <f t="shared" si="68"/>
        <v>2.2439402209547044E-3</v>
      </c>
      <c r="AG69" s="382">
        <f t="shared" si="68"/>
        <v>-5.0591325430671283E-2</v>
      </c>
      <c r="AI69" s="27">
        <f t="shared" ref="AI69:AN97" si="69">(R69/B69)*10</f>
        <v>3.2548665571660695</v>
      </c>
      <c r="AJ69" s="28">
        <f t="shared" si="69"/>
        <v>6.8313299492724138</v>
      </c>
      <c r="AK69" s="406">
        <f t="shared" si="69"/>
        <v>4.5787607791658207</v>
      </c>
      <c r="AL69" s="28">
        <f t="shared" si="69"/>
        <v>3.2141230903010412</v>
      </c>
      <c r="AM69" s="28">
        <f t="shared" si="69"/>
        <v>6.4535430028227179</v>
      </c>
      <c r="AN69" s="402">
        <f t="shared" si="69"/>
        <v>4.5438829920138311</v>
      </c>
      <c r="AO69" s="383">
        <f t="shared" ref="AO69:AQ82" si="70">(AL69-AI69)/AI69</f>
        <v>-1.2517707300572931E-2</v>
      </c>
      <c r="AP69" s="381">
        <f t="shared" si="70"/>
        <v>-5.5302107972391663E-2</v>
      </c>
      <c r="AQ69" s="382">
        <f t="shared" si="70"/>
        <v>-7.6172983988789713E-3</v>
      </c>
    </row>
    <row r="70" spans="1:43" ht="19.5" customHeight="1">
      <c r="A70" s="8" t="s">
        <v>168</v>
      </c>
      <c r="B70" s="19">
        <v>34601.290000000008</v>
      </c>
      <c r="C70" s="371">
        <v>10549.64</v>
      </c>
      <c r="D70" s="375">
        <v>45150.930000000008</v>
      </c>
      <c r="E70" s="19">
        <v>35502.410000000003</v>
      </c>
      <c r="F70" s="369">
        <v>8866.48</v>
      </c>
      <c r="G70" s="377">
        <v>44368.89</v>
      </c>
      <c r="H70" s="345">
        <f t="shared" si="55"/>
        <v>0.25955225454735853</v>
      </c>
      <c r="I70" s="323">
        <f t="shared" si="56"/>
        <v>0.14089266764195321</v>
      </c>
      <c r="J70" s="399">
        <f t="shared" si="57"/>
        <v>0.21687513149134974</v>
      </c>
      <c r="K70" s="323">
        <f t="shared" si="58"/>
        <v>0.27837793991255461</v>
      </c>
      <c r="L70" s="323">
        <f t="shared" si="59"/>
        <v>0.12400341809098778</v>
      </c>
      <c r="M70" s="399">
        <f t="shared" si="60"/>
        <v>0.22292000558896596</v>
      </c>
      <c r="N70" s="394">
        <f t="shared" si="61"/>
        <v>2.6042959670000601E-2</v>
      </c>
      <c r="O70" s="395">
        <f t="shared" si="61"/>
        <v>-0.15954667647426832</v>
      </c>
      <c r="P70" s="386">
        <f t="shared" si="61"/>
        <v>-1.7320573463271035E-2</v>
      </c>
      <c r="R70" s="401">
        <v>10236.147999999999</v>
      </c>
      <c r="S70" s="369">
        <v>4779.0450000000001</v>
      </c>
      <c r="T70" s="374">
        <v>15015.192999999999</v>
      </c>
      <c r="U70" s="19">
        <v>10200.402999999998</v>
      </c>
      <c r="V70" s="119">
        <v>3729.4370000000004</v>
      </c>
      <c r="W70" s="375">
        <v>13929.839999999998</v>
      </c>
      <c r="X70" s="345">
        <f t="shared" si="62"/>
        <v>0.25839942500648266</v>
      </c>
      <c r="Y70" s="323">
        <f t="shared" si="63"/>
        <v>0.12499012367628824</v>
      </c>
      <c r="Z70" s="399">
        <f t="shared" si="64"/>
        <v>0.19287575075583779</v>
      </c>
      <c r="AA70" s="323">
        <f t="shared" si="65"/>
        <v>0.26929798241738462</v>
      </c>
      <c r="AB70" s="323">
        <f t="shared" si="66"/>
        <v>0.10886277331746011</v>
      </c>
      <c r="AC70" s="399">
        <f t="shared" si="67"/>
        <v>0.19310550531265963</v>
      </c>
      <c r="AE70" s="394">
        <f t="shared" si="68"/>
        <v>-3.4920362620783525E-3</v>
      </c>
      <c r="AF70" s="395">
        <f t="shared" si="68"/>
        <v>-0.21962714307984121</v>
      </c>
      <c r="AG70" s="386">
        <f t="shared" si="68"/>
        <v>-7.2283652964034564E-2</v>
      </c>
      <c r="AI70" s="27">
        <f t="shared" si="69"/>
        <v>2.9583139819353548</v>
      </c>
      <c r="AJ70" s="28">
        <f t="shared" si="69"/>
        <v>4.5300550540113225</v>
      </c>
      <c r="AK70" s="402">
        <f t="shared" si="69"/>
        <v>3.3255556419325134</v>
      </c>
      <c r="AL70" s="28">
        <f t="shared" si="69"/>
        <v>2.8731579067449213</v>
      </c>
      <c r="AM70" s="28">
        <f t="shared" si="69"/>
        <v>4.20622050689789</v>
      </c>
      <c r="AN70" s="402">
        <f t="shared" si="69"/>
        <v>3.1395511584806379</v>
      </c>
      <c r="AO70" s="384">
        <f t="shared" si="70"/>
        <v>-2.8785340471102934E-2</v>
      </c>
      <c r="AP70" s="385">
        <f t="shared" si="70"/>
        <v>-7.148578621062894E-2</v>
      </c>
      <c r="AQ70" s="386">
        <f t="shared" si="70"/>
        <v>-5.5931851239086901E-2</v>
      </c>
    </row>
    <row r="71" spans="1:43" ht="19.5" customHeight="1">
      <c r="A71" s="8" t="s">
        <v>172</v>
      </c>
      <c r="B71" s="19">
        <v>11089.46</v>
      </c>
      <c r="C71" s="371">
        <v>13089.36</v>
      </c>
      <c r="D71" s="375">
        <v>24178.82</v>
      </c>
      <c r="E71" s="19">
        <v>9726.4</v>
      </c>
      <c r="F71" s="369">
        <v>12714.11</v>
      </c>
      <c r="G71" s="377">
        <v>22440.510000000002</v>
      </c>
      <c r="H71" s="345">
        <f t="shared" si="55"/>
        <v>8.3184596433044822E-2</v>
      </c>
      <c r="I71" s="323">
        <f t="shared" si="56"/>
        <v>0.1748111639947787</v>
      </c>
      <c r="J71" s="399">
        <f t="shared" si="57"/>
        <v>0.11613902010004391</v>
      </c>
      <c r="K71" s="323">
        <f t="shared" si="58"/>
        <v>7.6265673084319363E-2</v>
      </c>
      <c r="L71" s="323">
        <f t="shared" si="59"/>
        <v>0.17781499512600363</v>
      </c>
      <c r="M71" s="399">
        <f t="shared" si="60"/>
        <v>0.11274653511997364</v>
      </c>
      <c r="N71" s="394">
        <f t="shared" si="61"/>
        <v>-0.12291491199751833</v>
      </c>
      <c r="O71" s="395">
        <f t="shared" si="61"/>
        <v>-2.8668322973774116E-2</v>
      </c>
      <c r="P71" s="386">
        <f t="shared" si="61"/>
        <v>-7.1893913764195183E-2</v>
      </c>
      <c r="R71" s="401">
        <v>4240.6260000000002</v>
      </c>
      <c r="S71" s="369">
        <v>5785.3550000000005</v>
      </c>
      <c r="T71" s="374">
        <v>10025.981</v>
      </c>
      <c r="U71" s="19">
        <v>3607.0609999999997</v>
      </c>
      <c r="V71" s="119">
        <v>5396.1630000000005</v>
      </c>
      <c r="W71" s="375">
        <v>9003.2240000000002</v>
      </c>
      <c r="X71" s="345">
        <f t="shared" si="62"/>
        <v>0.10704957764068482</v>
      </c>
      <c r="Y71" s="323">
        <f t="shared" si="63"/>
        <v>0.15130894079491461</v>
      </c>
      <c r="Z71" s="399">
        <f t="shared" si="64"/>
        <v>0.12878746296759325</v>
      </c>
      <c r="AA71" s="323">
        <f t="shared" si="65"/>
        <v>9.5229007104565763E-2</v>
      </c>
      <c r="AB71" s="323">
        <f t="shared" si="66"/>
        <v>0.15751473196974919</v>
      </c>
      <c r="AC71" s="399">
        <f t="shared" si="67"/>
        <v>0.12480919522141425</v>
      </c>
      <c r="AE71" s="394">
        <f t="shared" si="68"/>
        <v>-0.14940364936686246</v>
      </c>
      <c r="AF71" s="395">
        <f t="shared" si="68"/>
        <v>-6.7271930590257642E-2</v>
      </c>
      <c r="AG71" s="386">
        <f t="shared" si="68"/>
        <v>-0.10201066608843559</v>
      </c>
      <c r="AI71" s="27">
        <f t="shared" si="69"/>
        <v>3.8240148753861778</v>
      </c>
      <c r="AJ71" s="28">
        <f t="shared" si="69"/>
        <v>4.4198914232628637</v>
      </c>
      <c r="AK71" s="402">
        <f t="shared" si="69"/>
        <v>4.1465964840302378</v>
      </c>
      <c r="AL71" s="28">
        <f t="shared" si="69"/>
        <v>3.7085262789932556</v>
      </c>
      <c r="AM71" s="28">
        <f t="shared" si="69"/>
        <v>4.2442318023046841</v>
      </c>
      <c r="AN71" s="402">
        <f t="shared" si="69"/>
        <v>4.0120407245646375</v>
      </c>
      <c r="AO71" s="384">
        <f t="shared" si="70"/>
        <v>-3.020087529896423E-2</v>
      </c>
      <c r="AP71" s="385">
        <f t="shared" si="70"/>
        <v>-3.9742971972941285E-2</v>
      </c>
      <c r="AQ71" s="386">
        <f t="shared" si="70"/>
        <v>-3.2449687348121328E-2</v>
      </c>
    </row>
    <row r="72" spans="1:43" ht="19.5" customHeight="1">
      <c r="A72" s="8" t="s">
        <v>170</v>
      </c>
      <c r="B72" s="19">
        <v>12817.630000000001</v>
      </c>
      <c r="C72" s="371">
        <v>8852.9699999999993</v>
      </c>
      <c r="D72" s="375">
        <v>21670.6</v>
      </c>
      <c r="E72" s="19">
        <v>15232.890000000005</v>
      </c>
      <c r="F72" s="369">
        <v>9036.340000000002</v>
      </c>
      <c r="G72" s="377">
        <v>24269.230000000007</v>
      </c>
      <c r="H72" s="345">
        <f t="shared" si="55"/>
        <v>9.6147998079084862E-2</v>
      </c>
      <c r="I72" s="323">
        <f t="shared" si="56"/>
        <v>0.11823328188015729</v>
      </c>
      <c r="J72" s="399">
        <f t="shared" si="57"/>
        <v>0.10409119423445856</v>
      </c>
      <c r="K72" s="323">
        <f t="shared" si="58"/>
        <v>0.11944261071613321</v>
      </c>
      <c r="L72" s="323">
        <f t="shared" si="59"/>
        <v>0.12637901929878786</v>
      </c>
      <c r="M72" s="399">
        <f t="shared" si="60"/>
        <v>0.12193446550589618</v>
      </c>
      <c r="N72" s="394">
        <f t="shared" si="61"/>
        <v>0.18843265096589648</v>
      </c>
      <c r="O72" s="395">
        <f t="shared" si="61"/>
        <v>2.0712822928350895E-2</v>
      </c>
      <c r="P72" s="386">
        <f t="shared" si="61"/>
        <v>0.11991500004614586</v>
      </c>
      <c r="R72" s="401">
        <v>4290.9279999999999</v>
      </c>
      <c r="S72" s="369">
        <v>3797.0139999999997</v>
      </c>
      <c r="T72" s="374">
        <v>8087.9419999999991</v>
      </c>
      <c r="U72" s="19">
        <v>4875.8730000000005</v>
      </c>
      <c r="V72" s="119">
        <v>3727.8120000000004</v>
      </c>
      <c r="W72" s="375">
        <v>8603.6850000000013</v>
      </c>
      <c r="X72" s="345">
        <f t="shared" si="62"/>
        <v>0.10831939201584587</v>
      </c>
      <c r="Y72" s="323">
        <f t="shared" si="63"/>
        <v>9.9306294345543486E-2</v>
      </c>
      <c r="Z72" s="399">
        <f t="shared" si="64"/>
        <v>0.10389262963983693</v>
      </c>
      <c r="AA72" s="323">
        <f t="shared" si="65"/>
        <v>0.12872655731576496</v>
      </c>
      <c r="AB72" s="323">
        <f t="shared" si="66"/>
        <v>0.1088153393464235</v>
      </c>
      <c r="AC72" s="399">
        <f t="shared" si="67"/>
        <v>0.11927049696737008</v>
      </c>
      <c r="AE72" s="394">
        <f t="shared" ref="AE72:AE74" si="71">(U72-R72)/R72</f>
        <v>0.13632132722804965</v>
      </c>
      <c r="AF72" s="395">
        <f t="shared" ref="AF72:AF74" si="72">(V72-S72)/S72</f>
        <v>-1.8225373938573659E-2</v>
      </c>
      <c r="AG72" s="386">
        <f t="shared" ref="AG72:AG74" si="73">(W72-T72)/T72</f>
        <v>6.3766901394693765E-2</v>
      </c>
      <c r="AI72" s="27">
        <f t="shared" ref="AI72:AI74" si="74">(R72/B72)*10</f>
        <v>3.3476765985599517</v>
      </c>
      <c r="AJ72" s="28">
        <f t="shared" ref="AJ72:AJ74" si="75">(S72/C72)*10</f>
        <v>4.2889719495265428</v>
      </c>
      <c r="AK72" s="402">
        <f t="shared" ref="AK72:AK74" si="76">(T72/D72)*10</f>
        <v>3.7322187664393232</v>
      </c>
      <c r="AL72" s="28">
        <f t="shared" ref="AL72:AL74" si="77">(U72/E72)*10</f>
        <v>3.2008850585804787</v>
      </c>
      <c r="AM72" s="28">
        <f t="shared" ref="AM72:AM74" si="78">(V72/F72)*10</f>
        <v>4.1253560622995593</v>
      </c>
      <c r="AN72" s="402">
        <f t="shared" ref="AN72:AN74" si="79">(W72/G72)*10</f>
        <v>3.5451001123645036</v>
      </c>
      <c r="AO72" s="384">
        <f t="shared" ref="AO72:AO74" si="80">(AL72-AI72)/AI72</f>
        <v>-4.3848781582610873E-2</v>
      </c>
      <c r="AP72" s="385">
        <f t="shared" ref="AP72:AP74" si="81">(AM72-AJ72)/AJ72</f>
        <v>-3.8148043202997625E-2</v>
      </c>
      <c r="AQ72" s="386">
        <f t="shared" ref="AQ72:AQ74" si="82">(AN72-AK72)/AK72</f>
        <v>-5.0136035903741452E-2</v>
      </c>
    </row>
    <row r="73" spans="1:43" ht="19.5" customHeight="1">
      <c r="A73" s="8" t="s">
        <v>174</v>
      </c>
      <c r="B73" s="19">
        <v>31009.4</v>
      </c>
      <c r="C73" s="371">
        <v>6698.5599999999986</v>
      </c>
      <c r="D73" s="375">
        <v>37707.96</v>
      </c>
      <c r="E73" s="19">
        <v>23601.84</v>
      </c>
      <c r="F73" s="369">
        <v>7664.6500000000015</v>
      </c>
      <c r="G73" s="377">
        <v>31266.49</v>
      </c>
      <c r="H73" s="345">
        <f t="shared" si="55"/>
        <v>0.23260865945058284</v>
      </c>
      <c r="I73" s="323">
        <f t="shared" si="56"/>
        <v>8.9460681858308161E-2</v>
      </c>
      <c r="J73" s="399">
        <f t="shared" si="57"/>
        <v>0.18112403849202119</v>
      </c>
      <c r="K73" s="323">
        <f t="shared" si="58"/>
        <v>0.18506438287839408</v>
      </c>
      <c r="L73" s="323">
        <f t="shared" si="59"/>
        <v>0.10719505355801735</v>
      </c>
      <c r="M73" s="399">
        <f t="shared" si="60"/>
        <v>0.15709038755640153</v>
      </c>
      <c r="N73" s="394">
        <f t="shared" si="61"/>
        <v>-0.23888111346881916</v>
      </c>
      <c r="O73" s="395">
        <f t="shared" si="61"/>
        <v>0.1442235346104242</v>
      </c>
      <c r="P73" s="386">
        <f t="shared" si="61"/>
        <v>-0.17082520507606344</v>
      </c>
      <c r="R73" s="401">
        <v>6018.2699999999995</v>
      </c>
      <c r="S73" s="369">
        <v>1507.921</v>
      </c>
      <c r="T73" s="374">
        <v>7526.1909999999998</v>
      </c>
      <c r="U73" s="19">
        <v>4814.393</v>
      </c>
      <c r="V73" s="119">
        <v>1757.1380000000001</v>
      </c>
      <c r="W73" s="375">
        <v>6571.5309999999999</v>
      </c>
      <c r="X73" s="345">
        <f t="shared" si="62"/>
        <v>0.1519240936662663</v>
      </c>
      <c r="Y73" s="323">
        <f t="shared" si="63"/>
        <v>3.9437844231237043E-2</v>
      </c>
      <c r="Z73" s="399">
        <f t="shared" si="64"/>
        <v>9.6676728661218639E-2</v>
      </c>
      <c r="AA73" s="323">
        <f t="shared" si="65"/>
        <v>0.12710344105663079</v>
      </c>
      <c r="AB73" s="323">
        <f t="shared" si="66"/>
        <v>5.1291097230358157E-2</v>
      </c>
      <c r="AC73" s="399">
        <f t="shared" si="67"/>
        <v>9.1099310145185269E-2</v>
      </c>
      <c r="AE73" s="394">
        <f t="shared" si="71"/>
        <v>-0.20003705383773071</v>
      </c>
      <c r="AF73" s="395">
        <f t="shared" si="72"/>
        <v>0.16527192074385866</v>
      </c>
      <c r="AG73" s="386">
        <f t="shared" si="73"/>
        <v>-0.12684504020692539</v>
      </c>
      <c r="AI73" s="27">
        <f t="shared" si="74"/>
        <v>1.9407889220687919</v>
      </c>
      <c r="AJ73" s="28">
        <f t="shared" si="75"/>
        <v>2.2511121793340663</v>
      </c>
      <c r="AK73" s="402">
        <f t="shared" si="76"/>
        <v>1.9959157164694139</v>
      </c>
      <c r="AL73" s="28">
        <f t="shared" si="77"/>
        <v>2.0398379956816926</v>
      </c>
      <c r="AM73" s="28">
        <f t="shared" si="78"/>
        <v>2.2925221634386435</v>
      </c>
      <c r="AN73" s="402">
        <f t="shared" si="79"/>
        <v>2.1017808522798691</v>
      </c>
      <c r="AO73" s="384">
        <f t="shared" si="80"/>
        <v>5.1035469383923955E-2</v>
      </c>
      <c r="AP73" s="385">
        <f t="shared" si="81"/>
        <v>1.8395344525579029E-2</v>
      </c>
      <c r="AQ73" s="386">
        <f t="shared" si="82"/>
        <v>5.3040884911573626E-2</v>
      </c>
    </row>
    <row r="74" spans="1:43" ht="19.5" customHeight="1">
      <c r="A74" s="8" t="s">
        <v>173</v>
      </c>
      <c r="B74" s="19">
        <v>3740.26</v>
      </c>
      <c r="C74" s="371">
        <v>7772.2199999999993</v>
      </c>
      <c r="D74" s="375">
        <v>11512.48</v>
      </c>
      <c r="E74" s="19">
        <v>3626.5</v>
      </c>
      <c r="F74" s="369">
        <v>6236.6999999999989</v>
      </c>
      <c r="G74" s="377">
        <v>9863.1999999999989</v>
      </c>
      <c r="H74" s="345">
        <f t="shared" si="55"/>
        <v>2.8056552677466734E-2</v>
      </c>
      <c r="I74" s="323">
        <f t="shared" si="56"/>
        <v>0.10379963764641653</v>
      </c>
      <c r="J74" s="399">
        <f t="shared" si="57"/>
        <v>5.5298320849460542E-2</v>
      </c>
      <c r="K74" s="323">
        <f t="shared" si="58"/>
        <v>2.8435748420822114E-2</v>
      </c>
      <c r="L74" s="323">
        <f t="shared" si="59"/>
        <v>8.7224255579222351E-2</v>
      </c>
      <c r="M74" s="399">
        <f t="shared" si="60"/>
        <v>4.9555095904474704E-2</v>
      </c>
      <c r="N74" s="394">
        <f t="shared" si="61"/>
        <v>-3.0414997887847427E-2</v>
      </c>
      <c r="O74" s="395">
        <f t="shared" si="61"/>
        <v>-0.19756517442892771</v>
      </c>
      <c r="P74" s="386">
        <f t="shared" si="61"/>
        <v>-0.14326018373104671</v>
      </c>
      <c r="R74" s="401">
        <v>1448.9629999999997</v>
      </c>
      <c r="S74" s="369">
        <v>4548.255000000001</v>
      </c>
      <c r="T74" s="374">
        <v>5997.2180000000008</v>
      </c>
      <c r="U74" s="19">
        <v>1407.3480000000002</v>
      </c>
      <c r="V74" s="119">
        <v>3312.9229999999998</v>
      </c>
      <c r="W74" s="375">
        <v>4720.2709999999997</v>
      </c>
      <c r="X74" s="345">
        <f t="shared" si="62"/>
        <v>3.6577353713102632E-2</v>
      </c>
      <c r="Y74" s="323">
        <f t="shared" si="63"/>
        <v>0.11895409123816506</v>
      </c>
      <c r="Z74" s="399">
        <f t="shared" si="64"/>
        <v>7.7036500576211323E-2</v>
      </c>
      <c r="AA74" s="323">
        <f t="shared" si="65"/>
        <v>3.7155000342549364E-2</v>
      </c>
      <c r="AB74" s="323">
        <f t="shared" si="66"/>
        <v>9.6704673002171601E-2</v>
      </c>
      <c r="AC74" s="399">
        <f t="shared" si="67"/>
        <v>6.5435806632932844E-2</v>
      </c>
      <c r="AE74" s="394">
        <f t="shared" si="71"/>
        <v>-2.8720540138015643E-2</v>
      </c>
      <c r="AF74" s="395">
        <f t="shared" si="72"/>
        <v>-0.27160570372593468</v>
      </c>
      <c r="AG74" s="386">
        <f t="shared" si="73"/>
        <v>-0.21292322540217828</v>
      </c>
      <c r="AI74" s="27">
        <f t="shared" si="74"/>
        <v>3.8739633073636579</v>
      </c>
      <c r="AJ74" s="28">
        <f t="shared" si="75"/>
        <v>5.8519380563082377</v>
      </c>
      <c r="AK74" s="402">
        <f t="shared" si="76"/>
        <v>5.2093189304129091</v>
      </c>
      <c r="AL74" s="28">
        <f t="shared" si="77"/>
        <v>3.880733489590515</v>
      </c>
      <c r="AM74" s="28">
        <f t="shared" si="78"/>
        <v>5.3119806949187875</v>
      </c>
      <c r="AN74" s="402">
        <f t="shared" si="79"/>
        <v>4.7857399221348045</v>
      </c>
      <c r="AO74" s="384">
        <f t="shared" si="80"/>
        <v>1.7476113452051262E-3</v>
      </c>
      <c r="AP74" s="385">
        <f t="shared" si="81"/>
        <v>-9.2269835427835761E-2</v>
      </c>
      <c r="AQ74" s="386">
        <f t="shared" si="82"/>
        <v>-8.1311782583549791E-2</v>
      </c>
    </row>
    <row r="75" spans="1:43" ht="19.5" customHeight="1">
      <c r="A75" s="8" t="s">
        <v>171</v>
      </c>
      <c r="B75" s="19">
        <v>1586.7399999999998</v>
      </c>
      <c r="C75" s="371">
        <v>4094.6400000000003</v>
      </c>
      <c r="D75" s="375">
        <v>5681.38</v>
      </c>
      <c r="E75" s="19">
        <v>979.26</v>
      </c>
      <c r="F75" s="369">
        <v>3840.5200000000004</v>
      </c>
      <c r="G75" s="377">
        <v>4819.7800000000007</v>
      </c>
      <c r="H75" s="345">
        <f t="shared" si="55"/>
        <v>1.1902502605552437E-2</v>
      </c>
      <c r="I75" s="323">
        <f t="shared" si="56"/>
        <v>5.4684780962520753E-2</v>
      </c>
      <c r="J75" s="399">
        <f t="shared" si="57"/>
        <v>2.7289582618836961E-2</v>
      </c>
      <c r="K75" s="323">
        <f t="shared" si="58"/>
        <v>7.678475389100858E-3</v>
      </c>
      <c r="L75" s="323">
        <f t="shared" si="59"/>
        <v>5.3712139117981478E-2</v>
      </c>
      <c r="M75" s="399">
        <f t="shared" si="60"/>
        <v>2.4215737300112453E-2</v>
      </c>
      <c r="N75" s="394">
        <f t="shared" si="61"/>
        <v>-0.38284785156988532</v>
      </c>
      <c r="O75" s="395">
        <f t="shared" si="61"/>
        <v>-6.2061622022937274E-2</v>
      </c>
      <c r="P75" s="386">
        <f t="shared" si="61"/>
        <v>-0.15165329550214904</v>
      </c>
      <c r="R75" s="401">
        <v>574.16700000000014</v>
      </c>
      <c r="S75" s="369">
        <v>3060.6260000000002</v>
      </c>
      <c r="T75" s="374">
        <v>3634.7930000000006</v>
      </c>
      <c r="U75" s="19">
        <v>384.17</v>
      </c>
      <c r="V75" s="119">
        <v>2289.8630000000003</v>
      </c>
      <c r="W75" s="375">
        <v>2674.0330000000004</v>
      </c>
      <c r="X75" s="345">
        <f t="shared" si="62"/>
        <v>1.4494165447558709E-2</v>
      </c>
      <c r="Y75" s="323">
        <f t="shared" si="63"/>
        <v>8.0046959647139426E-2</v>
      </c>
      <c r="Z75" s="399">
        <f t="shared" si="64"/>
        <v>4.6690270895423325E-2</v>
      </c>
      <c r="AA75" s="323">
        <f t="shared" si="65"/>
        <v>1.0142364561996882E-2</v>
      </c>
      <c r="AB75" s="323">
        <f t="shared" si="66"/>
        <v>6.6841412442961004E-2</v>
      </c>
      <c r="AC75" s="399">
        <f t="shared" si="67"/>
        <v>3.7069377228146717E-2</v>
      </c>
      <c r="AE75" s="394">
        <f t="shared" si="68"/>
        <v>-0.33090895157680617</v>
      </c>
      <c r="AF75" s="395">
        <f t="shared" si="68"/>
        <v>-0.25183181479867184</v>
      </c>
      <c r="AG75" s="386">
        <f t="shared" si="68"/>
        <v>-0.26432316778424525</v>
      </c>
      <c r="AI75" s="27">
        <f t="shared" si="69"/>
        <v>3.6185323367407403</v>
      </c>
      <c r="AJ75" s="28">
        <f t="shared" si="69"/>
        <v>7.4747132837074819</v>
      </c>
      <c r="AK75" s="402">
        <f t="shared" si="69"/>
        <v>6.3977290728661007</v>
      </c>
      <c r="AL75" s="28">
        <f t="shared" si="69"/>
        <v>3.9230643547168271</v>
      </c>
      <c r="AM75" s="28">
        <f t="shared" si="69"/>
        <v>5.962377490548155</v>
      </c>
      <c r="AN75" s="402">
        <f t="shared" si="69"/>
        <v>5.5480395370743061</v>
      </c>
      <c r="AO75" s="384">
        <f t="shared" si="70"/>
        <v>8.4158987577373112E-2</v>
      </c>
      <c r="AP75" s="385">
        <f t="shared" si="70"/>
        <v>-0.20232693024570481</v>
      </c>
      <c r="AQ75" s="386">
        <f t="shared" si="70"/>
        <v>-0.13281111564968859</v>
      </c>
    </row>
    <row r="76" spans="1:43" ht="19.5" customHeight="1">
      <c r="A76" s="8" t="s">
        <v>175</v>
      </c>
      <c r="B76" s="19">
        <v>2360.42</v>
      </c>
      <c r="C76" s="371">
        <v>2498.59</v>
      </c>
      <c r="D76" s="375">
        <v>4859.01</v>
      </c>
      <c r="E76" s="19">
        <v>2745.7000000000003</v>
      </c>
      <c r="F76" s="369">
        <v>2537.91</v>
      </c>
      <c r="G76" s="377">
        <v>5283.6100000000006</v>
      </c>
      <c r="H76" s="345">
        <f t="shared" si="55"/>
        <v>1.7706054678269967E-2</v>
      </c>
      <c r="I76" s="323">
        <f t="shared" si="56"/>
        <v>3.3369196526469906E-2</v>
      </c>
      <c r="J76" s="399">
        <f t="shared" si="57"/>
        <v>2.3339462391312495E-2</v>
      </c>
      <c r="K76" s="323">
        <f t="shared" si="58"/>
        <v>2.1529307717923971E-2</v>
      </c>
      <c r="L76" s="323">
        <f t="shared" si="59"/>
        <v>3.5494301550028737E-2</v>
      </c>
      <c r="M76" s="399">
        <f t="shared" si="60"/>
        <v>2.6546131100640934E-2</v>
      </c>
      <c r="N76" s="394">
        <f t="shared" si="61"/>
        <v>0.16322518873759762</v>
      </c>
      <c r="O76" s="395">
        <f t="shared" si="61"/>
        <v>1.5736875597837062E-2</v>
      </c>
      <c r="P76" s="386">
        <f t="shared" si="61"/>
        <v>8.738405559980332E-2</v>
      </c>
      <c r="R76" s="401">
        <v>1282.9390000000001</v>
      </c>
      <c r="S76" s="369">
        <v>1130.0310000000002</v>
      </c>
      <c r="T76" s="374">
        <v>2412.9700000000003</v>
      </c>
      <c r="U76" s="19">
        <v>1375.5620000000001</v>
      </c>
      <c r="V76" s="119">
        <v>1067.2939999999999</v>
      </c>
      <c r="W76" s="375">
        <v>2442.8559999999998</v>
      </c>
      <c r="X76" s="345">
        <f t="shared" si="62"/>
        <v>3.2386274594543955E-2</v>
      </c>
      <c r="Y76" s="323">
        <f t="shared" si="63"/>
        <v>2.9554589765955271E-2</v>
      </c>
      <c r="Z76" s="399">
        <f t="shared" si="64"/>
        <v>3.0995499045620923E-2</v>
      </c>
      <c r="AA76" s="323">
        <f t="shared" si="65"/>
        <v>3.6315827059972293E-2</v>
      </c>
      <c r="AB76" s="323">
        <f t="shared" si="66"/>
        <v>3.115445703603124E-2</v>
      </c>
      <c r="AC76" s="399">
        <f t="shared" si="67"/>
        <v>3.3864634646633592E-2</v>
      </c>
      <c r="AE76" s="394">
        <f t="shared" si="68"/>
        <v>7.2195950080245472E-2</v>
      </c>
      <c r="AF76" s="395">
        <f t="shared" si="68"/>
        <v>-5.551794596785424E-2</v>
      </c>
      <c r="AG76" s="386">
        <f t="shared" si="68"/>
        <v>1.2385566335262978E-2</v>
      </c>
      <c r="AI76" s="27">
        <f t="shared" si="69"/>
        <v>5.4352149193787547</v>
      </c>
      <c r="AJ76" s="28">
        <f t="shared" si="69"/>
        <v>4.5226747885807601</v>
      </c>
      <c r="AK76" s="402">
        <f t="shared" si="69"/>
        <v>4.9659704343065769</v>
      </c>
      <c r="AL76" s="28">
        <f t="shared" si="69"/>
        <v>5.0098772626288381</v>
      </c>
      <c r="AM76" s="28">
        <f t="shared" si="69"/>
        <v>4.2054052350162143</v>
      </c>
      <c r="AN76" s="402">
        <f t="shared" si="69"/>
        <v>4.6234600964113541</v>
      </c>
      <c r="AO76" s="384">
        <f t="shared" si="70"/>
        <v>-7.8255903963137599E-2</v>
      </c>
      <c r="AP76" s="385">
        <f t="shared" si="70"/>
        <v>-7.0150866112596771E-2</v>
      </c>
      <c r="AQ76" s="386">
        <f t="shared" si="70"/>
        <v>-6.8971481491119507E-2</v>
      </c>
    </row>
    <row r="77" spans="1:43" ht="19.5" customHeight="1">
      <c r="A77" s="8" t="s">
        <v>177</v>
      </c>
      <c r="B77" s="19">
        <v>2946.0999999999995</v>
      </c>
      <c r="C77" s="371">
        <v>644.47000000000014</v>
      </c>
      <c r="D77" s="375">
        <v>3590.5699999999997</v>
      </c>
      <c r="E77" s="19">
        <v>3462.25</v>
      </c>
      <c r="F77" s="369">
        <v>720.88</v>
      </c>
      <c r="G77" s="377">
        <v>4183.13</v>
      </c>
      <c r="H77" s="345">
        <f t="shared" si="55"/>
        <v>2.2099375402534777E-2</v>
      </c>
      <c r="I77" s="323">
        <f t="shared" si="56"/>
        <v>8.6070328006651996E-3</v>
      </c>
      <c r="J77" s="399">
        <f t="shared" si="57"/>
        <v>1.7246717639678638E-2</v>
      </c>
      <c r="K77" s="323">
        <f t="shared" si="58"/>
        <v>2.7147847778847749E-2</v>
      </c>
      <c r="L77" s="323">
        <f t="shared" si="59"/>
        <v>1.0081969849752244E-2</v>
      </c>
      <c r="M77" s="399">
        <f t="shared" si="60"/>
        <v>2.1017054133636682E-2</v>
      </c>
      <c r="N77" s="394">
        <f t="shared" si="61"/>
        <v>0.17519771901836348</v>
      </c>
      <c r="O77" s="395">
        <f t="shared" si="61"/>
        <v>0.11856253976135404</v>
      </c>
      <c r="P77" s="386">
        <f t="shared" si="61"/>
        <v>0.16503229292285082</v>
      </c>
      <c r="R77" s="401">
        <v>863.27300000000002</v>
      </c>
      <c r="S77" s="369">
        <v>315.18799999999999</v>
      </c>
      <c r="T77" s="374">
        <v>1178.461</v>
      </c>
      <c r="U77" s="19">
        <v>1045.934</v>
      </c>
      <c r="V77" s="119">
        <v>274.37700000000001</v>
      </c>
      <c r="W77" s="375">
        <v>1320.3109999999999</v>
      </c>
      <c r="X77" s="345">
        <f t="shared" si="62"/>
        <v>2.1792303786895357E-2</v>
      </c>
      <c r="Y77" s="323">
        <f t="shared" si="63"/>
        <v>8.2433597300887382E-3</v>
      </c>
      <c r="Z77" s="399">
        <f t="shared" si="64"/>
        <v>1.5137770797316782E-2</v>
      </c>
      <c r="AA77" s="323">
        <f t="shared" si="65"/>
        <v>2.7613410562479228E-2</v>
      </c>
      <c r="AB77" s="323">
        <f t="shared" si="66"/>
        <v>8.009101951454E-3</v>
      </c>
      <c r="AC77" s="399">
        <f t="shared" si="67"/>
        <v>1.8303104904640898E-2</v>
      </c>
      <c r="AE77" s="394">
        <f t="shared" si="68"/>
        <v>0.21159123475424338</v>
      </c>
      <c r="AF77" s="395">
        <f t="shared" si="68"/>
        <v>-0.12948145233955602</v>
      </c>
      <c r="AG77" s="386">
        <f t="shared" si="68"/>
        <v>0.12036885395443711</v>
      </c>
      <c r="AI77" s="27">
        <f t="shared" si="69"/>
        <v>2.9302230066868069</v>
      </c>
      <c r="AJ77" s="28">
        <f t="shared" si="69"/>
        <v>4.8906543361211527</v>
      </c>
      <c r="AK77" s="402">
        <f t="shared" si="69"/>
        <v>3.2821000565369847</v>
      </c>
      <c r="AL77" s="28">
        <f t="shared" si="69"/>
        <v>3.0209661347389707</v>
      </c>
      <c r="AM77" s="28">
        <f t="shared" si="69"/>
        <v>3.8061397181222949</v>
      </c>
      <c r="AN77" s="402">
        <f t="shared" si="69"/>
        <v>3.1562753249361117</v>
      </c>
      <c r="AO77" s="384">
        <f t="shared" si="70"/>
        <v>3.0967993850668288E-2</v>
      </c>
      <c r="AP77" s="385">
        <f t="shared" si="70"/>
        <v>-0.22175245753700143</v>
      </c>
      <c r="AQ77" s="386">
        <f t="shared" si="70"/>
        <v>-3.8336653189553691E-2</v>
      </c>
    </row>
    <row r="78" spans="1:43" ht="19.5" customHeight="1">
      <c r="A78" s="8" t="s">
        <v>176</v>
      </c>
      <c r="B78" s="19">
        <v>255.55000000000004</v>
      </c>
      <c r="C78" s="371">
        <v>398.08</v>
      </c>
      <c r="D78" s="375">
        <v>653.63</v>
      </c>
      <c r="E78" s="19">
        <v>210.37</v>
      </c>
      <c r="F78" s="369">
        <v>364.65</v>
      </c>
      <c r="G78" s="377">
        <v>575.02</v>
      </c>
      <c r="H78" s="345">
        <f t="shared" si="55"/>
        <v>1.9169394739206966E-3</v>
      </c>
      <c r="I78" s="323">
        <f t="shared" si="56"/>
        <v>5.3164423748022433E-3</v>
      </c>
      <c r="J78" s="399">
        <f t="shared" si="57"/>
        <v>3.139605146487368E-3</v>
      </c>
      <c r="K78" s="323">
        <f t="shared" si="58"/>
        <v>1.6495321647010473E-3</v>
      </c>
      <c r="L78" s="323">
        <f t="shared" si="59"/>
        <v>5.0998644791257286E-3</v>
      </c>
      <c r="M78" s="399">
        <f t="shared" si="60"/>
        <v>2.8890391806909569E-3</v>
      </c>
      <c r="N78" s="394">
        <f t="shared" si="61"/>
        <v>-0.17679514772060273</v>
      </c>
      <c r="O78" s="395">
        <f t="shared" si="61"/>
        <v>-8.3978094855305482E-2</v>
      </c>
      <c r="P78" s="386">
        <f t="shared" si="61"/>
        <v>-0.12026681761853038</v>
      </c>
      <c r="R78" s="401">
        <v>396.447</v>
      </c>
      <c r="S78" s="369">
        <v>1054.4079999999999</v>
      </c>
      <c r="T78" s="374">
        <v>1450.855</v>
      </c>
      <c r="U78" s="19">
        <v>335.51800000000003</v>
      </c>
      <c r="V78" s="119">
        <v>936.32799999999997</v>
      </c>
      <c r="W78" s="375">
        <v>1271.846</v>
      </c>
      <c r="X78" s="345">
        <f t="shared" si="62"/>
        <v>1.0007834670380404E-2</v>
      </c>
      <c r="Y78" s="323">
        <f t="shared" si="63"/>
        <v>2.7576761952496309E-2</v>
      </c>
      <c r="Z78" s="399">
        <f t="shared" si="64"/>
        <v>1.8636773257783703E-2</v>
      </c>
      <c r="AA78" s="323">
        <f t="shared" si="65"/>
        <v>8.8579167376736084E-3</v>
      </c>
      <c r="AB78" s="323">
        <f t="shared" si="66"/>
        <v>2.7331541681704444E-2</v>
      </c>
      <c r="AC78" s="399">
        <f t="shared" si="67"/>
        <v>1.7631248062424616E-2</v>
      </c>
      <c r="AE78" s="394">
        <f t="shared" si="68"/>
        <v>-0.15368763037682207</v>
      </c>
      <c r="AF78" s="395">
        <f t="shared" si="68"/>
        <v>-0.11198701072070767</v>
      </c>
      <c r="AG78" s="386">
        <f t="shared" si="68"/>
        <v>-0.12338173008329573</v>
      </c>
      <c r="AI78" s="27">
        <f t="shared" si="69"/>
        <v>15.513480727841905</v>
      </c>
      <c r="AJ78" s="28">
        <f t="shared" si="69"/>
        <v>26.487339228295816</v>
      </c>
      <c r="AK78" s="402">
        <f t="shared" si="69"/>
        <v>22.196885087893765</v>
      </c>
      <c r="AL78" s="28">
        <f t="shared" si="69"/>
        <v>15.948947093216715</v>
      </c>
      <c r="AM78" s="28">
        <f t="shared" si="69"/>
        <v>25.677444124502951</v>
      </c>
      <c r="AN78" s="402">
        <f t="shared" si="69"/>
        <v>22.11829153768565</v>
      </c>
      <c r="AO78" s="384">
        <f t="shared" si="70"/>
        <v>2.8070190888449802E-2</v>
      </c>
      <c r="AP78" s="385">
        <f t="shared" si="70"/>
        <v>-3.0576687858766601E-2</v>
      </c>
      <c r="AQ78" s="386">
        <f t="shared" si="70"/>
        <v>-3.540746816362099E-3</v>
      </c>
    </row>
    <row r="79" spans="1:43" ht="19.5" customHeight="1">
      <c r="A79" s="8" t="s">
        <v>181</v>
      </c>
      <c r="B79" s="19">
        <v>4206.1099999999997</v>
      </c>
      <c r="C79" s="371">
        <v>1425.64</v>
      </c>
      <c r="D79" s="375">
        <v>5631.75</v>
      </c>
      <c r="E79" s="19">
        <v>3980.68</v>
      </c>
      <c r="F79" s="369">
        <v>1036.8699999999999</v>
      </c>
      <c r="G79" s="377">
        <v>5017.5499999999993</v>
      </c>
      <c r="H79" s="345">
        <f t="shared" si="55"/>
        <v>3.1551000941704481E-2</v>
      </c>
      <c r="I79" s="323">
        <f t="shared" si="56"/>
        <v>1.9039722938135731E-2</v>
      </c>
      <c r="J79" s="399">
        <f t="shared" si="57"/>
        <v>2.70511930048043E-2</v>
      </c>
      <c r="K79" s="323">
        <f t="shared" si="58"/>
        <v>3.1212909147607378E-2</v>
      </c>
      <c r="L79" s="323">
        <f t="shared" si="59"/>
        <v>1.450129297263429E-2</v>
      </c>
      <c r="M79" s="399">
        <f t="shared" si="60"/>
        <v>2.5209381484254306E-2</v>
      </c>
      <c r="N79" s="394">
        <f t="shared" ref="N79:N80" si="83">(E79-B79)/B79</f>
        <v>-5.3595840337033469E-2</v>
      </c>
      <c r="O79" s="395">
        <f t="shared" ref="O79:O80" si="84">(F79-C79)/C79</f>
        <v>-0.27269857748099113</v>
      </c>
      <c r="P79" s="386">
        <f t="shared" ref="P79:P80" si="85">(G79-D79)/D79</f>
        <v>-0.10906023882452182</v>
      </c>
      <c r="R79" s="401">
        <v>848.52</v>
      </c>
      <c r="S79" s="369">
        <v>307.40300000000002</v>
      </c>
      <c r="T79" s="374">
        <v>1155.923</v>
      </c>
      <c r="U79" s="19">
        <v>775.64400000000012</v>
      </c>
      <c r="V79" s="119">
        <v>209.98</v>
      </c>
      <c r="W79" s="375">
        <v>985.62400000000014</v>
      </c>
      <c r="X79" s="345">
        <f t="shared" si="62"/>
        <v>2.1419881786244266E-2</v>
      </c>
      <c r="Y79" s="323">
        <f t="shared" si="63"/>
        <v>8.0397525004393209E-3</v>
      </c>
      <c r="Z79" s="399">
        <f t="shared" si="64"/>
        <v>1.4848261786641058E-2</v>
      </c>
      <c r="AA79" s="323">
        <f t="shared" si="65"/>
        <v>2.0477559982105605E-2</v>
      </c>
      <c r="AB79" s="323">
        <f t="shared" si="66"/>
        <v>6.1293447620110681E-3</v>
      </c>
      <c r="AC79" s="399">
        <f t="shared" si="67"/>
        <v>1.3663431925153834E-2</v>
      </c>
      <c r="AE79" s="394">
        <f t="shared" ref="AE79:AE80" si="86">(U79-R79)/R79</f>
        <v>-8.5886013293734811E-2</v>
      </c>
      <c r="AF79" s="395">
        <f t="shared" ref="AF79:AF80" si="87">(V79-S79)/S79</f>
        <v>-0.31692273660309112</v>
      </c>
      <c r="AG79" s="386">
        <f t="shared" ref="AG79:AG80" si="88">(W79-T79)/T79</f>
        <v>-0.1473272873712175</v>
      </c>
      <c r="AI79" s="27">
        <f t="shared" ref="AI79" si="89">(R79/B79)*10</f>
        <v>2.0173509489766079</v>
      </c>
      <c r="AJ79" s="28">
        <f t="shared" ref="AJ79" si="90">(S79/C79)*10</f>
        <v>2.1562456160040404</v>
      </c>
      <c r="AK79" s="402">
        <f t="shared" ref="AK79" si="91">(T79/D79)*10</f>
        <v>2.0525112087716963</v>
      </c>
      <c r="AL79" s="28">
        <f t="shared" si="69"/>
        <v>1.9485213581599128</v>
      </c>
      <c r="AM79" s="28">
        <f t="shared" si="69"/>
        <v>2.025133333976294</v>
      </c>
      <c r="AN79" s="402">
        <f t="shared" si="69"/>
        <v>1.9643531205468809</v>
      </c>
      <c r="AO79" s="384">
        <f t="shared" ref="AO79" si="92">(AL79-AI79)/AI79</f>
        <v>-3.4118798641164572E-2</v>
      </c>
      <c r="AP79" s="385">
        <f t="shared" ref="AP79" si="93">(AM79-AJ79)/AJ79</f>
        <v>-6.0805819640678958E-2</v>
      </c>
      <c r="AQ79" s="386">
        <f t="shared" ref="AQ79" si="94">(AN79-AK79)/AK79</f>
        <v>-4.2951330958905062E-2</v>
      </c>
    </row>
    <row r="80" spans="1:43" ht="19.5" customHeight="1">
      <c r="A80" s="8" t="s">
        <v>187</v>
      </c>
      <c r="B80" s="19">
        <v>70.930000000000007</v>
      </c>
      <c r="C80" s="371">
        <v>68.150000000000006</v>
      </c>
      <c r="D80" s="375">
        <v>139.08000000000001</v>
      </c>
      <c r="E80" s="19">
        <v>90.86</v>
      </c>
      <c r="F80" s="369">
        <v>101.21000000000001</v>
      </c>
      <c r="G80" s="377">
        <v>192.07</v>
      </c>
      <c r="H80" s="345">
        <f t="shared" si="55"/>
        <v>5.320622848178243E-4</v>
      </c>
      <c r="I80" s="323">
        <f t="shared" si="56"/>
        <v>9.1015762621275362E-4</v>
      </c>
      <c r="J80" s="399">
        <f t="shared" si="57"/>
        <v>6.6804810638046474E-4</v>
      </c>
      <c r="K80" s="323">
        <f t="shared" si="58"/>
        <v>7.1244232773084158E-4</v>
      </c>
      <c r="L80" s="323">
        <f t="shared" si="59"/>
        <v>1.4154868611883041E-3</v>
      </c>
      <c r="M80" s="399">
        <f t="shared" si="60"/>
        <v>9.6500600924369958E-4</v>
      </c>
      <c r="N80" s="394">
        <f t="shared" si="83"/>
        <v>0.28098124911884942</v>
      </c>
      <c r="O80" s="395">
        <f t="shared" si="84"/>
        <v>0.48510638297872338</v>
      </c>
      <c r="P80" s="386">
        <f t="shared" si="85"/>
        <v>0.38100373885533489</v>
      </c>
      <c r="R80" s="401">
        <v>30.716999999999999</v>
      </c>
      <c r="S80" s="369">
        <v>267.685</v>
      </c>
      <c r="T80" s="374">
        <v>298.40199999999999</v>
      </c>
      <c r="U80" s="19">
        <v>55.14</v>
      </c>
      <c r="V80" s="119">
        <v>731.62</v>
      </c>
      <c r="W80" s="375">
        <v>786.76</v>
      </c>
      <c r="X80" s="345">
        <f t="shared" si="62"/>
        <v>7.7541426109940261E-4</v>
      </c>
      <c r="Y80" s="323">
        <f t="shared" si="63"/>
        <v>7.0009763993197846E-3</v>
      </c>
      <c r="Z80" s="399">
        <f t="shared" si="64"/>
        <v>3.8330849145291378E-3</v>
      </c>
      <c r="AA80" s="323">
        <f t="shared" si="65"/>
        <v>1.4557356950009319E-3</v>
      </c>
      <c r="AB80" s="323">
        <f t="shared" si="66"/>
        <v>2.1356087316804162E-2</v>
      </c>
      <c r="AC80" s="399">
        <f t="shared" si="67"/>
        <v>1.0906635493285502E-2</v>
      </c>
      <c r="AE80" s="394">
        <f t="shared" si="86"/>
        <v>0.79509717745873632</v>
      </c>
      <c r="AF80" s="395">
        <f t="shared" si="87"/>
        <v>1.7331378299120235</v>
      </c>
      <c r="AG80" s="386">
        <f t="shared" si="88"/>
        <v>1.6365775028317506</v>
      </c>
      <c r="AI80" s="27">
        <f t="shared" si="69"/>
        <v>4.3306076413365284</v>
      </c>
      <c r="AJ80" s="28">
        <f t="shared" si="69"/>
        <v>39.278796771826848</v>
      </c>
      <c r="AK80" s="402">
        <f t="shared" si="69"/>
        <v>21.45542134023583</v>
      </c>
      <c r="AL80" s="28">
        <f t="shared" si="69"/>
        <v>6.0686770856262386</v>
      </c>
      <c r="AM80" s="28">
        <f t="shared" si="69"/>
        <v>72.287323387017082</v>
      </c>
      <c r="AN80" s="402">
        <f t="shared" si="69"/>
        <v>40.962149216431513</v>
      </c>
      <c r="AO80" s="384">
        <f t="shared" si="70"/>
        <v>0.40134539728316293</v>
      </c>
      <c r="AP80" s="385">
        <f t="shared" si="70"/>
        <v>0.84036501441067479</v>
      </c>
      <c r="AQ80" s="386">
        <f t="shared" si="70"/>
        <v>0.90917477531025137</v>
      </c>
    </row>
    <row r="81" spans="1:43" ht="19.5" customHeight="1">
      <c r="A81" s="8" t="s">
        <v>180</v>
      </c>
      <c r="B81" s="19">
        <v>637.85000000000014</v>
      </c>
      <c r="C81" s="371">
        <v>1353.85</v>
      </c>
      <c r="D81" s="375">
        <v>1991.7</v>
      </c>
      <c r="E81" s="19">
        <v>559.80000000000007</v>
      </c>
      <c r="F81" s="369">
        <v>698.88999999999987</v>
      </c>
      <c r="G81" s="377">
        <v>1258.69</v>
      </c>
      <c r="H81" s="345">
        <f t="shared" si="55"/>
        <v>4.7846599234604437E-3</v>
      </c>
      <c r="I81" s="323">
        <f t="shared" si="56"/>
        <v>1.8080952344066564E-2</v>
      </c>
      <c r="J81" s="399">
        <f t="shared" si="57"/>
        <v>9.5668062516391407E-3</v>
      </c>
      <c r="K81" s="323">
        <f t="shared" si="58"/>
        <v>4.389447667441395E-3</v>
      </c>
      <c r="L81" s="323">
        <f t="shared" si="59"/>
        <v>9.7744255747050056E-3</v>
      </c>
      <c r="M81" s="399">
        <f t="shared" si="60"/>
        <v>6.3239621688704756E-3</v>
      </c>
      <c r="N81" s="394">
        <f t="shared" si="61"/>
        <v>-0.1223641922081995</v>
      </c>
      <c r="O81" s="395">
        <f t="shared" si="61"/>
        <v>-0.48377589836392515</v>
      </c>
      <c r="P81" s="386">
        <f t="shared" si="61"/>
        <v>-0.36803233418687553</v>
      </c>
      <c r="R81" s="401">
        <v>181.80500000000001</v>
      </c>
      <c r="S81" s="369">
        <v>1102.7740000000001</v>
      </c>
      <c r="T81" s="374">
        <v>1284.5790000000002</v>
      </c>
      <c r="U81" s="19">
        <v>156.179</v>
      </c>
      <c r="V81" s="119">
        <v>491.88999999999993</v>
      </c>
      <c r="W81" s="375">
        <v>648.06899999999996</v>
      </c>
      <c r="X81" s="345">
        <f t="shared" si="62"/>
        <v>4.5894517608873562E-3</v>
      </c>
      <c r="Y81" s="323">
        <f t="shared" si="63"/>
        <v>2.8841716001208422E-2</v>
      </c>
      <c r="Z81" s="399">
        <f t="shared" si="64"/>
        <v>1.6500896061088486E-2</v>
      </c>
      <c r="AA81" s="323">
        <f t="shared" si="65"/>
        <v>4.1232380324546713E-3</v>
      </c>
      <c r="AB81" s="323">
        <f t="shared" si="66"/>
        <v>1.4358336008122792E-2</v>
      </c>
      <c r="AC81" s="399">
        <f t="shared" si="67"/>
        <v>8.9840006577584543E-3</v>
      </c>
      <c r="AE81" s="394">
        <f t="shared" si="68"/>
        <v>-0.14095321910838537</v>
      </c>
      <c r="AF81" s="395">
        <f t="shared" si="68"/>
        <v>-0.55395212436999797</v>
      </c>
      <c r="AG81" s="386">
        <f t="shared" si="68"/>
        <v>-0.49550086059323728</v>
      </c>
      <c r="AI81" s="27">
        <f t="shared" si="69"/>
        <v>2.8502782785921448</v>
      </c>
      <c r="AJ81" s="28">
        <f t="shared" si="69"/>
        <v>8.1454666321970688</v>
      </c>
      <c r="AK81" s="402">
        <f t="shared" si="69"/>
        <v>6.4496610935381842</v>
      </c>
      <c r="AL81" s="28">
        <f t="shared" si="69"/>
        <v>2.7899071096820287</v>
      </c>
      <c r="AM81" s="28">
        <f t="shared" si="69"/>
        <v>7.0381605116685027</v>
      </c>
      <c r="AN81" s="402">
        <f t="shared" si="69"/>
        <v>5.1487578355274133</v>
      </c>
      <c r="AO81" s="384">
        <f t="shared" si="70"/>
        <v>-2.1180798156991032E-2</v>
      </c>
      <c r="AP81" s="385">
        <f t="shared" si="70"/>
        <v>-0.13594139789998669</v>
      </c>
      <c r="AQ81" s="386">
        <f t="shared" si="70"/>
        <v>-0.20170102570414525</v>
      </c>
    </row>
    <row r="82" spans="1:43" ht="19.5" customHeight="1">
      <c r="A82" s="8" t="s">
        <v>185</v>
      </c>
      <c r="B82" s="19">
        <v>272.7</v>
      </c>
      <c r="C82" s="371">
        <v>664.26</v>
      </c>
      <c r="D82" s="375">
        <v>936.96</v>
      </c>
      <c r="E82" s="19">
        <v>293.77999999999997</v>
      </c>
      <c r="F82" s="369">
        <v>567.71</v>
      </c>
      <c r="G82" s="377">
        <v>861.49</v>
      </c>
      <c r="H82" s="345">
        <f t="shared" si="55"/>
        <v>2.0455855783141222E-3</v>
      </c>
      <c r="I82" s="323">
        <f t="shared" si="56"/>
        <v>8.8713324253570595E-3</v>
      </c>
      <c r="J82" s="399">
        <f t="shared" si="57"/>
        <v>4.5005346114052359E-3</v>
      </c>
      <c r="K82" s="323">
        <f t="shared" si="58"/>
        <v>2.3035582989298551E-3</v>
      </c>
      <c r="L82" s="323">
        <f t="shared" si="59"/>
        <v>7.9397890125996653E-3</v>
      </c>
      <c r="M82" s="399">
        <f t="shared" si="60"/>
        <v>4.3283335601778244E-3</v>
      </c>
      <c r="N82" s="394">
        <f t="shared" si="61"/>
        <v>7.7301063439677242E-2</v>
      </c>
      <c r="O82" s="395">
        <f t="shared" si="61"/>
        <v>-0.14534971246198772</v>
      </c>
      <c r="P82" s="386">
        <f t="shared" si="61"/>
        <v>-8.0547728825136639E-2</v>
      </c>
      <c r="R82" s="401">
        <v>171.16800000000003</v>
      </c>
      <c r="S82" s="369">
        <v>597.83400000000006</v>
      </c>
      <c r="T82" s="374">
        <v>769.00200000000007</v>
      </c>
      <c r="U82" s="19">
        <v>177.16</v>
      </c>
      <c r="V82" s="119">
        <v>402.274</v>
      </c>
      <c r="W82" s="375">
        <v>579.43399999999997</v>
      </c>
      <c r="X82" s="345">
        <f t="shared" si="62"/>
        <v>4.3209333022060283E-3</v>
      </c>
      <c r="Y82" s="323">
        <f t="shared" si="63"/>
        <v>1.5635622932592203E-2</v>
      </c>
      <c r="Z82" s="399">
        <f t="shared" si="64"/>
        <v>9.8781173230834112E-3</v>
      </c>
      <c r="AA82" s="323">
        <f t="shared" si="65"/>
        <v>4.6771515365681008E-3</v>
      </c>
      <c r="AB82" s="323">
        <f t="shared" si="66"/>
        <v>1.1742432778327653E-2</v>
      </c>
      <c r="AC82" s="399">
        <f t="shared" si="67"/>
        <v>8.0325327042762608E-3</v>
      </c>
      <c r="AE82" s="394">
        <f t="shared" si="68"/>
        <v>3.5006543279117362E-2</v>
      </c>
      <c r="AF82" s="395">
        <f t="shared" si="68"/>
        <v>-0.32711421565183652</v>
      </c>
      <c r="AG82" s="386">
        <f t="shared" si="68"/>
        <v>-0.24651171258332238</v>
      </c>
      <c r="AI82" s="27">
        <f t="shared" si="69"/>
        <v>6.276787678767878</v>
      </c>
      <c r="AJ82" s="28">
        <f t="shared" si="69"/>
        <v>9.0000000000000018</v>
      </c>
      <c r="AK82" s="402">
        <f t="shared" si="69"/>
        <v>8.2074154713114762</v>
      </c>
      <c r="AL82" s="28">
        <f t="shared" si="69"/>
        <v>6.0303628565593304</v>
      </c>
      <c r="AM82" s="28">
        <f t="shared" si="69"/>
        <v>7.0859065367881477</v>
      </c>
      <c r="AN82" s="402">
        <f t="shared" si="69"/>
        <v>6.7259515490603485</v>
      </c>
      <c r="AO82" s="384">
        <f t="shared" si="70"/>
        <v>-3.9259703341904408E-2</v>
      </c>
      <c r="AP82" s="385">
        <f t="shared" si="70"/>
        <v>-0.21267705146798374</v>
      </c>
      <c r="AQ82" s="386">
        <f t="shared" si="70"/>
        <v>-0.18050309837847189</v>
      </c>
    </row>
    <row r="83" spans="1:43" ht="19.5" customHeight="1">
      <c r="A83" s="8" t="s">
        <v>183</v>
      </c>
      <c r="B83" s="19">
        <v>711.42999999999984</v>
      </c>
      <c r="C83" s="371">
        <v>327.37000000000006</v>
      </c>
      <c r="D83" s="375">
        <v>1038.8</v>
      </c>
      <c r="E83" s="19">
        <v>878.93000000000006</v>
      </c>
      <c r="F83" s="369">
        <v>179.59</v>
      </c>
      <c r="G83" s="377">
        <v>1058.52</v>
      </c>
      <c r="H83" s="345">
        <f t="shared" si="55"/>
        <v>5.3366004693069877E-3</v>
      </c>
      <c r="I83" s="323">
        <f t="shared" si="56"/>
        <v>4.3720954085586083E-3</v>
      </c>
      <c r="J83" s="399">
        <f t="shared" si="57"/>
        <v>4.989706448864155E-3</v>
      </c>
      <c r="K83" s="323">
        <f t="shared" si="58"/>
        <v>6.8917778462741436E-3</v>
      </c>
      <c r="L83" s="323">
        <f t="shared" si="59"/>
        <v>2.5116815077641289E-3</v>
      </c>
      <c r="M83" s="399">
        <f t="shared" si="60"/>
        <v>5.318259805824131E-3</v>
      </c>
      <c r="N83" s="394">
        <f t="shared" si="61"/>
        <v>0.23544129429459015</v>
      </c>
      <c r="O83" s="395">
        <f t="shared" si="61"/>
        <v>-0.45141582918410372</v>
      </c>
      <c r="P83" s="386">
        <f t="shared" si="61"/>
        <v>1.8983442433577233E-2</v>
      </c>
      <c r="R83" s="401">
        <v>231.70899999999997</v>
      </c>
      <c r="S83" s="369">
        <v>125.35799999999999</v>
      </c>
      <c r="T83" s="374">
        <v>357.06699999999995</v>
      </c>
      <c r="U83" s="19">
        <v>350.79200000000003</v>
      </c>
      <c r="V83" s="119">
        <v>83.805999999999997</v>
      </c>
      <c r="W83" s="375">
        <v>434.59800000000001</v>
      </c>
      <c r="X83" s="345">
        <f t="shared" si="62"/>
        <v>5.8492190977335505E-3</v>
      </c>
      <c r="Y83" s="323">
        <f t="shared" si="63"/>
        <v>3.278586396196759E-3</v>
      </c>
      <c r="Z83" s="399">
        <f t="shared" si="64"/>
        <v>4.5866587059610036E-3</v>
      </c>
      <c r="AA83" s="323">
        <f t="shared" si="65"/>
        <v>9.2611613333472426E-3</v>
      </c>
      <c r="AB83" s="323">
        <f t="shared" si="66"/>
        <v>2.4463085395042363E-3</v>
      </c>
      <c r="AC83" s="399">
        <f t="shared" si="67"/>
        <v>6.0247114394617069E-3</v>
      </c>
      <c r="AE83" s="394">
        <f t="shared" si="68"/>
        <v>0.51393342511512319</v>
      </c>
      <c r="AF83" s="395">
        <f t="shared" si="68"/>
        <v>-0.3314666794301121</v>
      </c>
      <c r="AG83" s="386">
        <f t="shared" si="68"/>
        <v>0.2171329190320026</v>
      </c>
      <c r="AI83" s="27">
        <f t="shared" si="69"/>
        <v>3.2569472752062749</v>
      </c>
      <c r="AJ83" s="28">
        <f t="shared" si="69"/>
        <v>3.8292451965665752</v>
      </c>
      <c r="AK83" s="402">
        <f t="shared" si="69"/>
        <v>3.4373026569118208</v>
      </c>
      <c r="AL83" s="28">
        <f t="shared" si="69"/>
        <v>3.9911255731400681</v>
      </c>
      <c r="AM83" s="28">
        <f t="shared" si="69"/>
        <v>4.6665181802995708</v>
      </c>
      <c r="AN83" s="402">
        <f t="shared" si="69"/>
        <v>4.1057136379095347</v>
      </c>
      <c r="AO83" s="384">
        <f>(AL83-AI83)/AI83</f>
        <v>0.22541915354994344</v>
      </c>
      <c r="AP83" s="385">
        <f>(AM83-AJ83)/AJ83</f>
        <v>0.21865222537426474</v>
      </c>
      <c r="AQ83" s="386">
        <f>(AN83-AK83)/AK83</f>
        <v>0.1944579944549413</v>
      </c>
    </row>
    <row r="84" spans="1:43" ht="19.5" customHeight="1">
      <c r="A84" s="8" t="s">
        <v>189</v>
      </c>
      <c r="B84" s="19">
        <v>1092.5300000000002</v>
      </c>
      <c r="C84" s="371">
        <v>268.43</v>
      </c>
      <c r="D84" s="375">
        <v>1360.9600000000003</v>
      </c>
      <c r="E84" s="19">
        <v>932.6400000000001</v>
      </c>
      <c r="F84" s="369">
        <v>221.58999999999997</v>
      </c>
      <c r="G84" s="377">
        <v>1154.23</v>
      </c>
      <c r="H84" s="345">
        <f t="shared" si="55"/>
        <v>8.1953194421544862E-3</v>
      </c>
      <c r="I84" s="323">
        <f t="shared" si="56"/>
        <v>3.5849392751913342E-3</v>
      </c>
      <c r="J84" s="399">
        <f t="shared" si="57"/>
        <v>6.5371494884926473E-3</v>
      </c>
      <c r="K84" s="323">
        <f t="shared" si="58"/>
        <v>7.3129233164747108E-3</v>
      </c>
      <c r="L84" s="323">
        <f t="shared" si="59"/>
        <v>3.0990784860262448E-3</v>
      </c>
      <c r="M84" s="399">
        <f t="shared" si="60"/>
        <v>5.7991299320526652E-3</v>
      </c>
      <c r="N84" s="394">
        <f t="shared" si="61"/>
        <v>-0.14634838402606801</v>
      </c>
      <c r="O84" s="395">
        <f t="shared" si="61"/>
        <v>-0.1744961442461723</v>
      </c>
      <c r="P84" s="386">
        <f t="shared" si="61"/>
        <v>-0.1519001293204798</v>
      </c>
      <c r="R84" s="401">
        <v>393.63700000000006</v>
      </c>
      <c r="S84" s="369">
        <v>116.09199999999998</v>
      </c>
      <c r="T84" s="374">
        <v>509.72900000000004</v>
      </c>
      <c r="U84" s="19">
        <v>296.30500000000001</v>
      </c>
      <c r="V84" s="119">
        <v>77.623999999999995</v>
      </c>
      <c r="W84" s="375">
        <v>373.92899999999997</v>
      </c>
      <c r="X84" s="345">
        <f t="shared" si="62"/>
        <v>9.9368995506197086E-3</v>
      </c>
      <c r="Y84" s="323">
        <f t="shared" si="63"/>
        <v>3.0362454084085109E-3</v>
      </c>
      <c r="Z84" s="399">
        <f t="shared" si="64"/>
        <v>6.5476589982574615E-3</v>
      </c>
      <c r="AA84" s="323">
        <f t="shared" si="65"/>
        <v>7.8226653084376343E-3</v>
      </c>
      <c r="AB84" s="323">
        <f t="shared" si="66"/>
        <v>2.2658551186129495E-3</v>
      </c>
      <c r="AC84" s="399">
        <f t="shared" si="67"/>
        <v>5.1836739327987625E-3</v>
      </c>
      <c r="AE84" s="394">
        <f t="shared" si="68"/>
        <v>-0.24726334160660721</v>
      </c>
      <c r="AF84" s="395">
        <f t="shared" si="68"/>
        <v>-0.33135788857113319</v>
      </c>
      <c r="AG84" s="386">
        <f t="shared" si="68"/>
        <v>-0.26641607599332207</v>
      </c>
      <c r="AI84" s="27">
        <f t="shared" si="69"/>
        <v>3.6029857303689599</v>
      </c>
      <c r="AJ84" s="28">
        <f t="shared" si="69"/>
        <v>4.3248519167008155</v>
      </c>
      <c r="AK84" s="402">
        <f t="shared" si="69"/>
        <v>3.7453635668939569</v>
      </c>
      <c r="AL84" s="28">
        <f t="shared" si="69"/>
        <v>3.1770565277062959</v>
      </c>
      <c r="AM84" s="28">
        <f t="shared" si="69"/>
        <v>3.5030461663432466</v>
      </c>
      <c r="AN84" s="402">
        <f t="shared" si="69"/>
        <v>3.2396402796669639</v>
      </c>
      <c r="AO84" s="384">
        <f t="shared" ref="AO84:AQ97" si="95">(AL84-AI84)/AI84</f>
        <v>-0.11821562296863362</v>
      </c>
      <c r="AP84" s="385">
        <f t="shared" si="95"/>
        <v>-0.19001939631368417</v>
      </c>
      <c r="AQ84" s="386">
        <f t="shared" si="95"/>
        <v>-0.13502648760114658</v>
      </c>
    </row>
    <row r="85" spans="1:43" ht="19.5" customHeight="1">
      <c r="A85" s="8" t="s">
        <v>234</v>
      </c>
      <c r="B85" s="19">
        <v>348.75</v>
      </c>
      <c r="C85" s="371">
        <v>299.25</v>
      </c>
      <c r="D85" s="375">
        <v>648</v>
      </c>
      <c r="E85" s="19">
        <v>1234.4000000000001</v>
      </c>
      <c r="F85" s="369">
        <v>261.58999999999997</v>
      </c>
      <c r="G85" s="377">
        <v>1495.99</v>
      </c>
      <c r="H85" s="345">
        <f t="shared" si="55"/>
        <v>2.6160541636855521E-3</v>
      </c>
      <c r="I85" s="323">
        <f t="shared" si="56"/>
        <v>3.9965468766568818E-3</v>
      </c>
      <c r="J85" s="399">
        <f t="shared" si="57"/>
        <v>3.1125623593222687E-3</v>
      </c>
      <c r="K85" s="323">
        <f t="shared" si="58"/>
        <v>9.6790535918000326E-3</v>
      </c>
      <c r="L85" s="323">
        <f t="shared" si="59"/>
        <v>3.6585041796092124E-3</v>
      </c>
      <c r="M85" s="399">
        <f t="shared" si="60"/>
        <v>7.5162146080516596E-3</v>
      </c>
      <c r="N85" s="394">
        <f t="shared" si="61"/>
        <v>2.539498207885305</v>
      </c>
      <c r="O85" s="395">
        <f t="shared" si="61"/>
        <v>-0.12584795321637435</v>
      </c>
      <c r="P85" s="386">
        <f t="shared" si="61"/>
        <v>1.3086265432098765</v>
      </c>
      <c r="R85" s="401">
        <v>105.72799999999999</v>
      </c>
      <c r="S85" s="369">
        <v>112.005</v>
      </c>
      <c r="T85" s="374">
        <v>217.733</v>
      </c>
      <c r="U85" s="19">
        <v>262.00600000000003</v>
      </c>
      <c r="V85" s="119">
        <v>89.388000000000005</v>
      </c>
      <c r="W85" s="375">
        <v>351.39400000000001</v>
      </c>
      <c r="X85" s="345">
        <f t="shared" si="62"/>
        <v>2.6689780576722218E-3</v>
      </c>
      <c r="Y85" s="323">
        <f t="shared" si="63"/>
        <v>2.9293548820659072E-3</v>
      </c>
      <c r="Z85" s="399">
        <f t="shared" si="64"/>
        <v>2.7968615414614272E-3</v>
      </c>
      <c r="AA85" s="323">
        <f t="shared" si="65"/>
        <v>6.9171470167648571E-3</v>
      </c>
      <c r="AB85" s="323">
        <f t="shared" si="66"/>
        <v>2.6092478787820049E-3</v>
      </c>
      <c r="AC85" s="399">
        <f t="shared" si="67"/>
        <v>4.8712774830031594E-3</v>
      </c>
      <c r="AE85" s="394">
        <f t="shared" si="68"/>
        <v>1.4781136501210657</v>
      </c>
      <c r="AF85" s="395">
        <f t="shared" si="68"/>
        <v>-0.20192848533547603</v>
      </c>
      <c r="AG85" s="386">
        <f t="shared" si="68"/>
        <v>0.6138757101587724</v>
      </c>
      <c r="AI85" s="27">
        <f t="shared" si="69"/>
        <v>3.031627240143369</v>
      </c>
      <c r="AJ85" s="28">
        <f t="shared" si="69"/>
        <v>3.7428571428571429</v>
      </c>
      <c r="AK85" s="402">
        <f t="shared" si="69"/>
        <v>3.3600771604938275</v>
      </c>
      <c r="AL85" s="28">
        <f t="shared" si="69"/>
        <v>2.1225372650680492</v>
      </c>
      <c r="AM85" s="28">
        <f t="shared" si="69"/>
        <v>3.4171031002714174</v>
      </c>
      <c r="AN85" s="402">
        <f t="shared" si="69"/>
        <v>2.3489060755753717</v>
      </c>
      <c r="AO85" s="384">
        <f t="shared" si="95"/>
        <v>-0.29986865239815169</v>
      </c>
      <c r="AP85" s="385">
        <f t="shared" si="95"/>
        <v>-8.7033522828247264E-2</v>
      </c>
      <c r="AQ85" s="386">
        <f t="shared" si="95"/>
        <v>-0.30093686442898382</v>
      </c>
    </row>
    <row r="86" spans="1:43" ht="19.5" customHeight="1">
      <c r="A86" s="8" t="s">
        <v>190</v>
      </c>
      <c r="B86" s="19">
        <v>792.91000000000008</v>
      </c>
      <c r="C86" s="371">
        <v>463.51</v>
      </c>
      <c r="D86" s="375">
        <v>1256.42</v>
      </c>
      <c r="E86" s="19">
        <v>981.68</v>
      </c>
      <c r="F86" s="369">
        <v>677.67</v>
      </c>
      <c r="G86" s="377">
        <v>1659.35</v>
      </c>
      <c r="H86" s="345">
        <f t="shared" si="55"/>
        <v>5.9478007367108569E-3</v>
      </c>
      <c r="I86" s="323">
        <f t="shared" si="56"/>
        <v>6.1902738272321843E-3</v>
      </c>
      <c r="J86" s="399">
        <f t="shared" si="57"/>
        <v>6.0350086412032178E-3</v>
      </c>
      <c r="K86" s="323">
        <f t="shared" si="58"/>
        <v>7.6974508506142698E-3</v>
      </c>
      <c r="L86" s="323">
        <f t="shared" si="59"/>
        <v>9.477650244259242E-3</v>
      </c>
      <c r="M86" s="399">
        <f t="shared" si="60"/>
        <v>8.3369746521504296E-3</v>
      </c>
      <c r="N86" s="394">
        <f t="shared" si="61"/>
        <v>0.23807241679383517</v>
      </c>
      <c r="O86" s="395">
        <f t="shared" si="61"/>
        <v>0.46203965394489865</v>
      </c>
      <c r="P86" s="386">
        <f t="shared" si="61"/>
        <v>0.32069690071791263</v>
      </c>
      <c r="R86" s="401">
        <v>158.321</v>
      </c>
      <c r="S86" s="369">
        <v>90.287000000000006</v>
      </c>
      <c r="T86" s="374">
        <v>248.608</v>
      </c>
      <c r="U86" s="19">
        <v>201.4</v>
      </c>
      <c r="V86" s="119">
        <v>137.874</v>
      </c>
      <c r="W86" s="375">
        <v>339.274</v>
      </c>
      <c r="X86" s="345">
        <f t="shared" si="62"/>
        <v>3.9966260126808777E-3</v>
      </c>
      <c r="Y86" s="323">
        <f t="shared" si="63"/>
        <v>2.3613469419854882E-3</v>
      </c>
      <c r="Z86" s="399">
        <f t="shared" si="64"/>
        <v>3.1934624246193386E-3</v>
      </c>
      <c r="AA86" s="323">
        <f t="shared" si="65"/>
        <v>5.3171049868187834E-3</v>
      </c>
      <c r="AB86" s="323">
        <f t="shared" si="66"/>
        <v>4.0245608139704448E-3</v>
      </c>
      <c r="AC86" s="399">
        <f t="shared" si="67"/>
        <v>4.7032612872400037E-3</v>
      </c>
      <c r="AE86" s="394">
        <f t="shared" si="68"/>
        <v>0.27209908982383896</v>
      </c>
      <c r="AF86" s="395">
        <f t="shared" si="68"/>
        <v>0.52706369687773413</v>
      </c>
      <c r="AG86" s="386">
        <f t="shared" si="68"/>
        <v>0.36469461964216759</v>
      </c>
      <c r="AI86" s="27">
        <f t="shared" si="69"/>
        <v>1.9967083275529376</v>
      </c>
      <c r="AJ86" s="28">
        <f t="shared" si="69"/>
        <v>1.9478975642380965</v>
      </c>
      <c r="AK86" s="402">
        <f t="shared" si="69"/>
        <v>1.9787013896626924</v>
      </c>
      <c r="AL86" s="28">
        <f t="shared" si="69"/>
        <v>2.0515850378942222</v>
      </c>
      <c r="AM86" s="28">
        <f t="shared" si="69"/>
        <v>2.0345300810128824</v>
      </c>
      <c r="AN86" s="402">
        <f t="shared" si="69"/>
        <v>2.0446198812788143</v>
      </c>
      <c r="AO86" s="384">
        <f t="shared" si="95"/>
        <v>2.7483588656405648E-2</v>
      </c>
      <c r="AP86" s="385">
        <f t="shared" si="95"/>
        <v>4.4474883261467327E-2</v>
      </c>
      <c r="AQ86" s="386">
        <f t="shared" si="95"/>
        <v>3.3314016940857873E-2</v>
      </c>
    </row>
    <row r="87" spans="1:43" ht="19.5" customHeight="1">
      <c r="A87" s="8" t="s">
        <v>179</v>
      </c>
      <c r="B87" s="19">
        <v>534.79999999999995</v>
      </c>
      <c r="C87" s="371">
        <v>1086.8800000000001</v>
      </c>
      <c r="D87" s="375">
        <v>1621.68</v>
      </c>
      <c r="E87" s="19">
        <v>511.17999999999995</v>
      </c>
      <c r="F87" s="369">
        <v>645.13</v>
      </c>
      <c r="G87" s="377">
        <v>1156.31</v>
      </c>
      <c r="H87" s="345">
        <f t="shared" si="55"/>
        <v>4.0116581125133567E-3</v>
      </c>
      <c r="I87" s="323">
        <f t="shared" si="56"/>
        <v>1.4515511676861595E-2</v>
      </c>
      <c r="J87" s="399">
        <f t="shared" si="57"/>
        <v>7.7894755044224332E-3</v>
      </c>
      <c r="K87" s="323">
        <f t="shared" si="58"/>
        <v>4.0082133952173849E-3</v>
      </c>
      <c r="L87" s="323">
        <f t="shared" si="59"/>
        <v>9.0225574425294979E-3</v>
      </c>
      <c r="M87" s="399">
        <f t="shared" si="60"/>
        <v>5.8095803537698875E-3</v>
      </c>
      <c r="N87" s="394">
        <f t="shared" si="61"/>
        <v>-4.4166043380703082E-2</v>
      </c>
      <c r="O87" s="395">
        <f t="shared" si="61"/>
        <v>-0.40643861327837488</v>
      </c>
      <c r="P87" s="386">
        <f t="shared" si="61"/>
        <v>-0.28696783582457702</v>
      </c>
      <c r="R87" s="401">
        <v>110.13500000000002</v>
      </c>
      <c r="S87" s="369">
        <v>135.39499999999998</v>
      </c>
      <c r="T87" s="374">
        <v>245.53</v>
      </c>
      <c r="U87" s="19">
        <v>137.90700000000001</v>
      </c>
      <c r="V87" s="119">
        <v>199.88100000000003</v>
      </c>
      <c r="W87" s="375">
        <v>337.78800000000001</v>
      </c>
      <c r="X87" s="345">
        <f t="shared" si="62"/>
        <v>2.7802275497666677E-3</v>
      </c>
      <c r="Y87" s="323">
        <f t="shared" si="63"/>
        <v>3.5410919535495155E-3</v>
      </c>
      <c r="Z87" s="399">
        <f t="shared" si="64"/>
        <v>3.1539243673445192E-3</v>
      </c>
      <c r="AA87" s="323">
        <f t="shared" si="65"/>
        <v>3.6408440785363353E-3</v>
      </c>
      <c r="AB87" s="323">
        <f t="shared" si="66"/>
        <v>5.8345535783195278E-3</v>
      </c>
      <c r="AC87" s="399">
        <f t="shared" si="67"/>
        <v>4.6826612817198673E-3</v>
      </c>
      <c r="AE87" s="394">
        <f t="shared" si="68"/>
        <v>0.25216325418804181</v>
      </c>
      <c r="AF87" s="395">
        <f t="shared" si="68"/>
        <v>0.47628051257431997</v>
      </c>
      <c r="AG87" s="386">
        <f t="shared" si="68"/>
        <v>0.37575041746426102</v>
      </c>
      <c r="AI87" s="27">
        <f t="shared" si="69"/>
        <v>2.0593679880329101</v>
      </c>
      <c r="AJ87" s="28">
        <f t="shared" si="69"/>
        <v>1.2457216988075956</v>
      </c>
      <c r="AK87" s="402">
        <f t="shared" si="69"/>
        <v>1.5140471609688717</v>
      </c>
      <c r="AL87" s="28">
        <f t="shared" si="69"/>
        <v>2.6978168159943667</v>
      </c>
      <c r="AM87" s="28">
        <f t="shared" si="69"/>
        <v>3.0983057678297405</v>
      </c>
      <c r="AN87" s="402">
        <f t="shared" si="69"/>
        <v>2.9212581401181348</v>
      </c>
      <c r="AO87" s="384">
        <f t="shared" si="95"/>
        <v>0.31002173077930439</v>
      </c>
      <c r="AP87" s="385">
        <f t="shared" si="95"/>
        <v>1.4871572605626422</v>
      </c>
      <c r="AQ87" s="386">
        <f t="shared" si="95"/>
        <v>0.92943668825266856</v>
      </c>
    </row>
    <row r="88" spans="1:43" ht="19.5" customHeight="1">
      <c r="A88" s="8" t="s">
        <v>184</v>
      </c>
      <c r="B88" s="19">
        <v>106.85000000000001</v>
      </c>
      <c r="C88" s="371">
        <v>73.069999999999993</v>
      </c>
      <c r="D88" s="375">
        <v>179.92000000000002</v>
      </c>
      <c r="E88" s="19">
        <v>786.2700000000001</v>
      </c>
      <c r="F88" s="369">
        <v>322.12</v>
      </c>
      <c r="G88" s="377">
        <v>1108.3900000000001</v>
      </c>
      <c r="H88" s="345">
        <f t="shared" si="55"/>
        <v>8.0150648713921515E-4</v>
      </c>
      <c r="I88" s="323">
        <f t="shared" si="56"/>
        <v>9.7586526408460588E-4</v>
      </c>
      <c r="J88" s="399">
        <f t="shared" si="57"/>
        <v>8.642163884093559E-4</v>
      </c>
      <c r="K88" s="323">
        <f t="shared" si="58"/>
        <v>6.1652215389052271E-3</v>
      </c>
      <c r="L88" s="323">
        <f t="shared" si="59"/>
        <v>4.505055110423639E-3</v>
      </c>
      <c r="M88" s="399">
        <f t="shared" si="60"/>
        <v>5.5688187149769575E-3</v>
      </c>
      <c r="N88" s="394">
        <f t="shared" si="61"/>
        <v>6.3586335985025739</v>
      </c>
      <c r="O88" s="395">
        <f t="shared" si="61"/>
        <v>3.4083755303133985</v>
      </c>
      <c r="P88" s="386">
        <f t="shared" si="61"/>
        <v>5.1604602045353491</v>
      </c>
      <c r="R88" s="401">
        <v>45.446000000000005</v>
      </c>
      <c r="S88" s="369">
        <v>50.47</v>
      </c>
      <c r="T88" s="374">
        <v>95.915999999999997</v>
      </c>
      <c r="U88" s="19">
        <v>225.375</v>
      </c>
      <c r="V88" s="119">
        <v>93.541000000000011</v>
      </c>
      <c r="W88" s="375">
        <v>318.916</v>
      </c>
      <c r="X88" s="345">
        <f t="shared" si="62"/>
        <v>1.1472304101938164E-3</v>
      </c>
      <c r="Y88" s="323">
        <f t="shared" si="63"/>
        <v>1.319981615980236E-3</v>
      </c>
      <c r="Z88" s="399">
        <f t="shared" si="64"/>
        <v>1.2320767711408664E-3</v>
      </c>
      <c r="AA88" s="323">
        <f t="shared" si="65"/>
        <v>5.9500622462973348E-3</v>
      </c>
      <c r="AB88" s="323">
        <f t="shared" si="66"/>
        <v>2.7304745136835767E-3</v>
      </c>
      <c r="AC88" s="399">
        <f t="shared" si="67"/>
        <v>4.4210439841586239E-3</v>
      </c>
      <c r="AE88" s="394">
        <f t="shared" si="68"/>
        <v>3.9591823262773396</v>
      </c>
      <c r="AF88" s="395">
        <f t="shared" si="68"/>
        <v>0.85339805825242743</v>
      </c>
      <c r="AG88" s="386">
        <f t="shared" si="68"/>
        <v>2.3249509987906087</v>
      </c>
      <c r="AI88" s="27">
        <f t="shared" si="69"/>
        <v>4.2532522227421623</v>
      </c>
      <c r="AJ88" s="28">
        <f t="shared" si="69"/>
        <v>6.9070754071438358</v>
      </c>
      <c r="AK88" s="402">
        <f t="shared" si="69"/>
        <v>5.3310360160071131</v>
      </c>
      <c r="AL88" s="28">
        <f t="shared" si="69"/>
        <v>2.866381777252089</v>
      </c>
      <c r="AM88" s="28">
        <f t="shared" si="69"/>
        <v>2.9039177946107042</v>
      </c>
      <c r="AN88" s="402">
        <f t="shared" si="69"/>
        <v>2.8772904843962861</v>
      </c>
      <c r="AO88" s="384">
        <f t="shared" si="95"/>
        <v>-0.32607293733357023</v>
      </c>
      <c r="AP88" s="385">
        <f t="shared" si="95"/>
        <v>-0.57957346294391887</v>
      </c>
      <c r="AQ88" s="386">
        <f t="shared" si="95"/>
        <v>-0.46027554948853172</v>
      </c>
    </row>
    <row r="89" spans="1:43" ht="19.5" customHeight="1">
      <c r="A89" s="8" t="s">
        <v>186</v>
      </c>
      <c r="B89" s="19">
        <v>251.47000000000003</v>
      </c>
      <c r="C89" s="371">
        <v>290.40999999999997</v>
      </c>
      <c r="D89" s="375">
        <v>541.88</v>
      </c>
      <c r="E89" s="19">
        <v>177.98000000000002</v>
      </c>
      <c r="F89" s="369">
        <v>415.75999999999993</v>
      </c>
      <c r="G89" s="377">
        <v>593.74</v>
      </c>
      <c r="H89" s="345">
        <f t="shared" si="55"/>
        <v>1.886334453167042E-3</v>
      </c>
      <c r="I89" s="323">
        <f t="shared" si="56"/>
        <v>3.8784868118627398E-3</v>
      </c>
      <c r="J89" s="399">
        <f t="shared" si="57"/>
        <v>2.6028322396135046E-3</v>
      </c>
      <c r="K89" s="323">
        <f t="shared" si="58"/>
        <v>1.3955589422136826E-3</v>
      </c>
      <c r="L89" s="323">
        <f t="shared" si="59"/>
        <v>5.8146706591013647E-3</v>
      </c>
      <c r="M89" s="399">
        <f t="shared" si="60"/>
        <v>2.9830929761459585E-3</v>
      </c>
      <c r="N89" s="394">
        <f t="shared" si="61"/>
        <v>-0.29224161927864162</v>
      </c>
      <c r="O89" s="395">
        <f t="shared" si="61"/>
        <v>0.43163114217829956</v>
      </c>
      <c r="P89" s="386">
        <f t="shared" si="61"/>
        <v>9.5703845869934329E-2</v>
      </c>
      <c r="R89" s="401">
        <v>100.848</v>
      </c>
      <c r="S89" s="369">
        <v>144.40999999999997</v>
      </c>
      <c r="T89" s="374">
        <v>245.25799999999998</v>
      </c>
      <c r="U89" s="19">
        <v>66.781000000000006</v>
      </c>
      <c r="V89" s="119">
        <v>230.46600000000001</v>
      </c>
      <c r="W89" s="375">
        <v>297.24700000000001</v>
      </c>
      <c r="X89" s="345">
        <f t="shared" si="62"/>
        <v>2.5457882411483073E-3</v>
      </c>
      <c r="Y89" s="323">
        <f t="shared" si="63"/>
        <v>3.77686834086994E-3</v>
      </c>
      <c r="Z89" s="399">
        <f t="shared" si="64"/>
        <v>3.150430425960909E-3</v>
      </c>
      <c r="AA89" s="323">
        <f t="shared" si="65"/>
        <v>1.7630664752966492E-3</v>
      </c>
      <c r="AB89" s="323">
        <f t="shared" si="66"/>
        <v>6.7273338885686391E-3</v>
      </c>
      <c r="AC89" s="399">
        <f t="shared" si="67"/>
        <v>4.1206526519810818E-3</v>
      </c>
      <c r="AE89" s="394">
        <f t="shared" si="68"/>
        <v>-0.33780541012216397</v>
      </c>
      <c r="AF89" s="395">
        <f t="shared" si="68"/>
        <v>0.59591441035939385</v>
      </c>
      <c r="AG89" s="386">
        <f t="shared" si="68"/>
        <v>0.21197677547725269</v>
      </c>
      <c r="AI89" s="27">
        <f t="shared" si="69"/>
        <v>4.0103392054718254</v>
      </c>
      <c r="AJ89" s="28">
        <f t="shared" si="69"/>
        <v>4.9726249096105501</v>
      </c>
      <c r="AK89" s="402">
        <f t="shared" si="69"/>
        <v>4.5260574296892297</v>
      </c>
      <c r="AL89" s="28">
        <f t="shared" si="69"/>
        <v>3.7521631644004945</v>
      </c>
      <c r="AM89" s="28">
        <f t="shared" si="69"/>
        <v>5.5432461035212635</v>
      </c>
      <c r="AN89" s="402">
        <f t="shared" si="69"/>
        <v>5.0063495806245157</v>
      </c>
      <c r="AO89" s="384">
        <f t="shared" si="95"/>
        <v>-6.4377606941344992E-2</v>
      </c>
      <c r="AP89" s="385">
        <f t="shared" si="95"/>
        <v>0.11475251085354911</v>
      </c>
      <c r="AQ89" s="386">
        <f t="shared" si="95"/>
        <v>0.10611711371242234</v>
      </c>
    </row>
    <row r="90" spans="1:43" ht="19.5" customHeight="1">
      <c r="A90" s="8" t="s">
        <v>193</v>
      </c>
      <c r="B90" s="19">
        <v>583.79</v>
      </c>
      <c r="C90" s="371">
        <v>25.07</v>
      </c>
      <c r="D90" s="375">
        <v>608.86</v>
      </c>
      <c r="E90" s="19">
        <v>818.1</v>
      </c>
      <c r="F90" s="369">
        <v>42.430000000000007</v>
      </c>
      <c r="G90" s="377">
        <v>860.53</v>
      </c>
      <c r="H90" s="345">
        <f t="shared" si="55"/>
        <v>4.3791433984745184E-3</v>
      </c>
      <c r="I90" s="323">
        <f t="shared" si="56"/>
        <v>3.3481513850555731E-4</v>
      </c>
      <c r="J90" s="399">
        <f t="shared" si="57"/>
        <v>2.9245597501496245E-3</v>
      </c>
      <c r="K90" s="323">
        <f t="shared" si="58"/>
        <v>6.4148037455051899E-3</v>
      </c>
      <c r="L90" s="323">
        <f t="shared" si="59"/>
        <v>5.93410804468133E-4</v>
      </c>
      <c r="M90" s="399">
        <f t="shared" si="60"/>
        <v>4.3235102886160295E-3</v>
      </c>
      <c r="N90" s="394">
        <f t="shared" si="61"/>
        <v>0.40136007811027952</v>
      </c>
      <c r="O90" s="395">
        <f t="shared" si="61"/>
        <v>0.69246110889509394</v>
      </c>
      <c r="P90" s="386">
        <f t="shared" si="61"/>
        <v>0.41334625365437039</v>
      </c>
      <c r="R90" s="401">
        <v>151.24700000000001</v>
      </c>
      <c r="S90" s="369">
        <v>12.285</v>
      </c>
      <c r="T90" s="374">
        <v>163.53200000000001</v>
      </c>
      <c r="U90" s="19">
        <v>220.38800000000001</v>
      </c>
      <c r="V90" s="119">
        <v>27.671999999999997</v>
      </c>
      <c r="W90" s="375">
        <v>248.06</v>
      </c>
      <c r="X90" s="345">
        <f t="shared" si="62"/>
        <v>3.8180512663509251E-3</v>
      </c>
      <c r="Y90" s="323">
        <f t="shared" si="63"/>
        <v>3.2129926990919757E-4</v>
      </c>
      <c r="Z90" s="399">
        <f t="shared" si="64"/>
        <v>2.1006294939135092E-3</v>
      </c>
      <c r="AA90" s="323">
        <f t="shared" si="65"/>
        <v>5.8184018561818172E-3</v>
      </c>
      <c r="AB90" s="323">
        <f t="shared" si="66"/>
        <v>8.0774944401547887E-4</v>
      </c>
      <c r="AC90" s="399">
        <f t="shared" si="67"/>
        <v>3.4387869241756081E-3</v>
      </c>
      <c r="AE90" s="394">
        <f t="shared" si="68"/>
        <v>0.45713964574503946</v>
      </c>
      <c r="AF90" s="395">
        <f t="shared" si="68"/>
        <v>1.2525030525030523</v>
      </c>
      <c r="AG90" s="386">
        <f t="shared" si="68"/>
        <v>0.51688966073918241</v>
      </c>
      <c r="AI90" s="27">
        <f t="shared" si="69"/>
        <v>2.5907775056098941</v>
      </c>
      <c r="AJ90" s="28">
        <f t="shared" si="69"/>
        <v>4.9002792181890706</v>
      </c>
      <c r="AK90" s="402">
        <f t="shared" si="69"/>
        <v>2.6858719574286374</v>
      </c>
      <c r="AL90" s="28">
        <f t="shared" si="69"/>
        <v>2.6939005011612274</v>
      </c>
      <c r="AM90" s="28">
        <f t="shared" si="69"/>
        <v>6.5218006127739789</v>
      </c>
      <c r="AN90" s="402">
        <f t="shared" si="69"/>
        <v>2.8826420926638234</v>
      </c>
      <c r="AO90" s="384">
        <f t="shared" si="95"/>
        <v>3.9803879463997875E-2</v>
      </c>
      <c r="AP90" s="385">
        <f t="shared" si="95"/>
        <v>0.33090387759254092</v>
      </c>
      <c r="AQ90" s="386">
        <f t="shared" si="95"/>
        <v>7.3261174901117443E-2</v>
      </c>
    </row>
    <row r="91" spans="1:43" ht="19.5" customHeight="1">
      <c r="A91" s="8" t="s">
        <v>182</v>
      </c>
      <c r="B91" s="19">
        <v>373.53</v>
      </c>
      <c r="C91" s="371">
        <v>95.87</v>
      </c>
      <c r="D91" s="375">
        <v>469.4</v>
      </c>
      <c r="E91" s="19">
        <v>338.21000000000004</v>
      </c>
      <c r="F91" s="369">
        <v>99.78</v>
      </c>
      <c r="G91" s="377">
        <v>437.99</v>
      </c>
      <c r="H91" s="345">
        <f t="shared" si="55"/>
        <v>2.8019346573805426E-3</v>
      </c>
      <c r="I91" s="323">
        <f t="shared" si="56"/>
        <v>1.2803640737346542E-3</v>
      </c>
      <c r="J91" s="399">
        <f t="shared" si="57"/>
        <v>2.2546863757189396E-3</v>
      </c>
      <c r="K91" s="323">
        <f t="shared" si="58"/>
        <v>2.6519383629963456E-3</v>
      </c>
      <c r="L91" s="323">
        <f t="shared" si="59"/>
        <v>1.3954873926427128E-3</v>
      </c>
      <c r="M91" s="399">
        <f t="shared" si="60"/>
        <v>2.2005674076568333E-3</v>
      </c>
      <c r="N91" s="394">
        <f t="shared" si="61"/>
        <v>-9.4557331405777156E-2</v>
      </c>
      <c r="O91" s="395">
        <f t="shared" si="61"/>
        <v>4.0784395535621118E-2</v>
      </c>
      <c r="P91" s="386">
        <f t="shared" si="61"/>
        <v>-6.6915210907541475E-2</v>
      </c>
      <c r="R91" s="401">
        <v>160.85899999999998</v>
      </c>
      <c r="S91" s="369">
        <v>71.905000000000001</v>
      </c>
      <c r="T91" s="374">
        <v>232.76399999999998</v>
      </c>
      <c r="U91" s="19">
        <v>120.383</v>
      </c>
      <c r="V91" s="119">
        <v>77.405999999999992</v>
      </c>
      <c r="W91" s="375">
        <v>197.78899999999999</v>
      </c>
      <c r="X91" s="345">
        <f t="shared" si="62"/>
        <v>4.0606948147992577E-3</v>
      </c>
      <c r="Y91" s="323">
        <f t="shared" si="63"/>
        <v>1.8805880344176518E-3</v>
      </c>
      <c r="Z91" s="399">
        <f t="shared" si="64"/>
        <v>2.9899403390240688E-3</v>
      </c>
      <c r="AA91" s="323">
        <f t="shared" si="65"/>
        <v>3.1781978630993322E-3</v>
      </c>
      <c r="AB91" s="323">
        <f t="shared" si="66"/>
        <v>2.2594916689600377E-3</v>
      </c>
      <c r="AC91" s="399">
        <f t="shared" si="67"/>
        <v>2.7418940052639255E-3</v>
      </c>
      <c r="AE91" s="394">
        <f t="shared" si="68"/>
        <v>-0.25162409314990142</v>
      </c>
      <c r="AF91" s="395">
        <f t="shared" si="68"/>
        <v>7.6503720186356872E-2</v>
      </c>
      <c r="AG91" s="386">
        <f t="shared" si="68"/>
        <v>-0.15025949029918714</v>
      </c>
      <c r="AI91" s="27">
        <f t="shared" si="69"/>
        <v>4.3064546355045108</v>
      </c>
      <c r="AJ91" s="28">
        <f t="shared" si="69"/>
        <v>7.5002607697924271</v>
      </c>
      <c r="AK91" s="402">
        <f t="shared" si="69"/>
        <v>4.9587558585428209</v>
      </c>
      <c r="AL91" s="28">
        <f t="shared" si="69"/>
        <v>3.5594157476124293</v>
      </c>
      <c r="AM91" s="28">
        <f t="shared" si="69"/>
        <v>7.7576668671076359</v>
      </c>
      <c r="AN91" s="402">
        <f t="shared" si="69"/>
        <v>4.5158336948332147</v>
      </c>
      <c r="AO91" s="384">
        <f t="shared" si="95"/>
        <v>-0.17346958255013969</v>
      </c>
      <c r="AP91" s="385">
        <f t="shared" si="95"/>
        <v>3.4319619706013584E-2</v>
      </c>
      <c r="AQ91" s="386">
        <f t="shared" si="95"/>
        <v>-8.9321228216257292E-2</v>
      </c>
    </row>
    <row r="92" spans="1:43" ht="19.5" customHeight="1">
      <c r="A92" s="8" t="s">
        <v>188</v>
      </c>
      <c r="B92" s="19">
        <v>329.34000000000003</v>
      </c>
      <c r="C92" s="371">
        <v>156.12</v>
      </c>
      <c r="D92" s="375">
        <v>485.46000000000004</v>
      </c>
      <c r="E92" s="19">
        <v>360.53000000000003</v>
      </c>
      <c r="F92" s="369">
        <v>130.26</v>
      </c>
      <c r="G92" s="377">
        <v>490.79</v>
      </c>
      <c r="H92" s="345">
        <f t="shared" si="55"/>
        <v>2.4704552781883867E-3</v>
      </c>
      <c r="I92" s="323">
        <f t="shared" si="56"/>
        <v>2.085015533445856E-3</v>
      </c>
      <c r="J92" s="399">
        <f t="shared" si="57"/>
        <v>2.3318279675255999E-3</v>
      </c>
      <c r="K92" s="323">
        <f t="shared" si="58"/>
        <v>2.8269517105084783E-3</v>
      </c>
      <c r="L92" s="323">
        <f t="shared" si="59"/>
        <v>1.821769771152934E-3</v>
      </c>
      <c r="M92" s="399">
        <f t="shared" si="60"/>
        <v>2.4658473435555544E-3</v>
      </c>
      <c r="N92" s="394">
        <f t="shared" si="61"/>
        <v>9.4704560636424351E-2</v>
      </c>
      <c r="O92" s="395">
        <f t="shared" si="61"/>
        <v>-0.16564181398923913</v>
      </c>
      <c r="P92" s="386">
        <f t="shared" si="61"/>
        <v>1.0979277386396374E-2</v>
      </c>
      <c r="R92" s="401">
        <v>104.53900000000002</v>
      </c>
      <c r="S92" s="369">
        <v>63.103000000000002</v>
      </c>
      <c r="T92" s="374">
        <v>167.64200000000002</v>
      </c>
      <c r="U92" s="19">
        <v>122.745</v>
      </c>
      <c r="V92" s="119">
        <v>57.788999999999994</v>
      </c>
      <c r="W92" s="375">
        <v>180.53399999999999</v>
      </c>
      <c r="X92" s="345">
        <f t="shared" si="62"/>
        <v>2.6389631618019488E-3</v>
      </c>
      <c r="Y92" s="323">
        <f t="shared" si="63"/>
        <v>1.6503824036695233E-3</v>
      </c>
      <c r="Z92" s="399">
        <f t="shared" si="64"/>
        <v>2.1534239758496721E-3</v>
      </c>
      <c r="AA92" s="323">
        <f t="shared" si="65"/>
        <v>3.2405563634909213E-3</v>
      </c>
      <c r="AB92" s="323">
        <f t="shared" si="66"/>
        <v>1.6868687706060462E-3</v>
      </c>
      <c r="AC92" s="399">
        <f t="shared" si="67"/>
        <v>2.5026927298601922E-3</v>
      </c>
      <c r="AE92" s="394">
        <f t="shared" si="68"/>
        <v>0.17415510001052226</v>
      </c>
      <c r="AF92" s="395">
        <f t="shared" si="68"/>
        <v>-8.4211527185712357E-2</v>
      </c>
      <c r="AG92" s="386">
        <f t="shared" si="68"/>
        <v>7.6901969673470641E-2</v>
      </c>
      <c r="AI92" s="27">
        <f t="shared" si="69"/>
        <v>3.174196878605696</v>
      </c>
      <c r="AJ92" s="28">
        <f t="shared" si="69"/>
        <v>4.0419549064821929</v>
      </c>
      <c r="AK92" s="402">
        <f t="shared" si="69"/>
        <v>3.4532608247847407</v>
      </c>
      <c r="AL92" s="28">
        <f t="shared" si="69"/>
        <v>3.4045710481790699</v>
      </c>
      <c r="AM92" s="28"/>
      <c r="AN92" s="402">
        <f t="shared" si="69"/>
        <v>3.678436805965891</v>
      </c>
      <c r="AO92" s="384">
        <f t="shared" si="95"/>
        <v>7.2577152074627602E-2</v>
      </c>
      <c r="AP92" s="385">
        <f t="shared" si="95"/>
        <v>-1</v>
      </c>
      <c r="AQ92" s="386">
        <f t="shared" si="95"/>
        <v>6.5206769081853702E-2</v>
      </c>
    </row>
    <row r="93" spans="1:43" ht="19.5" customHeight="1">
      <c r="A93" s="8" t="s">
        <v>191</v>
      </c>
      <c r="B93" s="19">
        <v>119.17</v>
      </c>
      <c r="C93" s="371">
        <v>32.379999999999995</v>
      </c>
      <c r="D93" s="375">
        <v>151.55000000000001</v>
      </c>
      <c r="E93" s="19">
        <v>183.06</v>
      </c>
      <c r="F93" s="369">
        <v>125.94</v>
      </c>
      <c r="G93" s="377">
        <v>309</v>
      </c>
      <c r="H93" s="345">
        <f t="shared" si="55"/>
        <v>8.939216478463291E-4</v>
      </c>
      <c r="I93" s="323">
        <f t="shared" si="56"/>
        <v>4.3244173054686653E-4</v>
      </c>
      <c r="J93" s="399">
        <f t="shared" si="57"/>
        <v>7.2794571844952136E-4</v>
      </c>
      <c r="K93" s="323">
        <f t="shared" si="58"/>
        <v>1.4353917291922503E-3</v>
      </c>
      <c r="L93" s="323">
        <f t="shared" si="59"/>
        <v>1.7613517962459736E-3</v>
      </c>
      <c r="M93" s="399">
        <f t="shared" si="60"/>
        <v>1.5524905339527422E-3</v>
      </c>
      <c r="N93" s="394">
        <f t="shared" si="61"/>
        <v>0.53612486364017786</v>
      </c>
      <c r="O93" s="395">
        <f t="shared" si="61"/>
        <v>2.8894379246448429</v>
      </c>
      <c r="P93" s="386">
        <f t="shared" si="61"/>
        <v>1.0389310458594521</v>
      </c>
      <c r="R93" s="401">
        <v>35.392000000000003</v>
      </c>
      <c r="S93" s="369">
        <v>21.486000000000004</v>
      </c>
      <c r="T93" s="374">
        <v>56.878000000000007</v>
      </c>
      <c r="U93" s="19">
        <v>52.536000000000001</v>
      </c>
      <c r="V93" s="119">
        <v>77.290000000000006</v>
      </c>
      <c r="W93" s="375">
        <v>129.82600000000002</v>
      </c>
      <c r="X93" s="345">
        <f t="shared" si="62"/>
        <v>8.9342909557671847E-4</v>
      </c>
      <c r="Y93" s="323">
        <f t="shared" si="63"/>
        <v>5.6194026156035977E-4</v>
      </c>
      <c r="Z93" s="399">
        <f t="shared" si="64"/>
        <v>7.3061911035645982E-4</v>
      </c>
      <c r="AA93" s="323">
        <f t="shared" si="65"/>
        <v>1.3869882203947945E-3</v>
      </c>
      <c r="AB93" s="323">
        <f t="shared" si="66"/>
        <v>2.2561056131814245E-3</v>
      </c>
      <c r="AC93" s="399">
        <f t="shared" si="67"/>
        <v>1.7997418012497886E-3</v>
      </c>
      <c r="AE93" s="394">
        <f t="shared" si="68"/>
        <v>0.48440325497287512</v>
      </c>
      <c r="AF93" s="395">
        <f t="shared" si="68"/>
        <v>2.5972261007167452</v>
      </c>
      <c r="AG93" s="386">
        <f t="shared" si="68"/>
        <v>1.282534547628257</v>
      </c>
      <c r="AI93" s="27">
        <f t="shared" si="69"/>
        <v>2.9698749685323489</v>
      </c>
      <c r="AJ93" s="28">
        <f t="shared" si="69"/>
        <v>6.635577516985796</v>
      </c>
      <c r="AK93" s="402">
        <f t="shared" si="69"/>
        <v>3.7530847904981854</v>
      </c>
      <c r="AL93" s="28">
        <f t="shared" si="69"/>
        <v>2.869878728285808</v>
      </c>
      <c r="AM93" s="28">
        <f t="shared" si="69"/>
        <v>6.1370493885977453</v>
      </c>
      <c r="AN93" s="402">
        <f t="shared" si="69"/>
        <v>4.201488673139159</v>
      </c>
      <c r="AO93" s="384">
        <f t="shared" si="95"/>
        <v>-3.3670185211856558E-2</v>
      </c>
      <c r="AP93" s="385">
        <f t="shared" si="95"/>
        <v>-7.512957645538991E-2</v>
      </c>
      <c r="AQ93" s="386">
        <f t="shared" si="95"/>
        <v>0.11947608638531512</v>
      </c>
    </row>
    <row r="94" spans="1:43" ht="19.5" customHeight="1">
      <c r="A94" s="8" t="s">
        <v>240</v>
      </c>
      <c r="B94" s="19">
        <v>81.08</v>
      </c>
      <c r="C94" s="371">
        <v>55.089999999999996</v>
      </c>
      <c r="D94" s="375">
        <v>136.16999999999999</v>
      </c>
      <c r="E94" s="19">
        <v>111.62</v>
      </c>
      <c r="F94" s="369">
        <v>62.570000000000007</v>
      </c>
      <c r="G94" s="377">
        <v>174.19</v>
      </c>
      <c r="H94" s="345">
        <f t="shared" si="55"/>
        <v>6.0819977517311702E-4</v>
      </c>
      <c r="I94" s="323">
        <f t="shared" si="56"/>
        <v>7.35738571211454E-4</v>
      </c>
      <c r="J94" s="399">
        <f t="shared" si="57"/>
        <v>6.5407039578535997E-4</v>
      </c>
      <c r="K94" s="323">
        <f t="shared" si="58"/>
        <v>8.7522355955664262E-4</v>
      </c>
      <c r="L94" s="323">
        <f t="shared" si="59"/>
        <v>8.7508164118715729E-4</v>
      </c>
      <c r="M94" s="399">
        <f t="shared" si="60"/>
        <v>8.7517257640526913E-4</v>
      </c>
      <c r="N94" s="394">
        <f t="shared" si="61"/>
        <v>0.37666502220029607</v>
      </c>
      <c r="O94" s="395">
        <f t="shared" si="61"/>
        <v>0.13577781811581069</v>
      </c>
      <c r="P94" s="386">
        <f t="shared" si="61"/>
        <v>0.27920981126533018</v>
      </c>
      <c r="R94" s="401">
        <v>41.907000000000004</v>
      </c>
      <c r="S94" s="369">
        <v>42.525999999999996</v>
      </c>
      <c r="T94" s="374">
        <v>84.432999999999993</v>
      </c>
      <c r="U94" s="19">
        <v>45.957999999999998</v>
      </c>
      <c r="V94" s="119">
        <v>69.094000000000008</v>
      </c>
      <c r="W94" s="375">
        <v>115.05200000000001</v>
      </c>
      <c r="X94" s="345">
        <f t="shared" si="62"/>
        <v>1.0578925493991169E-3</v>
      </c>
      <c r="Y94" s="323">
        <f t="shared" si="63"/>
        <v>1.1122159342416389E-3</v>
      </c>
      <c r="Z94" s="399">
        <f t="shared" si="64"/>
        <v>1.0845733560379577E-3</v>
      </c>
      <c r="AA94" s="323">
        <f t="shared" si="65"/>
        <v>1.2133242849266018E-3</v>
      </c>
      <c r="AB94" s="323">
        <f t="shared" si="66"/>
        <v>2.0168632583407601E-3</v>
      </c>
      <c r="AC94" s="399">
        <f t="shared" si="67"/>
        <v>1.5949339401767802E-3</v>
      </c>
      <c r="AE94" s="394">
        <f t="shared" si="68"/>
        <v>9.6666428043047564E-2</v>
      </c>
      <c r="AF94" s="395">
        <f t="shared" si="68"/>
        <v>0.62474721346940731</v>
      </c>
      <c r="AG94" s="386">
        <f t="shared" si="68"/>
        <v>0.3626425686639112</v>
      </c>
      <c r="AI94" s="27">
        <f t="shared" si="69"/>
        <v>5.168598914652196</v>
      </c>
      <c r="AJ94" s="28">
        <f t="shared" si="69"/>
        <v>7.7193683064076968</v>
      </c>
      <c r="AK94" s="402">
        <f t="shared" si="69"/>
        <v>6.2005581258720719</v>
      </c>
      <c r="AL94" s="28">
        <f t="shared" si="69"/>
        <v>4.1173624798423223</v>
      </c>
      <c r="AM94" s="28">
        <f t="shared" si="69"/>
        <v>11.042672207128017</v>
      </c>
      <c r="AN94" s="402">
        <f t="shared" si="69"/>
        <v>6.6049715827544642</v>
      </c>
      <c r="AO94" s="384">
        <f t="shared" si="95"/>
        <v>-0.20338905226903511</v>
      </c>
      <c r="AP94" s="385">
        <f t="shared" si="95"/>
        <v>0.4305150070325976</v>
      </c>
      <c r="AQ94" s="386">
        <f t="shared" si="95"/>
        <v>6.5222105602874891E-2</v>
      </c>
    </row>
    <row r="95" spans="1:43" ht="19.5" customHeight="1">
      <c r="A95" s="8" t="s">
        <v>241</v>
      </c>
      <c r="B95" s="19">
        <v>313.79000000000002</v>
      </c>
      <c r="C95" s="371">
        <v>147.34000000000003</v>
      </c>
      <c r="D95" s="375">
        <v>461.13000000000005</v>
      </c>
      <c r="E95" s="19">
        <v>236.09</v>
      </c>
      <c r="F95" s="369">
        <v>224.63</v>
      </c>
      <c r="G95" s="377">
        <v>460.72</v>
      </c>
      <c r="H95" s="345">
        <f t="shared" si="55"/>
        <v>2.3538111427179628E-3</v>
      </c>
      <c r="I95" s="323">
        <f t="shared" si="56"/>
        <v>1.9677567813086885E-3</v>
      </c>
      <c r="J95" s="399">
        <f t="shared" si="57"/>
        <v>2.2149627789417869E-3</v>
      </c>
      <c r="K95" s="323">
        <f t="shared" si="58"/>
        <v>1.8512052515295442E-3</v>
      </c>
      <c r="L95" s="323">
        <f t="shared" si="59"/>
        <v>3.1415948387385506E-3</v>
      </c>
      <c r="M95" s="399">
        <f t="shared" si="60"/>
        <v>2.3147684103647487E-3</v>
      </c>
      <c r="N95" s="394">
        <f t="shared" ref="N95" si="96">(E95-B95)/B95</f>
        <v>-0.24761783358296954</v>
      </c>
      <c r="O95" s="395">
        <f t="shared" ref="O95" si="97">(F95-C95)/C95</f>
        <v>0.52456902402606176</v>
      </c>
      <c r="P95" s="386">
        <f t="shared" ref="P95" si="98">(G95-D95)/D95</f>
        <v>-8.8912020471455984E-4</v>
      </c>
      <c r="R95" s="401">
        <v>86.73599999999999</v>
      </c>
      <c r="S95" s="369">
        <v>36.700000000000003</v>
      </c>
      <c r="T95" s="374">
        <v>123.43599999999999</v>
      </c>
      <c r="U95" s="19">
        <v>69.447000000000003</v>
      </c>
      <c r="V95" s="119">
        <v>37.912999999999997</v>
      </c>
      <c r="W95" s="375">
        <v>107.36</v>
      </c>
      <c r="X95" s="345">
        <f t="shared" si="62"/>
        <v>2.189547525823413E-3</v>
      </c>
      <c r="Y95" s="323">
        <f t="shared" si="63"/>
        <v>9.5984397278531144E-4</v>
      </c>
      <c r="Z95" s="399">
        <f t="shared" si="64"/>
        <v>1.5855814287766793E-3</v>
      </c>
      <c r="AA95" s="323">
        <f t="shared" si="65"/>
        <v>1.8334507945362663E-3</v>
      </c>
      <c r="AB95" s="323">
        <f t="shared" si="66"/>
        <v>1.1066856270222193E-3</v>
      </c>
      <c r="AC95" s="399">
        <f t="shared" si="67"/>
        <v>1.4883018793013516E-3</v>
      </c>
      <c r="AE95" s="394">
        <f t="shared" ref="AE95" si="99">(U95-R95)/R95</f>
        <v>-0.19932899833978959</v>
      </c>
      <c r="AF95" s="395">
        <f t="shared" ref="AF95" si="100">(V95-S95)/S95</f>
        <v>3.3051771117166041E-2</v>
      </c>
      <c r="AG95" s="386">
        <f t="shared" ref="AG95" si="101">(W95-T95)/T95</f>
        <v>-0.13023753200038882</v>
      </c>
      <c r="AI95" s="27">
        <f t="shared" ref="AI95" si="102">(R95/B95)*10</f>
        <v>2.7641416233786926</v>
      </c>
      <c r="AJ95" s="28">
        <f t="shared" ref="AJ95" si="103">(S95/C95)*10</f>
        <v>2.4908375186643132</v>
      </c>
      <c r="AK95" s="402">
        <f t="shared" ref="AK95" si="104">(T95/D95)*10</f>
        <v>2.6768156485156025</v>
      </c>
      <c r="AL95" s="28">
        <f t="shared" si="69"/>
        <v>2.9415477148545048</v>
      </c>
      <c r="AM95" s="28"/>
      <c r="AN95" s="402">
        <f t="shared" si="69"/>
        <v>2.3302656711234588</v>
      </c>
      <c r="AO95" s="384">
        <f t="shared" ref="AO95" si="105">(AL95-AI95)/AI95</f>
        <v>6.418125973551364E-2</v>
      </c>
      <c r="AP95" s="385">
        <f t="shared" ref="AP95" si="106">(AM95-AJ95)/AJ95</f>
        <v>-1</v>
      </c>
      <c r="AQ95" s="386">
        <f t="shared" ref="AQ95" si="107">(AN95-AK95)/AK95</f>
        <v>-0.12946352042745976</v>
      </c>
    </row>
    <row r="96" spans="1:43" ht="19.5" customHeight="1" thickBot="1">
      <c r="A96" s="8" t="s">
        <v>17</v>
      </c>
      <c r="B96" s="19">
        <f t="shared" ref="B96:G96" si="108">B97-SUM(B69:B95)</f>
        <v>1657.6000000000058</v>
      </c>
      <c r="C96" s="371">
        <f t="shared" si="108"/>
        <v>1444.5599999999977</v>
      </c>
      <c r="D96" s="376">
        <f t="shared" si="108"/>
        <v>3102.1599999999744</v>
      </c>
      <c r="E96" s="21">
        <f t="shared" si="108"/>
        <v>1684.75</v>
      </c>
      <c r="F96" s="119">
        <f t="shared" si="108"/>
        <v>973.50000000001455</v>
      </c>
      <c r="G96" s="375">
        <f t="shared" si="108"/>
        <v>2658.2499999999709</v>
      </c>
      <c r="H96" s="345">
        <f t="shared" si="55"/>
        <v>1.2434039804229925E-2</v>
      </c>
      <c r="I96" s="323">
        <f t="shared" si="56"/>
        <v>1.9292403529301439E-2</v>
      </c>
      <c r="J96" s="399">
        <f t="shared" si="57"/>
        <v>1.4900719828078841E-2</v>
      </c>
      <c r="K96" s="323">
        <f t="shared" si="58"/>
        <v>1.3210292886248464E-2</v>
      </c>
      <c r="L96" s="323">
        <f t="shared" si="59"/>
        <v>1.3615022817575678E-2</v>
      </c>
      <c r="M96" s="399">
        <f t="shared" si="60"/>
        <v>1.3355689197022109E-2</v>
      </c>
      <c r="N96" s="396">
        <f t="shared" si="61"/>
        <v>1.6379102316598747E-2</v>
      </c>
      <c r="O96" s="397">
        <f t="shared" si="61"/>
        <v>-0.32609237414851849</v>
      </c>
      <c r="P96" s="388">
        <f t="shared" si="61"/>
        <v>-0.14309706784950071</v>
      </c>
      <c r="R96" s="19">
        <f t="shared" ref="R96:W96" si="109">R97-SUM(R69:R95)</f>
        <v>656.75799999999435</v>
      </c>
      <c r="S96" s="119">
        <f t="shared" si="109"/>
        <v>761.29499999999825</v>
      </c>
      <c r="T96" s="375">
        <f t="shared" si="109"/>
        <v>1418.053000000029</v>
      </c>
      <c r="U96" s="119">
        <f t="shared" si="109"/>
        <v>618.33899999997084</v>
      </c>
      <c r="V96" s="123">
        <f t="shared" si="109"/>
        <v>454.38300000000163</v>
      </c>
      <c r="W96" s="376">
        <f t="shared" si="109"/>
        <v>1072.7219999999797</v>
      </c>
      <c r="X96" s="345">
        <f t="shared" si="62"/>
        <v>1.6579077360781232E-2</v>
      </c>
      <c r="Y96" s="323">
        <f t="shared" si="63"/>
        <v>1.9910747064348554E-2</v>
      </c>
      <c r="Z96" s="399">
        <f t="shared" si="64"/>
        <v>1.8215419341368017E-2</v>
      </c>
      <c r="AA96" s="323">
        <f t="shared" si="65"/>
        <v>1.6324594739048581E-2</v>
      </c>
      <c r="AB96" s="323">
        <f t="shared" si="66"/>
        <v>1.3263501576325771E-2</v>
      </c>
      <c r="AC96" s="399">
        <f t="shared" si="67"/>
        <v>1.4870847322726102E-2</v>
      </c>
      <c r="AE96" s="396">
        <f t="shared" si="68"/>
        <v>-5.8497955106787958E-2</v>
      </c>
      <c r="AF96" s="397">
        <f t="shared" si="68"/>
        <v>-0.40314464169605385</v>
      </c>
      <c r="AG96" s="388">
        <f t="shared" si="68"/>
        <v>-0.24352474836980154</v>
      </c>
      <c r="AI96" s="27">
        <f t="shared" si="69"/>
        <v>3.9621018339767859</v>
      </c>
      <c r="AJ96" s="28">
        <f t="shared" si="69"/>
        <v>5.270082239574676</v>
      </c>
      <c r="AK96" s="402">
        <f t="shared" si="69"/>
        <v>4.571179436263896</v>
      </c>
      <c r="AL96" s="28">
        <f t="shared" si="69"/>
        <v>3.6702121976552653</v>
      </c>
      <c r="AM96" s="28">
        <f t="shared" si="69"/>
        <v>4.6675192604005638</v>
      </c>
      <c r="AN96" s="402">
        <f t="shared" si="69"/>
        <v>4.0354443712968742</v>
      </c>
      <c r="AO96" s="387">
        <f t="shared" si="95"/>
        <v>-7.3670402365339824E-2</v>
      </c>
      <c r="AP96" s="385">
        <f t="shared" si="95"/>
        <v>-0.11433654197068893</v>
      </c>
      <c r="AQ96" s="386">
        <f t="shared" si="95"/>
        <v>-0.11719843257889859</v>
      </c>
    </row>
    <row r="97" spans="1:43" ht="25.5" customHeight="1" thickBot="1">
      <c r="A97" s="12" t="s">
        <v>18</v>
      </c>
      <c r="B97" s="17">
        <v>133311.46000000002</v>
      </c>
      <c r="C97" s="372">
        <v>74877.139999999985</v>
      </c>
      <c r="D97" s="18">
        <v>208188.59999999998</v>
      </c>
      <c r="E97" s="17">
        <v>127533.12999999996</v>
      </c>
      <c r="F97" s="373">
        <v>71501.900000000009</v>
      </c>
      <c r="G97" s="378">
        <v>199035.02999999997</v>
      </c>
      <c r="H97" s="334">
        <f t="shared" ref="H97:M97" si="110">SUM(H69:H96)</f>
        <v>0.99999999999999989</v>
      </c>
      <c r="I97" s="338">
        <f t="shared" si="110"/>
        <v>0.99999999999999989</v>
      </c>
      <c r="J97" s="335">
        <f t="shared" si="110"/>
        <v>0.99999999999999978</v>
      </c>
      <c r="K97" s="338">
        <f t="shared" si="110"/>
        <v>1.0000000000000002</v>
      </c>
      <c r="L97" s="338">
        <f t="shared" si="110"/>
        <v>0.99999999999999989</v>
      </c>
      <c r="M97" s="335">
        <f t="shared" si="110"/>
        <v>0.99999999999999989</v>
      </c>
      <c r="N97" s="389">
        <f t="shared" si="61"/>
        <v>-4.3344585679281129E-2</v>
      </c>
      <c r="O97" s="390">
        <f t="shared" si="61"/>
        <v>-4.5077042205404434E-2</v>
      </c>
      <c r="P97" s="391">
        <f t="shared" si="61"/>
        <v>-4.3967681227502407E-2</v>
      </c>
      <c r="R97" s="17">
        <v>39613.66399999999</v>
      </c>
      <c r="S97" s="372">
        <v>38235.380999999987</v>
      </c>
      <c r="T97" s="18">
        <v>77849.044999999998</v>
      </c>
      <c r="U97" s="17">
        <v>37877.754999999983</v>
      </c>
      <c r="V97" s="373">
        <v>34258.148000000008</v>
      </c>
      <c r="W97" s="378">
        <v>72135.902999999991</v>
      </c>
      <c r="X97" s="334">
        <f t="shared" ref="X97:AC97" si="111">SUM(X69:X96)</f>
        <v>0.99999999999999989</v>
      </c>
      <c r="Y97" s="338">
        <f t="shared" si="111"/>
        <v>1.0000000000000002</v>
      </c>
      <c r="Z97" s="335">
        <f t="shared" si="111"/>
        <v>1.0000000000000004</v>
      </c>
      <c r="AA97" s="338">
        <f t="shared" si="111"/>
        <v>0.99999999999999978</v>
      </c>
      <c r="AB97" s="338">
        <f t="shared" si="111"/>
        <v>0.99999999999999989</v>
      </c>
      <c r="AC97" s="335">
        <f t="shared" si="111"/>
        <v>0.99999999999999989</v>
      </c>
      <c r="AE97" s="389">
        <f t="shared" si="68"/>
        <v>-4.3820965412338715E-2</v>
      </c>
      <c r="AF97" s="390">
        <f t="shared" si="68"/>
        <v>-0.10401970363522675</v>
      </c>
      <c r="AG97" s="391">
        <f t="shared" si="68"/>
        <v>-7.3387438471467531E-2</v>
      </c>
      <c r="AI97" s="403">
        <f t="shared" si="69"/>
        <v>2.9715122765889737</v>
      </c>
      <c r="AJ97" s="404">
        <f t="shared" si="69"/>
        <v>5.1064157899193248</v>
      </c>
      <c r="AK97" s="405">
        <f t="shared" si="69"/>
        <v>3.7393519625954545</v>
      </c>
      <c r="AL97" s="404">
        <f t="shared" si="69"/>
        <v>2.9700325711444542</v>
      </c>
      <c r="AM97" s="404">
        <f t="shared" si="69"/>
        <v>4.7912220514419896</v>
      </c>
      <c r="AN97" s="405">
        <f t="shared" si="69"/>
        <v>3.6242817658780968</v>
      </c>
      <c r="AO97" s="389">
        <f t="shared" si="95"/>
        <v>-4.9796376618643562E-4</v>
      </c>
      <c r="AP97" s="390">
        <f t="shared" si="95"/>
        <v>-6.1725043835945605E-2</v>
      </c>
      <c r="AQ97" s="391">
        <f t="shared" si="95"/>
        <v>-3.0772764336815309E-2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2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46" workbookViewId="0">
      <selection activeCell="Q55" sqref="Q5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145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7" t="s">
        <v>16</v>
      </c>
      <c r="B5" s="455"/>
      <c r="C5" s="455"/>
      <c r="D5" s="455"/>
      <c r="E5" s="441" t="s">
        <v>200</v>
      </c>
      <c r="F5" s="503"/>
      <c r="G5" s="503"/>
      <c r="H5" s="503"/>
      <c r="I5" s="503"/>
      <c r="J5" s="442"/>
      <c r="L5" s="504" t="s">
        <v>128</v>
      </c>
      <c r="M5" s="503"/>
      <c r="N5" s="503"/>
      <c r="O5" s="503"/>
      <c r="P5" s="503"/>
      <c r="Q5" s="442"/>
      <c r="S5" s="497" t="s">
        <v>153</v>
      </c>
      <c r="T5" s="497"/>
      <c r="U5" s="497"/>
    </row>
    <row r="6" spans="1:33" ht="18.75" customHeight="1">
      <c r="A6" s="481"/>
      <c r="B6" s="456"/>
      <c r="C6" s="456"/>
      <c r="D6" s="456"/>
      <c r="E6" s="505">
        <v>2025</v>
      </c>
      <c r="F6" s="499"/>
      <c r="G6" s="500"/>
      <c r="H6" s="506">
        <v>2026</v>
      </c>
      <c r="I6" s="507"/>
      <c r="J6" s="508"/>
      <c r="L6" s="498">
        <f>E6</f>
        <v>2025</v>
      </c>
      <c r="M6" s="499"/>
      <c r="N6" s="500"/>
      <c r="O6" s="505">
        <f>H6</f>
        <v>2026</v>
      </c>
      <c r="P6" s="499"/>
      <c r="Q6" s="509"/>
      <c r="S6" s="501" t="s">
        <v>127</v>
      </c>
      <c r="T6" s="502" t="s">
        <v>126</v>
      </c>
      <c r="U6" s="456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8"/>
      <c r="T7" s="446"/>
      <c r="U7" s="491"/>
    </row>
    <row r="8" spans="1:33" ht="24" customHeight="1" thickBot="1">
      <c r="A8" s="12" t="s">
        <v>20</v>
      </c>
      <c r="B8" s="13"/>
      <c r="C8" s="13"/>
      <c r="D8" s="13"/>
      <c r="E8" s="17">
        <v>36442.410000000011</v>
      </c>
      <c r="F8" s="340">
        <v>97828.88</v>
      </c>
      <c r="G8" s="162">
        <v>134271.29000000004</v>
      </c>
      <c r="H8" s="17">
        <v>30000.440000000002</v>
      </c>
      <c r="I8" s="340">
        <v>83608.749999999971</v>
      </c>
      <c r="J8" s="18">
        <v>113609.18999999999</v>
      </c>
      <c r="L8" s="334">
        <f t="shared" ref="L8:Q8" si="0">E8/E16</f>
        <v>0.51992572002596038</v>
      </c>
      <c r="M8" s="343">
        <f t="shared" si="0"/>
        <v>0.39479973823384029</v>
      </c>
      <c r="N8" s="338">
        <f t="shared" si="0"/>
        <v>0.42238917974331947</v>
      </c>
      <c r="O8" s="334">
        <f t="shared" si="0"/>
        <v>0.48286607068991211</v>
      </c>
      <c r="P8" s="343">
        <f t="shared" si="0"/>
        <v>0.3386738143667084</v>
      </c>
      <c r="Q8" s="335">
        <f t="shared" si="0"/>
        <v>0.36766613928966418</v>
      </c>
      <c r="S8" s="325">
        <f t="shared" ref="S8:U19" si="1">(H8-E8)/E8</f>
        <v>-0.1767712398823241</v>
      </c>
      <c r="T8" s="329">
        <f t="shared" si="1"/>
        <v>-0.14535717877992707</v>
      </c>
      <c r="U8" s="164">
        <f t="shared" si="1"/>
        <v>-0.15388323147859861</v>
      </c>
    </row>
    <row r="9" spans="1:33" s="3" customFormat="1" ht="24" customHeight="1">
      <c r="A9" s="46"/>
      <c r="B9" s="177" t="s">
        <v>33</v>
      </c>
      <c r="C9" s="177"/>
      <c r="D9" s="178"/>
      <c r="E9" s="39">
        <v>32368.140000000014</v>
      </c>
      <c r="F9" s="153">
        <v>65618.45</v>
      </c>
      <c r="G9" s="112">
        <v>97986.590000000011</v>
      </c>
      <c r="H9" s="39">
        <v>27063.280000000002</v>
      </c>
      <c r="I9" s="153">
        <v>58845.82999999998</v>
      </c>
      <c r="J9" s="20">
        <v>85909.109999999986</v>
      </c>
      <c r="K9"/>
      <c r="L9" s="345">
        <f t="shared" ref="L9:Q9" si="2">E9/E8</f>
        <v>0.88819976505395781</v>
      </c>
      <c r="M9" s="346">
        <f t="shared" si="2"/>
        <v>0.67074722719916646</v>
      </c>
      <c r="N9" s="347">
        <f t="shared" si="2"/>
        <v>0.72976576005190674</v>
      </c>
      <c r="O9" s="345">
        <f t="shared" si="2"/>
        <v>0.90209610259049533</v>
      </c>
      <c r="P9" s="346">
        <f t="shared" si="2"/>
        <v>0.70382382226740625</v>
      </c>
      <c r="Q9" s="347">
        <f t="shared" si="2"/>
        <v>0.7561809920482665</v>
      </c>
      <c r="R9"/>
      <c r="S9" s="326">
        <f t="shared" si="1"/>
        <v>-0.16389140679693084</v>
      </c>
      <c r="T9" s="330">
        <f t="shared" si="1"/>
        <v>-0.10321213012498798</v>
      </c>
      <c r="U9" s="209">
        <f t="shared" si="1"/>
        <v>-0.12325645784795679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4074.27</v>
      </c>
      <c r="F10" s="154">
        <v>29664.170000000009</v>
      </c>
      <c r="G10" s="119">
        <v>33738.44000000001</v>
      </c>
      <c r="H10" s="19">
        <v>2936.2599999999993</v>
      </c>
      <c r="I10" s="154">
        <v>23867.499999999996</v>
      </c>
      <c r="J10" s="20">
        <v>26803.759999999995</v>
      </c>
      <c r="L10" s="345">
        <f t="shared" ref="L10:Q10" si="3">E10/E8</f>
        <v>0.11180023494604223</v>
      </c>
      <c r="M10" s="346">
        <f t="shared" si="3"/>
        <v>0.30322508036481671</v>
      </c>
      <c r="N10" s="347">
        <f t="shared" si="3"/>
        <v>0.25127069234234661</v>
      </c>
      <c r="O10" s="345">
        <f t="shared" si="3"/>
        <v>9.7873897849498182E-2</v>
      </c>
      <c r="P10" s="346">
        <f t="shared" si="3"/>
        <v>0.28546653310807785</v>
      </c>
      <c r="Q10" s="347">
        <f t="shared" si="3"/>
        <v>0.23592950535075549</v>
      </c>
      <c r="S10" s="326">
        <f t="shared" si="1"/>
        <v>-0.27931629469819153</v>
      </c>
      <c r="T10" s="330">
        <f t="shared" si="1"/>
        <v>-0.19540981594967974</v>
      </c>
      <c r="U10" s="209">
        <f t="shared" si="1"/>
        <v>-0.20554240207905325</v>
      </c>
    </row>
    <row r="11" spans="1:33" ht="24" customHeight="1" thickBot="1">
      <c r="A11" s="8"/>
      <c r="B11" t="s">
        <v>36</v>
      </c>
      <c r="E11" s="19"/>
      <c r="F11" s="154">
        <v>2546.2599999999998</v>
      </c>
      <c r="G11" s="119">
        <v>2546.2599999999998</v>
      </c>
      <c r="H11" s="19">
        <v>0.9</v>
      </c>
      <c r="I11" s="154">
        <v>895.41999999999985</v>
      </c>
      <c r="J11" s="20">
        <v>896.31999999999982</v>
      </c>
      <c r="L11" s="345">
        <f t="shared" ref="L11:Q11" si="4">E11/E8</f>
        <v>0</v>
      </c>
      <c r="M11" s="346">
        <f t="shared" si="4"/>
        <v>2.6027692436016846E-2</v>
      </c>
      <c r="N11" s="347">
        <f t="shared" si="4"/>
        <v>1.8963547605746537E-2</v>
      </c>
      <c r="O11" s="345">
        <f t="shared" si="4"/>
        <v>2.9999560006453236E-5</v>
      </c>
      <c r="P11" s="346">
        <f t="shared" si="4"/>
        <v>1.0709644624515976E-2</v>
      </c>
      <c r="Q11" s="347">
        <f t="shared" si="4"/>
        <v>7.8895026009779667E-3</v>
      </c>
      <c r="S11" s="326"/>
      <c r="T11" s="330">
        <f t="shared" si="1"/>
        <v>-0.64833913268872778</v>
      </c>
      <c r="U11" s="209">
        <f t="shared" si="1"/>
        <v>-0.64798567310486765</v>
      </c>
    </row>
    <row r="12" spans="1:33" ht="24" customHeight="1" thickBot="1">
      <c r="A12" s="12" t="s">
        <v>21</v>
      </c>
      <c r="B12" s="13"/>
      <c r="C12" s="13"/>
      <c r="D12" s="13"/>
      <c r="E12" s="17">
        <v>33649.159999999982</v>
      </c>
      <c r="F12" s="340">
        <v>149964.80000000005</v>
      </c>
      <c r="G12" s="162">
        <v>183613.96</v>
      </c>
      <c r="H12" s="17">
        <v>32129.500000000004</v>
      </c>
      <c r="I12" s="340">
        <v>163262.27000000008</v>
      </c>
      <c r="J12" s="18">
        <v>195391.77000000008</v>
      </c>
      <c r="L12" s="334">
        <f t="shared" ref="L12:Q12" si="5">E12/E16</f>
        <v>0.48007427997403934</v>
      </c>
      <c r="M12" s="343">
        <f t="shared" si="5"/>
        <v>0.60520026176615971</v>
      </c>
      <c r="N12" s="335">
        <f t="shared" si="5"/>
        <v>0.57761082025668065</v>
      </c>
      <c r="O12" s="334">
        <f t="shared" si="5"/>
        <v>0.51713392931008784</v>
      </c>
      <c r="P12" s="343">
        <f t="shared" si="5"/>
        <v>0.6613261856332916</v>
      </c>
      <c r="Q12" s="335">
        <f t="shared" si="5"/>
        <v>0.6323338607103357</v>
      </c>
      <c r="S12" s="327">
        <f t="shared" si="1"/>
        <v>-4.5161900029598918E-2</v>
      </c>
      <c r="T12" s="331">
        <f t="shared" si="1"/>
        <v>8.8670608036019297E-2</v>
      </c>
      <c r="U12" s="328">
        <f t="shared" si="1"/>
        <v>6.4144414727508106E-2</v>
      </c>
    </row>
    <row r="13" spans="1:33" s="3" customFormat="1" ht="24" customHeight="1">
      <c r="A13" s="46"/>
      <c r="B13" s="3" t="s">
        <v>33</v>
      </c>
      <c r="E13" s="31">
        <v>30872.999999999985</v>
      </c>
      <c r="F13" s="341">
        <v>131133.38000000003</v>
      </c>
      <c r="G13" s="357">
        <v>162006.38</v>
      </c>
      <c r="H13" s="31">
        <v>29662.090000000004</v>
      </c>
      <c r="I13" s="341">
        <v>146679.29000000007</v>
      </c>
      <c r="J13" s="355">
        <v>176341.38000000006</v>
      </c>
      <c r="K13"/>
      <c r="L13" s="336">
        <f>E13/G13</f>
        <v>0.19056656904499678</v>
      </c>
      <c r="M13" s="344">
        <f>F13/G13</f>
        <v>0.80943343095500331</v>
      </c>
      <c r="N13" s="337">
        <f>G13/$G$12</f>
        <v>0.8823206035096679</v>
      </c>
      <c r="O13" s="336">
        <f>H13/J13</f>
        <v>0.16820833544571326</v>
      </c>
      <c r="P13" s="344">
        <f>I13/J13</f>
        <v>0.83179166455428677</v>
      </c>
      <c r="Q13" s="337">
        <f t="shared" ref="Q13:Q15" si="6">O13+P13</f>
        <v>1</v>
      </c>
      <c r="R13"/>
      <c r="S13" s="326">
        <f t="shared" si="1"/>
        <v>-3.9222297800666675E-2</v>
      </c>
      <c r="T13" s="330">
        <f t="shared" si="1"/>
        <v>0.11855036452198539</v>
      </c>
      <c r="U13" s="209">
        <f t="shared" si="1"/>
        <v>8.8484169574062813E-2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2248.1999999999998</v>
      </c>
      <c r="F14" s="154">
        <v>17082.16</v>
      </c>
      <c r="G14" s="119">
        <v>19330.36</v>
      </c>
      <c r="H14" s="19">
        <v>2326.0799999999995</v>
      </c>
      <c r="I14" s="154">
        <v>14926.780000000004</v>
      </c>
      <c r="J14" s="20">
        <v>17252.860000000004</v>
      </c>
      <c r="L14" s="345">
        <f>E14/G14</f>
        <v>0.11630409366406004</v>
      </c>
      <c r="M14" s="346">
        <f>F14/G14</f>
        <v>0.88369590633593986</v>
      </c>
      <c r="N14" s="410">
        <f t="shared" ref="N14:N15" si="7">G14/$G$12</f>
        <v>0.10527718044967824</v>
      </c>
      <c r="O14" s="345">
        <f>H14/J14</f>
        <v>0.13482286415121891</v>
      </c>
      <c r="P14" s="346">
        <f>I14/J14</f>
        <v>0.86517713584878109</v>
      </c>
      <c r="Q14" s="347">
        <f t="shared" si="6"/>
        <v>1</v>
      </c>
      <c r="S14" s="326">
        <f t="shared" si="1"/>
        <v>3.4641046170269398E-2</v>
      </c>
      <c r="T14" s="330">
        <f t="shared" si="1"/>
        <v>-0.12617725158879178</v>
      </c>
      <c r="U14" s="209">
        <f t="shared" si="1"/>
        <v>-0.10747342522332726</v>
      </c>
    </row>
    <row r="15" spans="1:33" ht="24" customHeight="1" thickBot="1">
      <c r="A15" s="8"/>
      <c r="B15" t="s">
        <v>36</v>
      </c>
      <c r="E15" s="19">
        <v>527.96</v>
      </c>
      <c r="F15" s="154">
        <v>1749.26</v>
      </c>
      <c r="G15" s="119">
        <v>2277.2200000000003</v>
      </c>
      <c r="H15" s="19">
        <v>141.32999999999998</v>
      </c>
      <c r="I15" s="154">
        <v>1656.2</v>
      </c>
      <c r="J15" s="20">
        <v>1797.53</v>
      </c>
      <c r="L15" s="348">
        <f>E15/G15</f>
        <v>0.23184409060169855</v>
      </c>
      <c r="M15" s="349">
        <f>F15/G15</f>
        <v>0.76815590939830136</v>
      </c>
      <c r="N15" s="347">
        <f t="shared" si="7"/>
        <v>1.2402216040653991E-2</v>
      </c>
      <c r="O15" s="348">
        <f>H15/J15</f>
        <v>7.8624557031037032E-2</v>
      </c>
      <c r="P15" s="349">
        <f>I15/J15</f>
        <v>0.92137544296896301</v>
      </c>
      <c r="Q15" s="350">
        <f t="shared" si="6"/>
        <v>1</v>
      </c>
      <c r="S15" s="326">
        <f t="shared" si="1"/>
        <v>-0.73230926585347378</v>
      </c>
      <c r="T15" s="330">
        <f t="shared" si="1"/>
        <v>-5.3199638704366385E-2</v>
      </c>
      <c r="U15" s="209">
        <f t="shared" si="1"/>
        <v>-0.21064719262960988</v>
      </c>
    </row>
    <row r="16" spans="1:33" ht="24" customHeight="1" thickBot="1">
      <c r="A16" s="12" t="s">
        <v>12</v>
      </c>
      <c r="B16" s="13"/>
      <c r="C16" s="13"/>
      <c r="D16" s="13"/>
      <c r="E16" s="17">
        <v>70091.570000000007</v>
      </c>
      <c r="F16" s="340">
        <v>247793.68000000005</v>
      </c>
      <c r="G16" s="162">
        <v>317885.25</v>
      </c>
      <c r="H16" s="17">
        <v>62129.94000000001</v>
      </c>
      <c r="I16" s="340">
        <v>246871.02000000005</v>
      </c>
      <c r="J16" s="18">
        <v>309000.96000000008</v>
      </c>
      <c r="L16" s="334">
        <f>L8+L12</f>
        <v>0.99999999999999978</v>
      </c>
      <c r="M16" s="343">
        <f t="shared" ref="M16:Q16" si="8">M8+M12</f>
        <v>1</v>
      </c>
      <c r="N16" s="338">
        <f t="shared" si="8"/>
        <v>1</v>
      </c>
      <c r="O16" s="334">
        <f t="shared" si="8"/>
        <v>1</v>
      </c>
      <c r="P16" s="343">
        <f t="shared" si="8"/>
        <v>1</v>
      </c>
      <c r="Q16" s="335">
        <f t="shared" si="8"/>
        <v>0.99999999999999989</v>
      </c>
      <c r="S16" s="327">
        <f t="shared" si="1"/>
        <v>-0.11358898081466853</v>
      </c>
      <c r="T16" s="331">
        <f t="shared" si="1"/>
        <v>-3.7235009383613147E-3</v>
      </c>
      <c r="U16" s="328">
        <f t="shared" si="1"/>
        <v>-2.7948103914855818E-2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63241.14</v>
      </c>
      <c r="F17" s="342">
        <f t="shared" ref="F17:G19" si="9">F9+F13</f>
        <v>196751.83000000002</v>
      </c>
      <c r="G17" s="324">
        <f t="shared" si="9"/>
        <v>259992.97000000003</v>
      </c>
      <c r="H17" s="180">
        <f>H9+H13</f>
        <v>56725.37000000001</v>
      </c>
      <c r="I17" s="342">
        <f t="shared" ref="I17:J19" si="10">I9+I13</f>
        <v>205525.12000000005</v>
      </c>
      <c r="J17" s="356">
        <f t="shared" si="10"/>
        <v>262250.49000000005</v>
      </c>
      <c r="K17"/>
      <c r="L17" s="336">
        <f t="shared" ref="L17:Q17" si="11">E17/E16</f>
        <v>0.90226456619533557</v>
      </c>
      <c r="M17" s="344">
        <f t="shared" si="11"/>
        <v>0.79401472224796044</v>
      </c>
      <c r="N17" s="339">
        <f t="shared" si="11"/>
        <v>0.8178830883156738</v>
      </c>
      <c r="O17" s="336">
        <f t="shared" si="11"/>
        <v>0.91301182650425872</v>
      </c>
      <c r="P17" s="344">
        <f t="shared" si="11"/>
        <v>0.83252023668067643</v>
      </c>
      <c r="Q17" s="337">
        <f t="shared" si="11"/>
        <v>0.84870445062694944</v>
      </c>
      <c r="R17"/>
      <c r="S17" s="326">
        <f t="shared" si="1"/>
        <v>-0.10303055890516821</v>
      </c>
      <c r="T17" s="330">
        <f t="shared" si="1"/>
        <v>4.4590639893921376E-2</v>
      </c>
      <c r="U17" s="209">
        <f t="shared" si="1"/>
        <v>8.6830040058391515E-3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6322.4699999999993</v>
      </c>
      <c r="F18" s="154">
        <f t="shared" si="9"/>
        <v>46746.330000000009</v>
      </c>
      <c r="G18" s="119">
        <f t="shared" si="9"/>
        <v>53068.80000000001</v>
      </c>
      <c r="H18" s="19">
        <f>H10+H14</f>
        <v>5262.3399999999983</v>
      </c>
      <c r="I18" s="154">
        <f t="shared" si="10"/>
        <v>38794.28</v>
      </c>
      <c r="J18" s="20">
        <f t="shared" si="10"/>
        <v>44056.619999999995</v>
      </c>
      <c r="L18" s="345">
        <f t="shared" ref="L18:Q18" si="12">E18/E16</f>
        <v>9.0203001587780079E-2</v>
      </c>
      <c r="M18" s="346">
        <f t="shared" si="12"/>
        <v>0.18865021093354761</v>
      </c>
      <c r="N18" s="323">
        <f t="shared" si="12"/>
        <v>0.166943260185869</v>
      </c>
      <c r="O18" s="345">
        <f t="shared" si="12"/>
        <v>8.4698939030039264E-2</v>
      </c>
      <c r="P18" s="346">
        <f t="shared" si="12"/>
        <v>0.15714392074047409</v>
      </c>
      <c r="Q18" s="347">
        <f t="shared" si="12"/>
        <v>0.14257761529284563</v>
      </c>
      <c r="S18" s="326">
        <f t="shared" si="1"/>
        <v>-0.16767655678872356</v>
      </c>
      <c r="T18" s="330">
        <f t="shared" si="1"/>
        <v>-0.17011068034645732</v>
      </c>
      <c r="U18" s="209">
        <f t="shared" si="1"/>
        <v>-0.16982068560057911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527.96</v>
      </c>
      <c r="F19" s="155">
        <f t="shared" si="9"/>
        <v>4295.5199999999995</v>
      </c>
      <c r="G19" s="123">
        <f t="shared" si="9"/>
        <v>4823.4799999999996</v>
      </c>
      <c r="H19" s="21">
        <f>H11+H15</f>
        <v>142.22999999999999</v>
      </c>
      <c r="I19" s="155">
        <f t="shared" si="10"/>
        <v>2551.62</v>
      </c>
      <c r="J19" s="22">
        <f t="shared" si="10"/>
        <v>2693.85</v>
      </c>
      <c r="L19" s="348">
        <f t="shared" ref="L19:Q19" si="13">E19/E16</f>
        <v>7.5324322168842843E-3</v>
      </c>
      <c r="M19" s="349">
        <f t="shared" si="13"/>
        <v>1.7335066818491895E-2</v>
      </c>
      <c r="N19" s="351">
        <f t="shared" si="13"/>
        <v>1.5173651498457383E-2</v>
      </c>
      <c r="O19" s="348">
        <f t="shared" si="13"/>
        <v>2.2892344657020427E-3</v>
      </c>
      <c r="P19" s="349">
        <f t="shared" si="13"/>
        <v>1.0335842578849471E-2</v>
      </c>
      <c r="Q19" s="350">
        <f t="shared" si="13"/>
        <v>8.717934080204796E-3</v>
      </c>
      <c r="S19" s="332">
        <f t="shared" si="1"/>
        <v>-0.73060459125691335</v>
      </c>
      <c r="T19" s="333">
        <f t="shared" si="1"/>
        <v>-0.40598111520840313</v>
      </c>
      <c r="U19" s="208">
        <f t="shared" si="1"/>
        <v>-0.44151318135454065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7" t="s">
        <v>16</v>
      </c>
      <c r="B24" s="455"/>
      <c r="C24" s="455"/>
      <c r="D24" s="455"/>
      <c r="E24" s="441" t="str">
        <f>E5</f>
        <v>jan-maio</v>
      </c>
      <c r="F24" s="503"/>
      <c r="G24" s="503"/>
      <c r="H24" s="503"/>
      <c r="I24" s="503"/>
      <c r="J24" s="442"/>
      <c r="L24" s="504" t="s">
        <v>128</v>
      </c>
      <c r="M24" s="503"/>
      <c r="N24" s="503"/>
      <c r="O24" s="503"/>
      <c r="P24" s="503"/>
      <c r="Q24" s="442"/>
      <c r="S24" s="497" t="s">
        <v>153</v>
      </c>
      <c r="T24" s="497"/>
      <c r="U24" s="497"/>
    </row>
    <row r="25" spans="1:33" ht="18.75" customHeight="1">
      <c r="A25" s="481"/>
      <c r="B25" s="456"/>
      <c r="C25" s="456"/>
      <c r="D25" s="456"/>
      <c r="E25" s="505">
        <f>E6</f>
        <v>2025</v>
      </c>
      <c r="F25" s="499"/>
      <c r="G25" s="500"/>
      <c r="H25" s="506">
        <f>H6</f>
        <v>2026</v>
      </c>
      <c r="I25" s="507"/>
      <c r="J25" s="508"/>
      <c r="L25" s="498">
        <f>E25</f>
        <v>2025</v>
      </c>
      <c r="M25" s="499"/>
      <c r="N25" s="500"/>
      <c r="O25" s="505">
        <f>H25</f>
        <v>2026</v>
      </c>
      <c r="P25" s="499"/>
      <c r="Q25" s="509"/>
      <c r="S25" s="501" t="s">
        <v>127</v>
      </c>
      <c r="T25" s="502" t="s">
        <v>126</v>
      </c>
      <c r="U25" s="456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8"/>
      <c r="T26" s="446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8651.6159999999982</v>
      </c>
      <c r="F27" s="340">
        <v>22840.948000000008</v>
      </c>
      <c r="G27" s="162">
        <v>31492.564000000006</v>
      </c>
      <c r="H27" s="17">
        <v>7089.1090000000022</v>
      </c>
      <c r="I27" s="340">
        <v>18393.436000000009</v>
      </c>
      <c r="J27" s="18">
        <v>25482.545000000009</v>
      </c>
      <c r="L27" s="334">
        <f t="shared" ref="L27:Q27" si="14">E27/E35</f>
        <v>0.48933189883117323</v>
      </c>
      <c r="M27" s="343">
        <f t="shared" si="14"/>
        <v>0.36700016824427617</v>
      </c>
      <c r="N27" s="338">
        <f t="shared" si="14"/>
        <v>0.39406415275040457</v>
      </c>
      <c r="O27" s="334">
        <f t="shared" si="14"/>
        <v>0.45443950246146153</v>
      </c>
      <c r="P27" s="343">
        <f t="shared" si="14"/>
        <v>0.30628198552277863</v>
      </c>
      <c r="Q27" s="335">
        <f t="shared" si="14"/>
        <v>0.33683187567418305</v>
      </c>
      <c r="S27" s="325">
        <f t="shared" ref="S27:U38" si="15">(H27-E27)/E27</f>
        <v>-0.18060290701760184</v>
      </c>
      <c r="T27" s="329">
        <f t="shared" si="15"/>
        <v>-0.19471661158722472</v>
      </c>
      <c r="U27" s="164">
        <f t="shared" si="15"/>
        <v>-0.19083930416081699</v>
      </c>
    </row>
    <row r="28" spans="1:33" ht="24" customHeight="1">
      <c r="A28" s="46"/>
      <c r="B28" s="177" t="s">
        <v>33</v>
      </c>
      <c r="C28" s="177"/>
      <c r="D28" s="178"/>
      <c r="E28" s="39">
        <v>8042.4439999999986</v>
      </c>
      <c r="F28" s="153">
        <v>16942.239000000005</v>
      </c>
      <c r="G28" s="112">
        <v>24984.683000000005</v>
      </c>
      <c r="H28" s="39">
        <v>6656.0800000000027</v>
      </c>
      <c r="I28" s="153">
        <v>14233.995000000006</v>
      </c>
      <c r="J28" s="20">
        <v>20890.075000000008</v>
      </c>
      <c r="L28" s="345">
        <f t="shared" ref="L28:Q28" si="16">E28/E27</f>
        <v>0.92958864563568244</v>
      </c>
      <c r="M28" s="346">
        <f t="shared" si="16"/>
        <v>0.74174850360851918</v>
      </c>
      <c r="N28" s="347">
        <f t="shared" si="16"/>
        <v>0.79335182108385971</v>
      </c>
      <c r="O28" s="345">
        <f t="shared" si="16"/>
        <v>0.93891630104714152</v>
      </c>
      <c r="P28" s="346">
        <f t="shared" si="16"/>
        <v>0.77386275190780007</v>
      </c>
      <c r="Q28" s="347">
        <f t="shared" si="16"/>
        <v>0.81977977474384922</v>
      </c>
      <c r="S28" s="326">
        <f t="shared" si="15"/>
        <v>-0.17238093296017928</v>
      </c>
      <c r="T28" s="330">
        <f t="shared" si="15"/>
        <v>-0.15985159930750581</v>
      </c>
      <c r="U28" s="209">
        <f t="shared" si="15"/>
        <v>-0.16388472889569966</v>
      </c>
    </row>
    <row r="29" spans="1:33" ht="24" customHeight="1">
      <c r="A29" s="8"/>
      <c r="B29" t="s">
        <v>37</v>
      </c>
      <c r="E29" s="19">
        <v>609.17199999999991</v>
      </c>
      <c r="F29" s="154">
        <v>5249.2100000000019</v>
      </c>
      <c r="G29" s="119">
        <v>5858.3820000000014</v>
      </c>
      <c r="H29" s="19">
        <v>432.24</v>
      </c>
      <c r="I29" s="154">
        <v>3959.5280000000007</v>
      </c>
      <c r="J29" s="20">
        <v>4391.7680000000009</v>
      </c>
      <c r="L29" s="345">
        <f t="shared" ref="L29:Q29" si="17">E29/E27</f>
        <v>7.0411354364317613E-2</v>
      </c>
      <c r="M29" s="346">
        <f t="shared" si="17"/>
        <v>0.22981576771682158</v>
      </c>
      <c r="N29" s="347">
        <f t="shared" si="17"/>
        <v>0.18602429449694857</v>
      </c>
      <c r="O29" s="345">
        <f t="shared" si="17"/>
        <v>6.0972401468223983E-2</v>
      </c>
      <c r="P29" s="346">
        <f t="shared" si="17"/>
        <v>0.21526853384000677</v>
      </c>
      <c r="Q29" s="347">
        <f t="shared" si="17"/>
        <v>0.17234416735063154</v>
      </c>
      <c r="S29" s="326">
        <f t="shared" si="15"/>
        <v>-0.29044670470737316</v>
      </c>
      <c r="T29" s="330">
        <f t="shared" si="15"/>
        <v>-0.24569068488401125</v>
      </c>
      <c r="U29" s="209">
        <f t="shared" si="15"/>
        <v>-0.25034454905808468</v>
      </c>
    </row>
    <row r="30" spans="1:33" ht="24" customHeight="1" thickBot="1">
      <c r="A30" s="8"/>
      <c r="B30" t="s">
        <v>36</v>
      </c>
      <c r="E30" s="19"/>
      <c r="F30" s="154">
        <v>649.49900000000025</v>
      </c>
      <c r="G30" s="119">
        <v>649.49900000000025</v>
      </c>
      <c r="H30" s="19">
        <v>0.78900000000000003</v>
      </c>
      <c r="I30" s="154">
        <v>199.91299999999998</v>
      </c>
      <c r="J30" s="20">
        <v>200.70199999999997</v>
      </c>
      <c r="L30" s="345">
        <f t="shared" ref="L30:Q30" si="18">E30/E27</f>
        <v>0</v>
      </c>
      <c r="M30" s="346">
        <f t="shared" si="18"/>
        <v>2.8435728674659214E-2</v>
      </c>
      <c r="N30" s="347">
        <f t="shared" si="18"/>
        <v>2.0623884419191784E-2</v>
      </c>
      <c r="O30" s="345">
        <f t="shared" si="18"/>
        <v>1.112974846345288E-4</v>
      </c>
      <c r="P30" s="346">
        <f t="shared" si="18"/>
        <v>1.0868714252193004E-2</v>
      </c>
      <c r="Q30" s="347">
        <f t="shared" si="18"/>
        <v>7.8760579055192452E-3</v>
      </c>
      <c r="S30" s="326"/>
      <c r="T30" s="330">
        <f t="shared" si="15"/>
        <v>-0.69220429900584923</v>
      </c>
      <c r="U30" s="209">
        <f t="shared" si="15"/>
        <v>-0.69098951653505247</v>
      </c>
    </row>
    <row r="31" spans="1:33" ht="24" customHeight="1" thickBot="1">
      <c r="A31" s="12" t="s">
        <v>21</v>
      </c>
      <c r="B31" s="13"/>
      <c r="C31" s="13"/>
      <c r="D31" s="13"/>
      <c r="E31" s="17">
        <v>9028.850000000004</v>
      </c>
      <c r="F31" s="340">
        <v>39395.939000000006</v>
      </c>
      <c r="G31" s="162">
        <v>48424.789000000019</v>
      </c>
      <c r="H31" s="17">
        <v>8510.5669999999955</v>
      </c>
      <c r="I31" s="340">
        <v>41660.491000000002</v>
      </c>
      <c r="J31" s="18">
        <v>50171.057999999997</v>
      </c>
      <c r="L31" s="334">
        <f t="shared" ref="L31:Q31" si="19">E31/E35</f>
        <v>0.51066810116882688</v>
      </c>
      <c r="M31" s="343">
        <f t="shared" si="19"/>
        <v>0.63299983175572394</v>
      </c>
      <c r="N31" s="335">
        <f t="shared" si="19"/>
        <v>0.6059358472495957</v>
      </c>
      <c r="O31" s="334">
        <f t="shared" si="19"/>
        <v>0.5455604975385383</v>
      </c>
      <c r="P31" s="343">
        <f t="shared" si="19"/>
        <v>0.69371801447722137</v>
      </c>
      <c r="Q31" s="335">
        <f t="shared" si="19"/>
        <v>0.66316812432581673</v>
      </c>
      <c r="S31" s="327">
        <f t="shared" si="15"/>
        <v>-5.7402991521623273E-2</v>
      </c>
      <c r="T31" s="331">
        <f t="shared" si="15"/>
        <v>5.7481863803271596E-2</v>
      </c>
      <c r="U31" s="328">
        <f t="shared" si="15"/>
        <v>3.6061468435102065E-2</v>
      </c>
    </row>
    <row r="32" spans="1:33" ht="24" customHeight="1">
      <c r="A32" s="46"/>
      <c r="B32" s="3" t="s">
        <v>33</v>
      </c>
      <c r="C32" s="3"/>
      <c r="D32" s="3"/>
      <c r="E32" s="19">
        <v>8599.4260000000031</v>
      </c>
      <c r="F32" s="154">
        <v>36251.052000000011</v>
      </c>
      <c r="G32" s="119">
        <v>44850.478000000017</v>
      </c>
      <c r="H32" s="19">
        <v>8114.9959999999965</v>
      </c>
      <c r="I32" s="154">
        <v>38970.819000000003</v>
      </c>
      <c r="J32" s="20">
        <v>47085.815000000002</v>
      </c>
      <c r="L32" s="336">
        <f>E32/G32</f>
        <v>0.19173543702254411</v>
      </c>
      <c r="M32" s="344">
        <f>F32/G32</f>
        <v>0.80826456297745586</v>
      </c>
      <c r="N32" s="337">
        <f t="shared" ref="N32:N34" si="20">L32+M32</f>
        <v>1</v>
      </c>
      <c r="O32" s="336">
        <f>H32/J32</f>
        <v>0.17234481340080862</v>
      </c>
      <c r="P32" s="344">
        <f>I32/J32</f>
        <v>0.82765518659919135</v>
      </c>
      <c r="Q32" s="337">
        <f t="shared" ref="Q32:Q34" si="21">O32+P32</f>
        <v>1</v>
      </c>
      <c r="S32" s="326">
        <f t="shared" si="15"/>
        <v>-5.6332829656305719E-2</v>
      </c>
      <c r="T32" s="330">
        <f t="shared" si="15"/>
        <v>7.5025877869695806E-2</v>
      </c>
      <c r="U32" s="209">
        <f t="shared" si="15"/>
        <v>4.9839758675481322E-2</v>
      </c>
    </row>
    <row r="33" spans="1:21" ht="24" customHeight="1">
      <c r="A33" s="8"/>
      <c r="B33" s="3" t="s">
        <v>37</v>
      </c>
      <c r="D33" s="3"/>
      <c r="E33" s="19">
        <v>339.49300000000011</v>
      </c>
      <c r="F33" s="154">
        <v>2840.5280000000002</v>
      </c>
      <c r="G33" s="119">
        <v>3180.0210000000002</v>
      </c>
      <c r="H33" s="19">
        <v>357.52000000000004</v>
      </c>
      <c r="I33" s="154">
        <v>2419.1929999999993</v>
      </c>
      <c r="J33" s="20">
        <v>2776.7129999999993</v>
      </c>
      <c r="L33" s="345">
        <f>E33/G33</f>
        <v>0.10675810002512565</v>
      </c>
      <c r="M33" s="346">
        <f>F33/G33</f>
        <v>0.89324189997487435</v>
      </c>
      <c r="N33" s="347">
        <f t="shared" si="20"/>
        <v>1</v>
      </c>
      <c r="O33" s="345">
        <f>H33/J33</f>
        <v>0.12875655496264832</v>
      </c>
      <c r="P33" s="346">
        <f>I33/J33</f>
        <v>0.87124344503735174</v>
      </c>
      <c r="Q33" s="347">
        <f t="shared" si="21"/>
        <v>1</v>
      </c>
      <c r="S33" s="326">
        <f t="shared" si="15"/>
        <v>5.3099769361960113E-2</v>
      </c>
      <c r="T33" s="330">
        <f t="shared" si="15"/>
        <v>-0.14832981755504643</v>
      </c>
      <c r="U33" s="209">
        <f t="shared" si="15"/>
        <v>-0.12682557756694088</v>
      </c>
    </row>
    <row r="34" spans="1:21" ht="24" customHeight="1" thickBot="1">
      <c r="A34" s="8"/>
      <c r="B34" t="s">
        <v>36</v>
      </c>
      <c r="E34" s="19">
        <v>89.931000000000012</v>
      </c>
      <c r="F34" s="154">
        <v>304.35900000000004</v>
      </c>
      <c r="G34" s="119">
        <v>394.29000000000008</v>
      </c>
      <c r="H34" s="19">
        <v>38.050999999999995</v>
      </c>
      <c r="I34" s="154">
        <v>270.47899999999998</v>
      </c>
      <c r="J34" s="20">
        <v>308.52999999999997</v>
      </c>
      <c r="L34" s="348">
        <f>E34/G34</f>
        <v>0.22808339039793044</v>
      </c>
      <c r="M34" s="349">
        <f>F34/G34</f>
        <v>0.77191660960206954</v>
      </c>
      <c r="N34" s="350">
        <f t="shared" si="20"/>
        <v>1</v>
      </c>
      <c r="O34" s="348">
        <f>H34/J34</f>
        <v>0.12332998411823809</v>
      </c>
      <c r="P34" s="349">
        <f>I34/J34</f>
        <v>0.87667001588176197</v>
      </c>
      <c r="Q34" s="350">
        <f t="shared" si="21"/>
        <v>1</v>
      </c>
      <c r="S34" s="326">
        <f t="shared" si="15"/>
        <v>-0.5768867242663821</v>
      </c>
      <c r="T34" s="330">
        <f t="shared" si="15"/>
        <v>-0.11131591311576149</v>
      </c>
      <c r="U34" s="209">
        <f t="shared" si="15"/>
        <v>-0.21750488219330971</v>
      </c>
    </row>
    <row r="35" spans="1:21" ht="24" customHeight="1" thickBot="1">
      <c r="A35" s="12" t="s">
        <v>12</v>
      </c>
      <c r="B35" s="13"/>
      <c r="C35" s="13"/>
      <c r="D35" s="13"/>
      <c r="E35" s="17">
        <v>17680.466</v>
      </c>
      <c r="F35" s="340">
        <v>62236.88700000001</v>
      </c>
      <c r="G35" s="162">
        <v>79917.353000000003</v>
      </c>
      <c r="H35" s="17">
        <v>15599.675999999999</v>
      </c>
      <c r="I35" s="340">
        <v>60053.927000000011</v>
      </c>
      <c r="J35" s="18">
        <v>75653.603000000017</v>
      </c>
      <c r="L35" s="334">
        <f>L27+L31</f>
        <v>1</v>
      </c>
      <c r="M35" s="343">
        <f t="shared" ref="M35:Q35" si="22">M27+M31</f>
        <v>1</v>
      </c>
      <c r="N35" s="338">
        <f t="shared" si="22"/>
        <v>1.0000000000000002</v>
      </c>
      <c r="O35" s="334">
        <f t="shared" si="22"/>
        <v>0.99999999999999978</v>
      </c>
      <c r="P35" s="343">
        <f t="shared" si="22"/>
        <v>1</v>
      </c>
      <c r="Q35" s="335">
        <f t="shared" si="22"/>
        <v>0.99999999999999978</v>
      </c>
      <c r="S35" s="327">
        <f t="shared" si="15"/>
        <v>-0.11768864010711035</v>
      </c>
      <c r="T35" s="331">
        <f t="shared" si="15"/>
        <v>-3.5075019095990437E-2</v>
      </c>
      <c r="U35" s="328">
        <f t="shared" si="15"/>
        <v>-5.3351992276320578E-2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16641.870000000003</v>
      </c>
      <c r="F36" s="342">
        <f t="shared" ref="F36:G38" si="23">F28+F32</f>
        <v>53193.291000000012</v>
      </c>
      <c r="G36" s="324">
        <f t="shared" si="23"/>
        <v>69835.161000000022</v>
      </c>
      <c r="H36" s="180">
        <f>H28+H32</f>
        <v>14771.075999999999</v>
      </c>
      <c r="I36" s="342">
        <f t="shared" ref="I36:J38" si="24">I28+I32</f>
        <v>53204.814000000013</v>
      </c>
      <c r="J36" s="356">
        <f t="shared" si="24"/>
        <v>67975.890000000014</v>
      </c>
      <c r="L36" s="336">
        <f>E36/E35</f>
        <v>0.94125743065821921</v>
      </c>
      <c r="M36" s="344">
        <f t="shared" ref="M36:Q36" si="25">F36/F35</f>
        <v>0.85469073991441769</v>
      </c>
      <c r="N36" s="339">
        <f t="shared" si="25"/>
        <v>0.8738422680240675</v>
      </c>
      <c r="O36" s="336">
        <f t="shared" si="25"/>
        <v>0.94688351219602251</v>
      </c>
      <c r="P36" s="344">
        <f t="shared" si="25"/>
        <v>0.8859506223464787</v>
      </c>
      <c r="Q36" s="337">
        <f t="shared" si="25"/>
        <v>0.8985149061572123</v>
      </c>
      <c r="S36" s="326">
        <f t="shared" si="15"/>
        <v>-0.11241489087464349</v>
      </c>
      <c r="T36" s="330">
        <f t="shared" si="15"/>
        <v>2.1662506273584472E-4</v>
      </c>
      <c r="U36" s="209">
        <f t="shared" si="15"/>
        <v>-2.6623708936534238E-2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948.66499999999996</v>
      </c>
      <c r="F37" s="154">
        <f t="shared" si="23"/>
        <v>8089.7380000000021</v>
      </c>
      <c r="G37" s="119">
        <f t="shared" si="23"/>
        <v>9038.4030000000021</v>
      </c>
      <c r="H37" s="19">
        <f>H29+H33</f>
        <v>789.76</v>
      </c>
      <c r="I37" s="154">
        <f t="shared" si="24"/>
        <v>6378.7209999999995</v>
      </c>
      <c r="J37" s="20">
        <f t="shared" si="24"/>
        <v>7168.4809999999998</v>
      </c>
      <c r="L37" s="345">
        <f>E37/E35</f>
        <v>5.3656108385378529E-2</v>
      </c>
      <c r="M37" s="346">
        <f t="shared" ref="M37:Q37" si="26">F37/F35</f>
        <v>0.12998301152176844</v>
      </c>
      <c r="N37" s="323">
        <f t="shared" si="26"/>
        <v>0.11309687646936957</v>
      </c>
      <c r="O37" s="345">
        <f t="shared" si="26"/>
        <v>5.0626692503100708E-2</v>
      </c>
      <c r="P37" s="346">
        <f t="shared" si="26"/>
        <v>0.10621655100090288</v>
      </c>
      <c r="Q37" s="347">
        <f t="shared" si="26"/>
        <v>9.4753993408615289E-2</v>
      </c>
      <c r="S37" s="326">
        <f t="shared" si="15"/>
        <v>-0.16750380798279685</v>
      </c>
      <c r="T37" s="330">
        <f t="shared" si="15"/>
        <v>-0.21150462474804527</v>
      </c>
      <c r="U37" s="209">
        <f t="shared" si="15"/>
        <v>-0.20688632715314884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89.931000000000012</v>
      </c>
      <c r="F38" s="155">
        <f t="shared" si="23"/>
        <v>953.85800000000029</v>
      </c>
      <c r="G38" s="123">
        <f t="shared" si="23"/>
        <v>1043.7890000000002</v>
      </c>
      <c r="H38" s="21">
        <f>H30+H34</f>
        <v>38.839999999999996</v>
      </c>
      <c r="I38" s="155">
        <f t="shared" si="24"/>
        <v>470.39199999999994</v>
      </c>
      <c r="J38" s="22">
        <f t="shared" si="24"/>
        <v>509.23199999999997</v>
      </c>
      <c r="L38" s="348">
        <f>E38/E35</f>
        <v>5.086460956402394E-3</v>
      </c>
      <c r="M38" s="349">
        <f t="shared" ref="M38:Q38" si="27">F38/F35</f>
        <v>1.5326248563813935E-2</v>
      </c>
      <c r="N38" s="351">
        <f t="shared" si="27"/>
        <v>1.3060855506563138E-2</v>
      </c>
      <c r="O38" s="348">
        <f t="shared" si="27"/>
        <v>2.4897953008767618E-3</v>
      </c>
      <c r="P38" s="349">
        <f t="shared" si="27"/>
        <v>7.8328266526184014E-3</v>
      </c>
      <c r="Q38" s="350">
        <f t="shared" si="27"/>
        <v>6.7311004341723138E-3</v>
      </c>
      <c r="S38" s="332">
        <f t="shared" si="15"/>
        <v>-0.56811333133179887</v>
      </c>
      <c r="T38" s="333">
        <f t="shared" si="15"/>
        <v>-0.50685322133902555</v>
      </c>
      <c r="U38" s="208">
        <f t="shared" si="15"/>
        <v>-0.51213128323827917</v>
      </c>
    </row>
    <row r="41" spans="1:21">
      <c r="A41" s="1" t="s">
        <v>129</v>
      </c>
    </row>
    <row r="42" spans="1:21" ht="15.75" thickBot="1"/>
    <row r="43" spans="1:21" ht="22.5" customHeight="1">
      <c r="A43" s="467" t="s">
        <v>16</v>
      </c>
      <c r="B43" s="455"/>
      <c r="C43" s="455"/>
      <c r="D43" s="455"/>
      <c r="E43" s="441" t="str">
        <f>E24</f>
        <v>jan-maio</v>
      </c>
      <c r="F43" s="503"/>
      <c r="G43" s="503"/>
      <c r="H43" s="503"/>
      <c r="I43" s="503"/>
      <c r="J43" s="442"/>
      <c r="L43" s="519" t="s">
        <v>153</v>
      </c>
      <c r="M43" s="497"/>
      <c r="N43" s="497"/>
    </row>
    <row r="44" spans="1:21" ht="18.75" customHeight="1">
      <c r="A44" s="481"/>
      <c r="B44" s="456"/>
      <c r="C44" s="456"/>
      <c r="D44" s="456"/>
      <c r="E44" s="505">
        <f>E25</f>
        <v>2025</v>
      </c>
      <c r="F44" s="499"/>
      <c r="G44" s="500"/>
      <c r="H44" s="506">
        <f>H25</f>
        <v>2026</v>
      </c>
      <c r="I44" s="507"/>
      <c r="J44" s="508"/>
      <c r="L44" s="520" t="s">
        <v>127</v>
      </c>
      <c r="M44" s="502" t="s">
        <v>126</v>
      </c>
      <c r="N44" s="456" t="s">
        <v>12</v>
      </c>
      <c r="S44" t="s">
        <v>132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52"/>
      <c r="M45" s="446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2.3740515514753264</v>
      </c>
      <c r="F46" s="359">
        <f t="shared" ref="F46:J46" si="28">(F27/F8)*10</f>
        <v>2.3347858014933838</v>
      </c>
      <c r="G46" s="360">
        <f t="shared" si="28"/>
        <v>2.3454428716667577</v>
      </c>
      <c r="H46" s="358">
        <f t="shared" si="28"/>
        <v>2.3630016759754198</v>
      </c>
      <c r="I46" s="359">
        <f t="shared" si="28"/>
        <v>2.1999415132985503</v>
      </c>
      <c r="J46" s="361">
        <f t="shared" si="28"/>
        <v>2.243000324181522</v>
      </c>
      <c r="L46" s="365">
        <f>(H46-E46)/E46</f>
        <v>-4.6544378924879889E-3</v>
      </c>
      <c r="M46" s="329">
        <f>(I46-F46)/F46</f>
        <v>-5.7754457864436191E-2</v>
      </c>
      <c r="N46" s="164">
        <f>(J46-G46)/G46</f>
        <v>-4.3677272519725155E-2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2.4846790702215187</v>
      </c>
      <c r="F47" s="156">
        <f t="shared" si="29"/>
        <v>2.5819322157106739</v>
      </c>
      <c r="G47" s="362">
        <f t="shared" si="29"/>
        <v>2.5498063561554702</v>
      </c>
      <c r="H47" s="124">
        <f t="shared" si="29"/>
        <v>2.4594505913547811</v>
      </c>
      <c r="I47" s="156">
        <f t="shared" si="29"/>
        <v>2.4188621351759352</v>
      </c>
      <c r="J47" s="363">
        <f t="shared" si="29"/>
        <v>2.4316484014326316</v>
      </c>
      <c r="L47" s="326">
        <f t="shared" ref="L47:N57" si="30">(H47-E47)/E47</f>
        <v>-1.0153616685992533E-2</v>
      </c>
      <c r="M47" s="330">
        <f t="shared" si="30"/>
        <v>-6.3158157112910049E-2</v>
      </c>
      <c r="N47" s="209">
        <f t="shared" si="30"/>
        <v>-4.6339971832603806E-2</v>
      </c>
    </row>
    <row r="48" spans="1:21" ht="24" customHeight="1">
      <c r="A48" s="8"/>
      <c r="B48" t="s">
        <v>37</v>
      </c>
      <c r="E48" s="125">
        <f t="shared" si="29"/>
        <v>1.4951684596258961</v>
      </c>
      <c r="F48" s="157">
        <f t="shared" si="29"/>
        <v>1.769545549395112</v>
      </c>
      <c r="G48" s="364">
        <f t="shared" si="29"/>
        <v>1.7364116420320561</v>
      </c>
      <c r="H48" s="125">
        <f t="shared" si="29"/>
        <v>1.4720767234509211</v>
      </c>
      <c r="I48" s="157">
        <f t="shared" si="29"/>
        <v>1.6589621870744742</v>
      </c>
      <c r="J48" s="363">
        <f t="shared" si="29"/>
        <v>1.6384895253501754</v>
      </c>
      <c r="L48" s="326">
        <f t="shared" si="30"/>
        <v>-1.5444237086670958E-2</v>
      </c>
      <c r="M48" s="330">
        <f t="shared" si="30"/>
        <v>-6.2492520951743111E-2</v>
      </c>
      <c r="N48" s="209">
        <f t="shared" si="30"/>
        <v>-5.6393377187500399E-2</v>
      </c>
    </row>
    <row r="49" spans="1:14" ht="24" customHeight="1" thickBot="1">
      <c r="A49" s="8"/>
      <c r="B49" t="s">
        <v>36</v>
      </c>
      <c r="E49" s="125"/>
      <c r="F49" s="157">
        <f t="shared" si="29"/>
        <v>2.5507960695294285</v>
      </c>
      <c r="G49" s="364">
        <f t="shared" si="29"/>
        <v>2.5507960695294285</v>
      </c>
      <c r="H49" s="125">
        <f t="shared" si="29"/>
        <v>8.7666666666666675</v>
      </c>
      <c r="I49" s="157">
        <f t="shared" si="29"/>
        <v>2.2326170958879636</v>
      </c>
      <c r="J49" s="363">
        <f t="shared" si="29"/>
        <v>2.2391779721528025</v>
      </c>
      <c r="L49" s="326"/>
      <c r="M49" s="330">
        <f t="shared" si="30"/>
        <v>-0.1247371271432775</v>
      </c>
      <c r="N49" s="209">
        <f t="shared" si="30"/>
        <v>-0.12216503745597876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2.6832319142587835</v>
      </c>
      <c r="F50" s="359">
        <f t="shared" si="29"/>
        <v>2.6270124055778421</v>
      </c>
      <c r="G50" s="360">
        <f t="shared" si="29"/>
        <v>2.637315212852009</v>
      </c>
      <c r="H50" s="358">
        <f t="shared" si="29"/>
        <v>2.6488326926967409</v>
      </c>
      <c r="I50" s="359">
        <f t="shared" si="29"/>
        <v>2.5517525267779249</v>
      </c>
      <c r="J50" s="361">
        <f t="shared" si="29"/>
        <v>2.5677160302094597</v>
      </c>
      <c r="L50" s="327">
        <f t="shared" si="30"/>
        <v>-1.2820070221751596E-2</v>
      </c>
      <c r="M50" s="331">
        <f t="shared" si="30"/>
        <v>-2.8648467224639144E-2</v>
      </c>
      <c r="N50" s="328">
        <f t="shared" si="30"/>
        <v>-2.6390164627793689E-2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2.7854196223237153</v>
      </c>
      <c r="F51" s="157">
        <f t="shared" si="29"/>
        <v>2.7644412124510174</v>
      </c>
      <c r="G51" s="364">
        <f t="shared" si="29"/>
        <v>2.7684389960444777</v>
      </c>
      <c r="H51" s="125">
        <f t="shared" si="29"/>
        <v>2.735813963210278</v>
      </c>
      <c r="I51" s="157">
        <f t="shared" si="29"/>
        <v>2.656872623258538</v>
      </c>
      <c r="J51" s="363">
        <f t="shared" si="29"/>
        <v>2.6701512146496746</v>
      </c>
      <c r="L51" s="326">
        <f t="shared" si="30"/>
        <v>-1.780904346184441E-2</v>
      </c>
      <c r="M51" s="330">
        <f t="shared" si="30"/>
        <v>-3.8911512644215926E-2</v>
      </c>
      <c r="N51" s="209">
        <f t="shared" si="30"/>
        <v>-3.5502960887068793E-2</v>
      </c>
    </row>
    <row r="52" spans="1:14" ht="24" customHeight="1">
      <c r="A52" s="8"/>
      <c r="B52" s="3" t="s">
        <v>37</v>
      </c>
      <c r="D52" s="3"/>
      <c r="E52" s="125">
        <f t="shared" si="29"/>
        <v>1.5100658304421322</v>
      </c>
      <c r="F52" s="157">
        <f t="shared" si="29"/>
        <v>1.6628623078111904</v>
      </c>
      <c r="G52" s="364">
        <f t="shared" si="29"/>
        <v>1.6450914519957207</v>
      </c>
      <c r="H52" s="125">
        <f t="shared" si="29"/>
        <v>1.5370064658137301</v>
      </c>
      <c r="I52" s="157">
        <f t="shared" si="29"/>
        <v>1.6207065422013311</v>
      </c>
      <c r="J52" s="363">
        <f t="shared" si="29"/>
        <v>1.609421858173079</v>
      </c>
      <c r="L52" s="326">
        <f t="shared" si="30"/>
        <v>1.7840702589575194E-2</v>
      </c>
      <c r="M52" s="330">
        <f t="shared" si="30"/>
        <v>-2.5351326692435804E-2</v>
      </c>
      <c r="N52" s="209">
        <f t="shared" si="30"/>
        <v>-2.1682438249478218E-2</v>
      </c>
    </row>
    <row r="53" spans="1:14" ht="24" customHeight="1" thickBot="1">
      <c r="A53" s="8"/>
      <c r="B53" t="s">
        <v>36</v>
      </c>
      <c r="E53" s="125">
        <f t="shared" si="29"/>
        <v>1.7033676793696493</v>
      </c>
      <c r="F53" s="157">
        <f t="shared" si="29"/>
        <v>1.7399300275545091</v>
      </c>
      <c r="G53" s="364">
        <f t="shared" si="29"/>
        <v>1.7314532631893276</v>
      </c>
      <c r="H53" s="125">
        <f t="shared" si="29"/>
        <v>2.6923512346989313</v>
      </c>
      <c r="I53" s="157">
        <f t="shared" si="29"/>
        <v>1.6331300567564302</v>
      </c>
      <c r="J53" s="363">
        <f t="shared" si="29"/>
        <v>1.7164108526700528</v>
      </c>
      <c r="L53" s="326">
        <f t="shared" si="30"/>
        <v>0.58060486136220846</v>
      </c>
      <c r="M53" s="330">
        <f t="shared" si="30"/>
        <v>-6.1381761971306077E-2</v>
      </c>
      <c r="N53" s="209">
        <f t="shared" si="30"/>
        <v>-8.6877369658634376E-3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2.5224810915207065</v>
      </c>
      <c r="F54" s="359">
        <f t="shared" si="29"/>
        <v>2.511641418780334</v>
      </c>
      <c r="G54" s="360">
        <f t="shared" si="29"/>
        <v>2.5140314940690081</v>
      </c>
      <c r="H54" s="358">
        <f t="shared" si="29"/>
        <v>2.5108145927712142</v>
      </c>
      <c r="I54" s="359">
        <f t="shared" si="29"/>
        <v>2.4326033489066474</v>
      </c>
      <c r="J54" s="361">
        <f t="shared" si="29"/>
        <v>2.4483290602074503</v>
      </c>
      <c r="L54" s="327">
        <f t="shared" si="30"/>
        <v>-4.6250093959907725E-3</v>
      </c>
      <c r="M54" s="331">
        <f t="shared" si="30"/>
        <v>-3.1468691861303931E-2</v>
      </c>
      <c r="N54" s="328">
        <f t="shared" si="30"/>
        <v>-2.6134292277785697E-2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2.6314943089261207</v>
      </c>
      <c r="F55" s="156">
        <f t="shared" si="29"/>
        <v>2.7035728714696079</v>
      </c>
      <c r="G55" s="362">
        <f t="shared" si="29"/>
        <v>2.6860403571681197</v>
      </c>
      <c r="H55" s="124">
        <f t="shared" si="29"/>
        <v>2.60396291817929</v>
      </c>
      <c r="I55" s="156">
        <f t="shared" si="29"/>
        <v>2.5887256020091365</v>
      </c>
      <c r="J55" s="366">
        <f t="shared" si="29"/>
        <v>2.5920214677196602</v>
      </c>
      <c r="L55" s="326">
        <f t="shared" si="30"/>
        <v>-1.0462264977523684E-2</v>
      </c>
      <c r="M55" s="330">
        <f t="shared" si="30"/>
        <v>-4.2479812796036361E-2</v>
      </c>
      <c r="N55" s="209">
        <f t="shared" si="30"/>
        <v>-3.5002783631882278E-2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1.5004657989678085</v>
      </c>
      <c r="F56" s="157">
        <f t="shared" si="29"/>
        <v>1.7305610943147838</v>
      </c>
      <c r="G56" s="364">
        <f t="shared" si="29"/>
        <v>1.7031481774602029</v>
      </c>
      <c r="H56" s="125">
        <f t="shared" si="29"/>
        <v>1.5007772207801096</v>
      </c>
      <c r="I56" s="157">
        <f t="shared" si="29"/>
        <v>1.6442426563916124</v>
      </c>
      <c r="J56" s="363">
        <f t="shared" si="29"/>
        <v>1.6271064371256807</v>
      </c>
      <c r="L56" s="326">
        <f t="shared" si="30"/>
        <v>2.0755009045542365E-4</v>
      </c>
      <c r="M56" s="330">
        <f t="shared" si="30"/>
        <v>-4.9878873509143121E-2</v>
      </c>
      <c r="N56" s="209">
        <f t="shared" si="30"/>
        <v>-4.4647753695699219E-2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1.7033676793696493</v>
      </c>
      <c r="F57" s="158">
        <f t="shared" si="29"/>
        <v>2.2205879614109594</v>
      </c>
      <c r="G57" s="367">
        <f t="shared" si="29"/>
        <v>2.1639749724265473</v>
      </c>
      <c r="H57" s="126">
        <f t="shared" si="29"/>
        <v>2.7307881600224988</v>
      </c>
      <c r="I57" s="158">
        <f t="shared" si="29"/>
        <v>1.8435033429742673</v>
      </c>
      <c r="J57" s="368">
        <f t="shared" si="29"/>
        <v>1.8903502422183862</v>
      </c>
      <c r="L57" s="332">
        <f t="shared" si="30"/>
        <v>0.60317011593941849</v>
      </c>
      <c r="M57" s="333">
        <f t="shared" si="30"/>
        <v>-0.16981296169735732</v>
      </c>
      <c r="N57" s="208">
        <f t="shared" si="30"/>
        <v>-0.12644542274966117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topLeftCell="A82" workbookViewId="0">
      <selection activeCell="N89" sqref="N89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147</v>
      </c>
    </row>
    <row r="3" spans="1:43" ht="8.25" customHeight="1" thickBot="1"/>
    <row r="4" spans="1:43">
      <c r="A4" s="494" t="s">
        <v>3</v>
      </c>
      <c r="B4" s="441" t="s">
        <v>133</v>
      </c>
      <c r="C4" s="503"/>
      <c r="D4" s="503"/>
      <c r="E4" s="503"/>
      <c r="F4" s="503"/>
      <c r="G4" s="526"/>
      <c r="H4" s="503" t="s">
        <v>135</v>
      </c>
      <c r="I4" s="503"/>
      <c r="J4" s="503"/>
      <c r="K4" s="503"/>
      <c r="L4" s="503"/>
      <c r="M4" s="526"/>
      <c r="N4" s="527" t="s">
        <v>153</v>
      </c>
      <c r="O4" s="497"/>
      <c r="P4" s="528"/>
      <c r="R4" s="504" t="s">
        <v>134</v>
      </c>
      <c r="S4" s="503"/>
      <c r="T4" s="503"/>
      <c r="U4" s="503"/>
      <c r="V4" s="503"/>
      <c r="W4" s="526"/>
      <c r="X4" s="503" t="s">
        <v>136</v>
      </c>
      <c r="Y4" s="503"/>
      <c r="Z4" s="503"/>
      <c r="AA4" s="503"/>
      <c r="AB4" s="503"/>
      <c r="AC4" s="442"/>
      <c r="AE4" s="497" t="s">
        <v>153</v>
      </c>
      <c r="AF4" s="497"/>
      <c r="AG4" s="497"/>
      <c r="AI4" s="488" t="s">
        <v>139</v>
      </c>
      <c r="AJ4" s="487"/>
      <c r="AK4" s="487"/>
      <c r="AL4" s="487"/>
      <c r="AM4" s="487"/>
      <c r="AN4" s="486"/>
      <c r="AO4" s="497" t="s">
        <v>153</v>
      </c>
      <c r="AP4" s="497"/>
      <c r="AQ4" s="497"/>
    </row>
    <row r="5" spans="1:43">
      <c r="A5" s="495"/>
      <c r="B5" s="525" t="s">
        <v>206</v>
      </c>
      <c r="C5" s="533"/>
      <c r="D5" s="543"/>
      <c r="E5" s="525" t="s">
        <v>207</v>
      </c>
      <c r="F5" s="533"/>
      <c r="G5" s="543"/>
      <c r="H5" s="533" t="str">
        <f>B5</f>
        <v>jan-maio 2025</v>
      </c>
      <c r="I5" s="499"/>
      <c r="J5" s="500"/>
      <c r="K5" s="525" t="str">
        <f>E5</f>
        <v>jan-maio 2026</v>
      </c>
      <c r="L5" s="499"/>
      <c r="M5" s="500"/>
      <c r="N5" s="505" t="s">
        <v>137</v>
      </c>
      <c r="O5" s="499"/>
      <c r="P5" s="509"/>
      <c r="R5" s="529" t="str">
        <f>H5</f>
        <v>jan-maio 2025</v>
      </c>
      <c r="S5" s="499"/>
      <c r="T5" s="500"/>
      <c r="U5" s="530" t="str">
        <f>K5</f>
        <v>jan-maio 2026</v>
      </c>
      <c r="V5" s="507"/>
      <c r="W5" s="531"/>
      <c r="X5" s="533" t="str">
        <f>R5</f>
        <v>jan-maio 2025</v>
      </c>
      <c r="Y5" s="499"/>
      <c r="Z5" s="500"/>
      <c r="AA5" s="525" t="str">
        <f>U5</f>
        <v>jan-maio 2026</v>
      </c>
      <c r="AB5" s="499"/>
      <c r="AC5" s="509"/>
      <c r="AE5" s="498" t="s">
        <v>138</v>
      </c>
      <c r="AF5" s="499"/>
      <c r="AG5" s="509"/>
      <c r="AI5" s="521" t="str">
        <f>X5</f>
        <v>jan-maio 2025</v>
      </c>
      <c r="AJ5" s="522"/>
      <c r="AK5" s="524"/>
      <c r="AL5" s="523" t="str">
        <f>AA5</f>
        <v>jan-maio 2026</v>
      </c>
      <c r="AM5" s="522"/>
      <c r="AN5" s="524"/>
      <c r="AO5" s="499" t="s">
        <v>139</v>
      </c>
      <c r="AP5" s="499"/>
      <c r="AQ5" s="509"/>
    </row>
    <row r="6" spans="1:43" ht="19.5" customHeight="1" thickBot="1">
      <c r="A6" s="49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11086.579999999998</v>
      </c>
      <c r="C7" s="370">
        <v>34267.96</v>
      </c>
      <c r="D7" s="375">
        <v>45354.539999999994</v>
      </c>
      <c r="E7" s="39">
        <v>9153.17</v>
      </c>
      <c r="F7" s="379">
        <v>37753.660000000003</v>
      </c>
      <c r="G7" s="377">
        <v>46906.83</v>
      </c>
      <c r="H7" s="345">
        <f t="shared" ref="H7:H32" si="0">B7/$B$33</f>
        <v>0.15817280166502201</v>
      </c>
      <c r="I7" s="323">
        <f t="shared" ref="I7:I32" si="1">C7/$C$33</f>
        <v>0.13829230834297307</v>
      </c>
      <c r="J7" s="398">
        <f t="shared" ref="J7:J32" si="2">D7/$D$33</f>
        <v>0.14267582405915338</v>
      </c>
      <c r="K7" s="323">
        <f t="shared" ref="K7:K32" si="3">E7/$E$33</f>
        <v>0.14732301367102563</v>
      </c>
      <c r="L7" s="323">
        <f t="shared" ref="L7:L32" si="4">F7/$F$33</f>
        <v>0.15292868316418831</v>
      </c>
      <c r="M7" s="399">
        <f t="shared" ref="M7:M32" si="5">G7/$G$33</f>
        <v>0.15180156721843191</v>
      </c>
      <c r="N7" s="392">
        <f t="shared" ref="N7:P33" si="6">(E7-B7)/B7</f>
        <v>-0.17439192248646548</v>
      </c>
      <c r="O7" s="393">
        <f t="shared" si="6"/>
        <v>0.10171892344919291</v>
      </c>
      <c r="P7" s="382">
        <f t="shared" si="6"/>
        <v>3.4225680604411564E-2</v>
      </c>
      <c r="R7" s="401">
        <v>2813.1530000000002</v>
      </c>
      <c r="S7" s="369">
        <v>8609.1650000000009</v>
      </c>
      <c r="T7" s="374">
        <v>11422.318000000001</v>
      </c>
      <c r="U7" s="39">
        <v>2263.6210000000001</v>
      </c>
      <c r="V7" s="112">
        <v>9312.0690000000013</v>
      </c>
      <c r="W7" s="380">
        <v>11575.690000000002</v>
      </c>
      <c r="X7" s="345">
        <f>R7/$R$33</f>
        <v>0.15911079493040517</v>
      </c>
      <c r="Y7" s="323">
        <f>S7/$S$33</f>
        <v>0.13832897844006886</v>
      </c>
      <c r="Z7" s="398">
        <f>T7/$T$33</f>
        <v>0.1429266307156094</v>
      </c>
      <c r="AA7" s="323">
        <f>U7/$U$33</f>
        <v>0.14510692401560135</v>
      </c>
      <c r="AB7" s="323">
        <f>V7/$V$33</f>
        <v>0.15506178305375434</v>
      </c>
      <c r="AC7" s="399">
        <f>W7/$W$33</f>
        <v>0.15300910387572686</v>
      </c>
      <c r="AE7" s="392">
        <f t="shared" ref="AE7:AG33" si="7">(U7-R7)/R7</f>
        <v>-0.19534380106592145</v>
      </c>
      <c r="AF7" s="393">
        <f t="shared" si="7"/>
        <v>8.1646013289326011E-2</v>
      </c>
      <c r="AG7" s="382">
        <f t="shared" si="7"/>
        <v>1.3427397136028011E-2</v>
      </c>
      <c r="AI7" s="27">
        <f t="shared" ref="AI7:AN22" si="8">(R7/B7)*10</f>
        <v>2.537439859722296</v>
      </c>
      <c r="AJ7" s="28">
        <f t="shared" si="8"/>
        <v>2.5123074148563269</v>
      </c>
      <c r="AK7" s="406">
        <f t="shared" si="8"/>
        <v>2.5184508540931079</v>
      </c>
      <c r="AL7" s="28">
        <f t="shared" si="8"/>
        <v>2.4730459502008593</v>
      </c>
      <c r="AM7" s="28">
        <f t="shared" si="8"/>
        <v>2.4665341055675132</v>
      </c>
      <c r="AN7" s="402">
        <f t="shared" si="8"/>
        <v>2.4678047951652244</v>
      </c>
      <c r="AO7" s="383">
        <f t="shared" ref="AO7:AQ18" si="9">(AL7-AI7)/AI7</f>
        <v>-2.5377511618535145E-2</v>
      </c>
      <c r="AP7" s="381">
        <f t="shared" si="9"/>
        <v>-1.821962910197095E-2</v>
      </c>
      <c r="AQ7" s="382">
        <f t="shared" si="9"/>
        <v>-2.0110004864923613E-2</v>
      </c>
    </row>
    <row r="8" spans="1:43" ht="20.100000000000001" customHeight="1">
      <c r="A8" s="8" t="s">
        <v>170</v>
      </c>
      <c r="B8" s="19">
        <v>3285.41</v>
      </c>
      <c r="C8" s="371">
        <v>25391.019999999997</v>
      </c>
      <c r="D8" s="375">
        <v>28676.429999999997</v>
      </c>
      <c r="E8" s="19">
        <v>3678.2299999999996</v>
      </c>
      <c r="F8" s="369">
        <v>35647.909999999996</v>
      </c>
      <c r="G8" s="377">
        <v>39326.14</v>
      </c>
      <c r="H8" s="345">
        <f t="shared" si="0"/>
        <v>4.6873111844976542E-2</v>
      </c>
      <c r="I8" s="323">
        <f t="shared" si="1"/>
        <v>0.10246839225278059</v>
      </c>
      <c r="J8" s="399">
        <f t="shared" si="2"/>
        <v>9.021000502539829E-2</v>
      </c>
      <c r="K8" s="323">
        <f t="shared" si="3"/>
        <v>5.9202213940654058E-2</v>
      </c>
      <c r="L8" s="323">
        <f t="shared" si="4"/>
        <v>0.14439892539837196</v>
      </c>
      <c r="M8" s="399">
        <f t="shared" si="5"/>
        <v>0.12726866609087553</v>
      </c>
      <c r="N8" s="394">
        <f t="shared" si="6"/>
        <v>0.11956498580085886</v>
      </c>
      <c r="O8" s="395">
        <f t="shared" si="6"/>
        <v>0.40395738335836845</v>
      </c>
      <c r="P8" s="386">
        <f t="shared" si="6"/>
        <v>0.37137502820260415</v>
      </c>
      <c r="R8" s="401">
        <v>859.54700000000003</v>
      </c>
      <c r="S8" s="369">
        <v>6416.7519999999986</v>
      </c>
      <c r="T8" s="374">
        <v>7276.2989999999991</v>
      </c>
      <c r="U8" s="19">
        <v>918.56</v>
      </c>
      <c r="V8" s="119">
        <v>8576.5960000000014</v>
      </c>
      <c r="W8" s="375">
        <v>9495.1560000000009</v>
      </c>
      <c r="X8" s="345">
        <f t="shared" ref="X8:X32" si="10">R8/$R$33</f>
        <v>4.8615630379878004E-2</v>
      </c>
      <c r="Y8" s="323">
        <f t="shared" ref="Y8:Y32" si="11">S8/$S$33</f>
        <v>0.10310207192721577</v>
      </c>
      <c r="Z8" s="399">
        <f t="shared" ref="Z8:Z32" si="12">T8/$T$33</f>
        <v>9.104779784185292E-2</v>
      </c>
      <c r="AA8" s="323">
        <f t="shared" ref="AA8:AA32" si="13">U8/$U$33</f>
        <v>5.888327424236247E-2</v>
      </c>
      <c r="AB8" s="323">
        <f t="shared" ref="AB8:AB32" si="14">V8/$V$33</f>
        <v>0.14281490700849589</v>
      </c>
      <c r="AC8" s="399">
        <f t="shared" ref="AC8:AC32" si="15">W8/$W$33</f>
        <v>0.12550831187775685</v>
      </c>
      <c r="AE8" s="394">
        <f t="shared" si="7"/>
        <v>6.8655931554644389E-2</v>
      </c>
      <c r="AF8" s="395">
        <f t="shared" si="7"/>
        <v>0.33659458866417202</v>
      </c>
      <c r="AG8" s="386">
        <f t="shared" si="7"/>
        <v>0.30494307614351773</v>
      </c>
      <c r="AI8" s="27">
        <f t="shared" si="8"/>
        <v>2.6162548966491244</v>
      </c>
      <c r="AJ8" s="28">
        <f t="shared" si="8"/>
        <v>2.5271737803365122</v>
      </c>
      <c r="AK8" s="402">
        <f t="shared" si="8"/>
        <v>2.5373796529065857</v>
      </c>
      <c r="AL8" s="28">
        <f t="shared" si="8"/>
        <v>2.4972880978079131</v>
      </c>
      <c r="AM8" s="28">
        <f t="shared" si="8"/>
        <v>2.4059183273297093</v>
      </c>
      <c r="AN8" s="402">
        <f t="shared" si="8"/>
        <v>2.4144642723643868</v>
      </c>
      <c r="AO8" s="384">
        <f t="shared" si="9"/>
        <v>-4.547217436404339E-2</v>
      </c>
      <c r="AP8" s="385">
        <f t="shared" si="9"/>
        <v>-4.7980654892144682E-2</v>
      </c>
      <c r="AQ8" s="386">
        <f t="shared" si="9"/>
        <v>-4.8441856306918267E-2</v>
      </c>
    </row>
    <row r="9" spans="1:43" ht="20.100000000000001" customHeight="1">
      <c r="A9" s="8" t="s">
        <v>213</v>
      </c>
      <c r="B9" s="19">
        <v>21290.579999999998</v>
      </c>
      <c r="C9" s="371">
        <v>19114.069999999996</v>
      </c>
      <c r="D9" s="375">
        <v>40404.649999999994</v>
      </c>
      <c r="E9" s="19">
        <v>18552.059999999998</v>
      </c>
      <c r="F9" s="369">
        <v>15130.73</v>
      </c>
      <c r="G9" s="377">
        <v>33682.789999999994</v>
      </c>
      <c r="H9" s="345">
        <f t="shared" si="0"/>
        <v>0.30375378950706933</v>
      </c>
      <c r="I9" s="323">
        <f t="shared" si="1"/>
        <v>7.7137035940545357E-2</v>
      </c>
      <c r="J9" s="399">
        <f t="shared" si="2"/>
        <v>0.1271045133424718</v>
      </c>
      <c r="K9" s="323">
        <f t="shared" si="3"/>
        <v>0.29860096436597239</v>
      </c>
      <c r="L9" s="323">
        <f t="shared" si="4"/>
        <v>6.1290020999629671E-2</v>
      </c>
      <c r="M9" s="399">
        <f t="shared" si="5"/>
        <v>0.10900545422253699</v>
      </c>
      <c r="N9" s="394">
        <f t="shared" si="6"/>
        <v>-0.1286258993413989</v>
      </c>
      <c r="O9" s="395">
        <f t="shared" si="6"/>
        <v>-0.20839831600491143</v>
      </c>
      <c r="P9" s="386">
        <f t="shared" si="6"/>
        <v>-0.16636352499031676</v>
      </c>
      <c r="R9" s="401">
        <v>5218.7400000000007</v>
      </c>
      <c r="S9" s="369">
        <v>4460.5889999999999</v>
      </c>
      <c r="T9" s="374">
        <v>9679.3290000000015</v>
      </c>
      <c r="U9" s="19">
        <v>4395.4539999999997</v>
      </c>
      <c r="V9" s="119">
        <v>3414.4110000000005</v>
      </c>
      <c r="W9" s="375">
        <v>7809.8649999999998</v>
      </c>
      <c r="X9" s="345">
        <f t="shared" si="10"/>
        <v>0.29516982188139168</v>
      </c>
      <c r="Y9" s="323">
        <f t="shared" si="11"/>
        <v>7.1671145762801425E-2</v>
      </c>
      <c r="Z9" s="399">
        <f t="shared" si="12"/>
        <v>0.12111673668671183</v>
      </c>
      <c r="AA9" s="323">
        <f t="shared" si="13"/>
        <v>0.28176572385221332</v>
      </c>
      <c r="AB9" s="323">
        <f t="shared" si="14"/>
        <v>5.6855749000394265E-2</v>
      </c>
      <c r="AC9" s="399">
        <f t="shared" si="15"/>
        <v>0.10323189762687178</v>
      </c>
      <c r="AE9" s="394">
        <f t="shared" si="7"/>
        <v>-0.15775570348398288</v>
      </c>
      <c r="AF9" s="395">
        <f t="shared" si="7"/>
        <v>-0.23453808454444008</v>
      </c>
      <c r="AG9" s="386">
        <f t="shared" si="7"/>
        <v>-0.193139834383148</v>
      </c>
      <c r="AI9" s="27">
        <f t="shared" si="8"/>
        <v>2.4511967264395809</v>
      </c>
      <c r="AJ9" s="28">
        <f t="shared" si="8"/>
        <v>2.3336678164305145</v>
      </c>
      <c r="AK9" s="402">
        <f t="shared" si="8"/>
        <v>2.3955977839184359</v>
      </c>
      <c r="AL9" s="28">
        <f t="shared" si="8"/>
        <v>2.3692538726157637</v>
      </c>
      <c r="AM9" s="28">
        <f t="shared" si="8"/>
        <v>2.2566069185029409</v>
      </c>
      <c r="AN9" s="402">
        <f t="shared" si="8"/>
        <v>2.3186514537542764</v>
      </c>
      <c r="AO9" s="384">
        <f t="shared" si="9"/>
        <v>-3.3429733705152676E-2</v>
      </c>
      <c r="AP9" s="385">
        <f t="shared" si="9"/>
        <v>-3.3021365502414489E-2</v>
      </c>
      <c r="AQ9" s="386">
        <f t="shared" si="9"/>
        <v>-3.2119887019723237E-2</v>
      </c>
    </row>
    <row r="10" spans="1:43" ht="20.100000000000001" customHeight="1">
      <c r="A10" s="8" t="s">
        <v>168</v>
      </c>
      <c r="B10" s="19">
        <v>1852.8100000000002</v>
      </c>
      <c r="C10" s="371">
        <v>24886.61</v>
      </c>
      <c r="D10" s="375">
        <v>26739.420000000002</v>
      </c>
      <c r="E10" s="19">
        <v>2223.13</v>
      </c>
      <c r="F10" s="369">
        <v>22582.99</v>
      </c>
      <c r="G10" s="377">
        <v>24806.120000000003</v>
      </c>
      <c r="H10" s="345">
        <f t="shared" si="0"/>
        <v>2.6434134661272413E-2</v>
      </c>
      <c r="I10" s="323">
        <f t="shared" si="1"/>
        <v>0.1004327874706086</v>
      </c>
      <c r="J10" s="399">
        <f t="shared" si="2"/>
        <v>8.4116579803561187E-2</v>
      </c>
      <c r="K10" s="323">
        <f t="shared" si="3"/>
        <v>3.5781943455924801E-2</v>
      </c>
      <c r="L10" s="323">
        <f t="shared" si="4"/>
        <v>9.1476877277859497E-2</v>
      </c>
      <c r="M10" s="399">
        <f t="shared" si="5"/>
        <v>8.0278456092822484E-2</v>
      </c>
      <c r="N10" s="394">
        <f t="shared" si="6"/>
        <v>0.19986938757886663</v>
      </c>
      <c r="O10" s="395">
        <f t="shared" si="6"/>
        <v>-9.2564636163784422E-2</v>
      </c>
      <c r="P10" s="386">
        <f t="shared" si="6"/>
        <v>-7.2301493450493665E-2</v>
      </c>
      <c r="R10" s="401">
        <v>493.10600000000005</v>
      </c>
      <c r="S10" s="369">
        <v>6214.0210000000006</v>
      </c>
      <c r="T10" s="374">
        <v>6707.1270000000004</v>
      </c>
      <c r="U10" s="19">
        <v>575.70900000000006</v>
      </c>
      <c r="V10" s="119">
        <v>5530.3269999999993</v>
      </c>
      <c r="W10" s="375">
        <v>6106.0359999999991</v>
      </c>
      <c r="X10" s="345">
        <f t="shared" si="10"/>
        <v>2.7889875753274836E-2</v>
      </c>
      <c r="Y10" s="323">
        <f t="shared" si="11"/>
        <v>9.9844662860467323E-2</v>
      </c>
      <c r="Z10" s="399">
        <f t="shared" si="12"/>
        <v>8.3925790184767493E-2</v>
      </c>
      <c r="AA10" s="323">
        <f t="shared" si="13"/>
        <v>3.6905189569321831E-2</v>
      </c>
      <c r="AB10" s="323">
        <f t="shared" si="14"/>
        <v>9.2089348295241361E-2</v>
      </c>
      <c r="AC10" s="399">
        <f t="shared" si="15"/>
        <v>8.0710445476073339E-2</v>
      </c>
      <c r="AE10" s="394">
        <f t="shared" si="7"/>
        <v>0.16751570656207793</v>
      </c>
      <c r="AF10" s="395">
        <f t="shared" si="7"/>
        <v>-0.11002441092490696</v>
      </c>
      <c r="AG10" s="386">
        <f t="shared" si="7"/>
        <v>-8.961974329694386E-2</v>
      </c>
      <c r="AI10" s="27">
        <f t="shared" si="8"/>
        <v>2.6613953940231321</v>
      </c>
      <c r="AJ10" s="28">
        <f t="shared" si="8"/>
        <v>2.4969334915442483</v>
      </c>
      <c r="AK10" s="402">
        <f t="shared" si="8"/>
        <v>2.5083292756536979</v>
      </c>
      <c r="AL10" s="28">
        <f t="shared" si="8"/>
        <v>2.5896326350685746</v>
      </c>
      <c r="AM10" s="28">
        <f t="shared" si="8"/>
        <v>2.4488905144978586</v>
      </c>
      <c r="AN10" s="402">
        <f t="shared" si="8"/>
        <v>2.4615038546939214</v>
      </c>
      <c r="AO10" s="384">
        <f t="shared" si="9"/>
        <v>-2.69643357449704E-2</v>
      </c>
      <c r="AP10" s="385">
        <f t="shared" si="9"/>
        <v>-1.9240791638658005E-2</v>
      </c>
      <c r="AQ10" s="386">
        <f t="shared" si="9"/>
        <v>-1.8667972109671794E-2</v>
      </c>
    </row>
    <row r="11" spans="1:43" ht="20.100000000000001" customHeight="1">
      <c r="A11" s="8" t="s">
        <v>172</v>
      </c>
      <c r="B11" s="19">
        <v>4784.1899999999996</v>
      </c>
      <c r="C11" s="371">
        <v>11408.960000000001</v>
      </c>
      <c r="D11" s="375">
        <v>16193.150000000001</v>
      </c>
      <c r="E11" s="19">
        <v>3833.41</v>
      </c>
      <c r="F11" s="369">
        <v>12323.57</v>
      </c>
      <c r="G11" s="377">
        <v>16156.98</v>
      </c>
      <c r="H11" s="345">
        <f t="shared" si="0"/>
        <v>6.825628246021602E-2</v>
      </c>
      <c r="I11" s="323">
        <f t="shared" si="1"/>
        <v>4.6042175086951367E-2</v>
      </c>
      <c r="J11" s="399">
        <f t="shared" si="2"/>
        <v>5.0940237082406303E-2</v>
      </c>
      <c r="K11" s="323">
        <f t="shared" si="3"/>
        <v>6.1699882536503346E-2</v>
      </c>
      <c r="L11" s="323">
        <f t="shared" si="4"/>
        <v>4.991906299897006E-2</v>
      </c>
      <c r="M11" s="399">
        <f t="shared" si="5"/>
        <v>5.2287798717518534E-2</v>
      </c>
      <c r="N11" s="394">
        <f t="shared" si="6"/>
        <v>-0.19873374594236429</v>
      </c>
      <c r="O11" s="395">
        <f t="shared" si="6"/>
        <v>8.0165939752615378E-2</v>
      </c>
      <c r="P11" s="386">
        <f t="shared" si="6"/>
        <v>-2.2336605292979988E-3</v>
      </c>
      <c r="R11" s="401">
        <v>1435.615</v>
      </c>
      <c r="S11" s="369">
        <v>3376.63</v>
      </c>
      <c r="T11" s="374">
        <v>4812.2449999999999</v>
      </c>
      <c r="U11" s="19">
        <v>1222.944</v>
      </c>
      <c r="V11" s="119">
        <v>3657.7179999999998</v>
      </c>
      <c r="W11" s="375">
        <v>4880.6620000000003</v>
      </c>
      <c r="X11" s="345">
        <f t="shared" si="10"/>
        <v>8.1197803270569927E-2</v>
      </c>
      <c r="Y11" s="323">
        <f t="shared" si="11"/>
        <v>5.4254480947930457E-2</v>
      </c>
      <c r="Z11" s="399">
        <f t="shared" si="12"/>
        <v>6.0215270142893733E-2</v>
      </c>
      <c r="AA11" s="323">
        <f t="shared" si="13"/>
        <v>7.8395474367544557E-2</v>
      </c>
      <c r="AB11" s="323">
        <f t="shared" si="14"/>
        <v>6.0907224268614432E-2</v>
      </c>
      <c r="AC11" s="399">
        <f t="shared" si="15"/>
        <v>6.4513279030477905E-2</v>
      </c>
      <c r="AE11" s="394">
        <f t="shared" si="7"/>
        <v>-0.14813929918536659</v>
      </c>
      <c r="AF11" s="395">
        <f t="shared" si="7"/>
        <v>8.3245129019169917E-2</v>
      </c>
      <c r="AG11" s="386">
        <f t="shared" si="7"/>
        <v>1.4217272811338652E-2</v>
      </c>
      <c r="AI11" s="27">
        <f t="shared" si="8"/>
        <v>3.0007482980400031</v>
      </c>
      <c r="AJ11" s="28">
        <f t="shared" si="8"/>
        <v>2.9596299750371635</v>
      </c>
      <c r="AK11" s="402">
        <f t="shared" si="8"/>
        <v>2.9717781901606539</v>
      </c>
      <c r="AL11" s="28">
        <f t="shared" si="8"/>
        <v>3.1902248911543509</v>
      </c>
      <c r="AM11" s="28">
        <f t="shared" si="8"/>
        <v>2.9680668832164701</v>
      </c>
      <c r="AN11" s="402">
        <f t="shared" si="8"/>
        <v>3.0207761599011702</v>
      </c>
      <c r="AO11" s="384">
        <f t="shared" si="9"/>
        <v>6.3143114415197085E-2</v>
      </c>
      <c r="AP11" s="385">
        <f t="shared" si="9"/>
        <v>2.8506631742708289E-3</v>
      </c>
      <c r="AQ11" s="386">
        <f t="shared" si="9"/>
        <v>1.6487761402498032E-2</v>
      </c>
    </row>
    <row r="12" spans="1:43" ht="20.100000000000001" customHeight="1">
      <c r="A12" s="8" t="s">
        <v>215</v>
      </c>
      <c r="B12" s="19">
        <v>2136.1</v>
      </c>
      <c r="C12" s="371">
        <v>21292.610000000004</v>
      </c>
      <c r="D12" s="375">
        <v>23428.710000000003</v>
      </c>
      <c r="E12" s="19">
        <v>865.34999999999991</v>
      </c>
      <c r="F12" s="369">
        <v>16464.77</v>
      </c>
      <c r="G12" s="377">
        <v>17330.12</v>
      </c>
      <c r="H12" s="345">
        <f t="shared" si="0"/>
        <v>3.0475847523461115E-2</v>
      </c>
      <c r="I12" s="323">
        <f t="shared" si="1"/>
        <v>8.5928785592917473E-2</v>
      </c>
      <c r="J12" s="399">
        <f t="shared" si="2"/>
        <v>7.3701783898435042E-2</v>
      </c>
      <c r="K12" s="323">
        <f t="shared" si="3"/>
        <v>1.3928067530726732E-2</v>
      </c>
      <c r="L12" s="323">
        <f t="shared" si="4"/>
        <v>6.6693814446102243E-2</v>
      </c>
      <c r="M12" s="399">
        <f t="shared" si="5"/>
        <v>5.6084356501675578E-2</v>
      </c>
      <c r="N12" s="394">
        <f t="shared" si="6"/>
        <v>-0.59489256120968126</v>
      </c>
      <c r="O12" s="395">
        <f t="shared" si="6"/>
        <v>-0.22673782124408434</v>
      </c>
      <c r="P12" s="386">
        <f t="shared" si="6"/>
        <v>-0.26030413112800505</v>
      </c>
      <c r="R12" s="401">
        <v>436.435</v>
      </c>
      <c r="S12" s="369">
        <v>4776.1310000000003</v>
      </c>
      <c r="T12" s="374">
        <v>5212.5660000000007</v>
      </c>
      <c r="U12" s="19">
        <v>169.185</v>
      </c>
      <c r="V12" s="119">
        <v>3752.6840000000002</v>
      </c>
      <c r="W12" s="375">
        <v>3921.8690000000001</v>
      </c>
      <c r="X12" s="345">
        <f t="shared" si="10"/>
        <v>2.4684586933398707E-2</v>
      </c>
      <c r="Y12" s="323">
        <f t="shared" si="11"/>
        <v>7.6741161555847121E-2</v>
      </c>
      <c r="Z12" s="399">
        <f t="shared" si="12"/>
        <v>6.5224457571811709E-2</v>
      </c>
      <c r="AA12" s="323">
        <f t="shared" si="13"/>
        <v>1.0845417558672374E-2</v>
      </c>
      <c r="AB12" s="323">
        <f t="shared" si="14"/>
        <v>6.24885696484095E-2</v>
      </c>
      <c r="AC12" s="399">
        <f t="shared" si="15"/>
        <v>5.1839817860360203E-2</v>
      </c>
      <c r="AE12" s="394">
        <f t="shared" si="7"/>
        <v>-0.61234777229140647</v>
      </c>
      <c r="AF12" s="395">
        <f t="shared" si="7"/>
        <v>-0.21428369531740232</v>
      </c>
      <c r="AG12" s="386">
        <f t="shared" si="7"/>
        <v>-0.24761259617624035</v>
      </c>
      <c r="AI12" s="27">
        <f t="shared" si="8"/>
        <v>2.0431393661345441</v>
      </c>
      <c r="AJ12" s="28">
        <f t="shared" si="8"/>
        <v>2.2430932609952463</v>
      </c>
      <c r="AK12" s="402">
        <f t="shared" si="8"/>
        <v>2.2248625724591751</v>
      </c>
      <c r="AL12" s="28">
        <f t="shared" si="8"/>
        <v>1.9551048708615013</v>
      </c>
      <c r="AM12" s="28">
        <f t="shared" si="8"/>
        <v>2.2792204203277668</v>
      </c>
      <c r="AN12" s="402">
        <f t="shared" si="8"/>
        <v>2.263036262876426</v>
      </c>
      <c r="AO12" s="384">
        <f t="shared" si="9"/>
        <v>-4.3087856233516249E-2</v>
      </c>
      <c r="AP12" s="385">
        <f t="shared" si="9"/>
        <v>1.610595509367771E-2</v>
      </c>
      <c r="AQ12" s="386">
        <f t="shared" si="9"/>
        <v>1.7157774547421581E-2</v>
      </c>
    </row>
    <row r="13" spans="1:43" ht="20.100000000000001" customHeight="1">
      <c r="A13" s="8" t="s">
        <v>219</v>
      </c>
      <c r="B13" s="19">
        <v>3827.45</v>
      </c>
      <c r="C13" s="371">
        <v>13181.349999999999</v>
      </c>
      <c r="D13" s="375">
        <v>17008.8</v>
      </c>
      <c r="E13" s="19">
        <v>2772.08</v>
      </c>
      <c r="F13" s="369">
        <v>12550.679999999998</v>
      </c>
      <c r="G13" s="377">
        <v>15322.759999999998</v>
      </c>
      <c r="H13" s="345">
        <f t="shared" si="0"/>
        <v>5.4606424139165416E-2</v>
      </c>
      <c r="I13" s="323">
        <f t="shared" si="1"/>
        <v>5.3194859529912132E-2</v>
      </c>
      <c r="J13" s="399">
        <f t="shared" si="2"/>
        <v>5.3506100078566071E-2</v>
      </c>
      <c r="K13" s="323">
        <f t="shared" si="3"/>
        <v>4.4617458185216348E-2</v>
      </c>
      <c r="L13" s="323">
        <f t="shared" si="4"/>
        <v>5.0839017070533413E-2</v>
      </c>
      <c r="M13" s="399">
        <f t="shared" si="5"/>
        <v>4.9588066004714014E-2</v>
      </c>
      <c r="N13" s="394">
        <f t="shared" si="6"/>
        <v>-0.27573710956380881</v>
      </c>
      <c r="O13" s="395">
        <f t="shared" si="6"/>
        <v>-4.7845630379285894E-2</v>
      </c>
      <c r="P13" s="386">
        <f t="shared" si="6"/>
        <v>-9.9127510465171029E-2</v>
      </c>
      <c r="R13" s="401">
        <v>657.06500000000005</v>
      </c>
      <c r="S13" s="369">
        <v>2646.6329999999998</v>
      </c>
      <c r="T13" s="374">
        <v>3303.6979999999999</v>
      </c>
      <c r="U13" s="19">
        <v>488.20699999999999</v>
      </c>
      <c r="V13" s="119">
        <v>2356.3650000000002</v>
      </c>
      <c r="W13" s="375">
        <v>2844.5720000000001</v>
      </c>
      <c r="X13" s="345">
        <f t="shared" si="10"/>
        <v>3.7163330423530705E-2</v>
      </c>
      <c r="Y13" s="323">
        <f t="shared" si="11"/>
        <v>4.2525150719701012E-2</v>
      </c>
      <c r="Z13" s="399">
        <f t="shared" si="12"/>
        <v>4.1338931733637362E-2</v>
      </c>
      <c r="AA13" s="323">
        <f t="shared" si="13"/>
        <v>3.1295970506054101E-2</v>
      </c>
      <c r="AB13" s="323">
        <f t="shared" si="14"/>
        <v>3.9237484003335869E-2</v>
      </c>
      <c r="AC13" s="399">
        <f t="shared" si="15"/>
        <v>3.7599954096039549E-2</v>
      </c>
      <c r="AE13" s="394">
        <f t="shared" si="7"/>
        <v>-0.25698827361067783</v>
      </c>
      <c r="AF13" s="395">
        <f t="shared" si="7"/>
        <v>-0.10967444296205768</v>
      </c>
      <c r="AG13" s="386">
        <f t="shared" si="7"/>
        <v>-0.13897335652350784</v>
      </c>
      <c r="AI13" s="27">
        <f t="shared" si="8"/>
        <v>1.7167173967001532</v>
      </c>
      <c r="AJ13" s="28">
        <f t="shared" si="8"/>
        <v>2.0078618654386688</v>
      </c>
      <c r="AK13" s="402">
        <f t="shared" si="8"/>
        <v>1.9423463148487841</v>
      </c>
      <c r="AL13" s="28">
        <f t="shared" si="8"/>
        <v>1.7611576866468501</v>
      </c>
      <c r="AM13" s="28">
        <f t="shared" si="8"/>
        <v>1.8774799453097366</v>
      </c>
      <c r="AN13" s="402">
        <f t="shared" si="8"/>
        <v>1.8564357857200664</v>
      </c>
      <c r="AO13" s="384">
        <f t="shared" si="9"/>
        <v>2.5886782549136698E-2</v>
      </c>
      <c r="AP13" s="385">
        <f t="shared" si="9"/>
        <v>-6.4935702188082034E-2</v>
      </c>
      <c r="AQ13" s="386">
        <f t="shared" si="9"/>
        <v>-4.4230283998250838E-2</v>
      </c>
    </row>
    <row r="14" spans="1:43" ht="20.100000000000001" customHeight="1">
      <c r="A14" s="8" t="s">
        <v>211</v>
      </c>
      <c r="B14" s="19">
        <v>2172.2799999999997</v>
      </c>
      <c r="C14" s="371">
        <v>7634.6500000000005</v>
      </c>
      <c r="D14" s="375">
        <v>9806.93</v>
      </c>
      <c r="E14" s="19">
        <v>3067.12</v>
      </c>
      <c r="F14" s="369">
        <v>8737.26</v>
      </c>
      <c r="G14" s="377">
        <v>11804.380000000001</v>
      </c>
      <c r="H14" s="345">
        <f t="shared" si="0"/>
        <v>3.0992029426648617E-2</v>
      </c>
      <c r="I14" s="323">
        <f t="shared" si="1"/>
        <v>3.0810511389959581E-2</v>
      </c>
      <c r="J14" s="399">
        <f t="shared" si="2"/>
        <v>3.0850534902138425E-2</v>
      </c>
      <c r="K14" s="323">
        <f t="shared" si="3"/>
        <v>4.9366215386655782E-2</v>
      </c>
      <c r="L14" s="323">
        <f t="shared" si="4"/>
        <v>3.539200348424857E-2</v>
      </c>
      <c r="M14" s="399">
        <f t="shared" si="5"/>
        <v>3.8201758337579265E-2</v>
      </c>
      <c r="N14" s="394">
        <f t="shared" si="6"/>
        <v>0.41193584620767132</v>
      </c>
      <c r="O14" s="395">
        <f t="shared" si="6"/>
        <v>0.14442181370462295</v>
      </c>
      <c r="P14" s="386">
        <f t="shared" si="6"/>
        <v>0.20367739955317318</v>
      </c>
      <c r="R14" s="401">
        <v>567.50400000000002</v>
      </c>
      <c r="S14" s="369">
        <v>1865.837</v>
      </c>
      <c r="T14" s="374">
        <v>2433.3409999999999</v>
      </c>
      <c r="U14" s="19">
        <v>768.06400000000008</v>
      </c>
      <c r="V14" s="119">
        <v>1964.6919999999998</v>
      </c>
      <c r="W14" s="375">
        <v>2732.7559999999999</v>
      </c>
      <c r="X14" s="345">
        <f t="shared" si="10"/>
        <v>3.2097796517354248E-2</v>
      </c>
      <c r="Y14" s="323">
        <f t="shared" si="11"/>
        <v>2.9979600361438392E-2</v>
      </c>
      <c r="Z14" s="399">
        <f t="shared" si="12"/>
        <v>3.0448218173592403E-2</v>
      </c>
      <c r="AA14" s="323">
        <f t="shared" si="13"/>
        <v>4.9235894386524447E-2</v>
      </c>
      <c r="AB14" s="323">
        <f t="shared" si="14"/>
        <v>3.2715462554180674E-2</v>
      </c>
      <c r="AC14" s="399">
        <f t="shared" si="15"/>
        <v>3.6121954429586121E-2</v>
      </c>
      <c r="AE14" s="394">
        <f t="shared" si="7"/>
        <v>0.35340720065409242</v>
      </c>
      <c r="AF14" s="395">
        <f t="shared" si="7"/>
        <v>5.2981584136234723E-2</v>
      </c>
      <c r="AG14" s="386">
        <f t="shared" si="7"/>
        <v>0.12304687259204525</v>
      </c>
      <c r="AI14" s="27">
        <f t="shared" si="8"/>
        <v>2.6124808956488117</v>
      </c>
      <c r="AJ14" s="28">
        <f t="shared" si="8"/>
        <v>2.4439064004243809</v>
      </c>
      <c r="AK14" s="402">
        <f t="shared" si="8"/>
        <v>2.4812464247221095</v>
      </c>
      <c r="AL14" s="28">
        <f t="shared" si="8"/>
        <v>2.5041863376718227</v>
      </c>
      <c r="AM14" s="28">
        <f t="shared" si="8"/>
        <v>2.2486363001673291</v>
      </c>
      <c r="AN14" s="402">
        <f t="shared" si="8"/>
        <v>2.3150356054278154</v>
      </c>
      <c r="AO14" s="384">
        <f t="shared" si="9"/>
        <v>-4.1452765513944133E-2</v>
      </c>
      <c r="AP14" s="385">
        <f t="shared" si="9"/>
        <v>-7.9900809713147544E-2</v>
      </c>
      <c r="AQ14" s="386">
        <f t="shared" si="9"/>
        <v>-6.6986824701584874E-2</v>
      </c>
    </row>
    <row r="15" spans="1:43" ht="20.100000000000001" customHeight="1">
      <c r="A15" s="8" t="s">
        <v>212</v>
      </c>
      <c r="B15" s="19">
        <v>1399.4699999999998</v>
      </c>
      <c r="C15" s="371">
        <v>10556.64</v>
      </c>
      <c r="D15" s="375">
        <v>11956.109999999999</v>
      </c>
      <c r="E15" s="19">
        <v>1716.8099999999997</v>
      </c>
      <c r="F15" s="369">
        <v>8782.08</v>
      </c>
      <c r="G15" s="377">
        <v>10498.89</v>
      </c>
      <c r="H15" s="345">
        <f t="shared" si="0"/>
        <v>1.9966309785898657E-2</v>
      </c>
      <c r="I15" s="323">
        <f t="shared" si="1"/>
        <v>4.2602539338372145E-2</v>
      </c>
      <c r="J15" s="399">
        <f t="shared" si="2"/>
        <v>3.7611402227690639E-2</v>
      </c>
      <c r="K15" s="323">
        <f t="shared" si="3"/>
        <v>2.7632571349658474E-2</v>
      </c>
      <c r="L15" s="323">
        <f t="shared" si="4"/>
        <v>3.5573555778235934E-2</v>
      </c>
      <c r="M15" s="399">
        <f t="shared" si="5"/>
        <v>3.3976884732008591E-2</v>
      </c>
      <c r="N15" s="394">
        <f t="shared" si="6"/>
        <v>0.22675727239597845</v>
      </c>
      <c r="O15" s="395">
        <f t="shared" si="6"/>
        <v>-0.16809894057200014</v>
      </c>
      <c r="P15" s="386">
        <f t="shared" si="6"/>
        <v>-0.12188077894900595</v>
      </c>
      <c r="R15" s="401">
        <v>337.649</v>
      </c>
      <c r="S15" s="369">
        <v>2953.4539999999997</v>
      </c>
      <c r="T15" s="374">
        <v>3291.1029999999996</v>
      </c>
      <c r="U15" s="19">
        <v>489.11000000000007</v>
      </c>
      <c r="V15" s="119">
        <v>2183.8229999999999</v>
      </c>
      <c r="W15" s="375">
        <v>2672.933</v>
      </c>
      <c r="X15" s="345">
        <f t="shared" si="10"/>
        <v>1.9097290761453917E-2</v>
      </c>
      <c r="Y15" s="323">
        <f t="shared" si="11"/>
        <v>4.7455040609598619E-2</v>
      </c>
      <c r="Z15" s="399">
        <f t="shared" si="12"/>
        <v>4.1181331418722024E-2</v>
      </c>
      <c r="AA15" s="323">
        <f t="shared" si="13"/>
        <v>3.1353856323682629E-2</v>
      </c>
      <c r="AB15" s="323">
        <f t="shared" si="14"/>
        <v>3.6364366313630075E-2</v>
      </c>
      <c r="AC15" s="399">
        <f t="shared" si="15"/>
        <v>3.533120557391034E-2</v>
      </c>
      <c r="AE15" s="394">
        <f t="shared" si="7"/>
        <v>0.44857529564725518</v>
      </c>
      <c r="AF15" s="395">
        <f t="shared" si="7"/>
        <v>-0.26058675706477902</v>
      </c>
      <c r="AG15" s="386">
        <f t="shared" si="7"/>
        <v>-0.18783064522745102</v>
      </c>
      <c r="AI15" s="27">
        <f t="shared" si="8"/>
        <v>2.4126919476659028</v>
      </c>
      <c r="AJ15" s="28">
        <f t="shared" si="8"/>
        <v>2.7977216235468862</v>
      </c>
      <c r="AK15" s="402">
        <f t="shared" si="8"/>
        <v>2.7526536641098147</v>
      </c>
      <c r="AL15" s="28">
        <f t="shared" si="8"/>
        <v>2.8489465928087565</v>
      </c>
      <c r="AM15" s="28">
        <f t="shared" si="8"/>
        <v>2.4866808318758196</v>
      </c>
      <c r="AN15" s="402">
        <f t="shared" si="8"/>
        <v>2.5459196162641957</v>
      </c>
      <c r="AO15" s="384">
        <f t="shared" si="9"/>
        <v>0.18081655453979409</v>
      </c>
      <c r="AP15" s="385">
        <f t="shared" si="9"/>
        <v>-0.11117646196576786</v>
      </c>
      <c r="AQ15" s="386">
        <f t="shared" si="9"/>
        <v>-7.5103544823345969E-2</v>
      </c>
    </row>
    <row r="16" spans="1:43" ht="20.100000000000001" customHeight="1">
      <c r="A16" s="8" t="s">
        <v>173</v>
      </c>
      <c r="B16" s="19">
        <v>898.36999999999989</v>
      </c>
      <c r="C16" s="371">
        <v>7563.88</v>
      </c>
      <c r="D16" s="375">
        <v>8462.25</v>
      </c>
      <c r="E16" s="19">
        <v>809.33</v>
      </c>
      <c r="F16" s="369">
        <v>7068.9999999999991</v>
      </c>
      <c r="G16" s="377">
        <v>7878.329999999999</v>
      </c>
      <c r="H16" s="345">
        <f t="shared" si="0"/>
        <v>1.2817090557395142E-2</v>
      </c>
      <c r="I16" s="323">
        <f t="shared" si="1"/>
        <v>3.0524910885539935E-2</v>
      </c>
      <c r="J16" s="399">
        <f t="shared" si="2"/>
        <v>2.6620455022685067E-2</v>
      </c>
      <c r="K16" s="323">
        <f t="shared" si="3"/>
        <v>1.3026408845719152E-2</v>
      </c>
      <c r="L16" s="323">
        <f t="shared" si="4"/>
        <v>2.8634385680425339E-2</v>
      </c>
      <c r="M16" s="399">
        <f t="shared" si="5"/>
        <v>2.5496134380941719E-2</v>
      </c>
      <c r="N16" s="394">
        <f t="shared" si="6"/>
        <v>-9.9112837694936229E-2</v>
      </c>
      <c r="O16" s="395">
        <f t="shared" si="6"/>
        <v>-6.5426738657937591E-2</v>
      </c>
      <c r="P16" s="386">
        <f t="shared" si="6"/>
        <v>-6.9002924754054895E-2</v>
      </c>
      <c r="R16" s="401">
        <v>301.387</v>
      </c>
      <c r="S16" s="369">
        <v>2670.8140000000003</v>
      </c>
      <c r="T16" s="374">
        <v>2972.2010000000005</v>
      </c>
      <c r="U16" s="19">
        <v>246.81700000000001</v>
      </c>
      <c r="V16" s="119">
        <v>2095.1559999999999</v>
      </c>
      <c r="W16" s="375">
        <v>2341.973</v>
      </c>
      <c r="X16" s="345">
        <f t="shared" si="10"/>
        <v>1.7046326720121522E-2</v>
      </c>
      <c r="Y16" s="323">
        <f t="shared" si="11"/>
        <v>4.2913682363322589E-2</v>
      </c>
      <c r="Z16" s="399">
        <f t="shared" si="12"/>
        <v>3.7190933989017377E-2</v>
      </c>
      <c r="AA16" s="323">
        <f t="shared" si="13"/>
        <v>1.582193117344232E-2</v>
      </c>
      <c r="AB16" s="323">
        <f t="shared" si="14"/>
        <v>3.4887909994628659E-2</v>
      </c>
      <c r="AC16" s="399">
        <f t="shared" si="15"/>
        <v>3.0956529591855658E-2</v>
      </c>
      <c r="AE16" s="394">
        <f t="shared" si="7"/>
        <v>-0.18106288592407765</v>
      </c>
      <c r="AF16" s="395">
        <f t="shared" si="7"/>
        <v>-0.21553653680114013</v>
      </c>
      <c r="AG16" s="386">
        <f t="shared" si="7"/>
        <v>-0.21204084111404323</v>
      </c>
      <c r="AI16" s="27">
        <f t="shared" si="8"/>
        <v>3.3548203969411272</v>
      </c>
      <c r="AJ16" s="28">
        <f t="shared" si="8"/>
        <v>3.5310105395643507</v>
      </c>
      <c r="AK16" s="402">
        <f t="shared" si="8"/>
        <v>3.5123058288280307</v>
      </c>
      <c r="AL16" s="28">
        <f t="shared" si="8"/>
        <v>3.0496460034843635</v>
      </c>
      <c r="AM16" s="28">
        <f t="shared" si="8"/>
        <v>2.9638647616353091</v>
      </c>
      <c r="AN16" s="402">
        <f t="shared" si="8"/>
        <v>2.9726769505720125</v>
      </c>
      <c r="AO16" s="384">
        <f t="shared" si="9"/>
        <v>-9.0965940750514368E-2</v>
      </c>
      <c r="AP16" s="385">
        <f t="shared" si="9"/>
        <v>-0.16061854576027829</v>
      </c>
      <c r="AQ16" s="386">
        <f t="shared" si="9"/>
        <v>-0.153639490566822</v>
      </c>
    </row>
    <row r="17" spans="1:43" ht="20.100000000000001" customHeight="1">
      <c r="A17" s="8" t="s">
        <v>171</v>
      </c>
      <c r="B17" s="19">
        <v>463.96000000000004</v>
      </c>
      <c r="C17" s="371">
        <v>8417.34</v>
      </c>
      <c r="D17" s="375">
        <v>8881.2999999999993</v>
      </c>
      <c r="E17" s="19">
        <v>916.16000000000008</v>
      </c>
      <c r="F17" s="369">
        <v>7209.7900000000009</v>
      </c>
      <c r="G17" s="377">
        <v>8125.9500000000007</v>
      </c>
      <c r="H17" s="345">
        <f t="shared" si="0"/>
        <v>6.6193409564088857E-3</v>
      </c>
      <c r="I17" s="323">
        <f t="shared" si="1"/>
        <v>3.3969147235716424E-2</v>
      </c>
      <c r="J17" s="399">
        <f t="shared" si="2"/>
        <v>2.7938698005019098E-2</v>
      </c>
      <c r="K17" s="323">
        <f t="shared" si="3"/>
        <v>1.4745869704686665E-2</v>
      </c>
      <c r="L17" s="323">
        <f t="shared" si="4"/>
        <v>2.9204683482087122E-2</v>
      </c>
      <c r="M17" s="399">
        <f t="shared" si="5"/>
        <v>2.6297491114590708E-2</v>
      </c>
      <c r="N17" s="394">
        <f t="shared" si="6"/>
        <v>0.97465298732649364</v>
      </c>
      <c r="O17" s="395">
        <f t="shared" si="6"/>
        <v>-0.14345981034388527</v>
      </c>
      <c r="P17" s="386">
        <f t="shared" si="6"/>
        <v>-8.5049485998671209E-2</v>
      </c>
      <c r="R17" s="401">
        <v>143.179</v>
      </c>
      <c r="S17" s="369">
        <v>2024.8100000000002</v>
      </c>
      <c r="T17" s="374">
        <v>2167.989</v>
      </c>
      <c r="U17" s="19">
        <v>197.11500000000001</v>
      </c>
      <c r="V17" s="119">
        <v>1881.0709999999999</v>
      </c>
      <c r="W17" s="375">
        <v>2078.1859999999997</v>
      </c>
      <c r="X17" s="345">
        <f t="shared" si="10"/>
        <v>8.0981462818909885E-3</v>
      </c>
      <c r="Y17" s="323">
        <f t="shared" si="11"/>
        <v>3.2533921563268432E-2</v>
      </c>
      <c r="Z17" s="399">
        <f t="shared" si="12"/>
        <v>2.7127887981975574E-2</v>
      </c>
      <c r="AA17" s="323">
        <f t="shared" si="13"/>
        <v>1.2635839359740549E-2</v>
      </c>
      <c r="AB17" s="323">
        <f t="shared" si="14"/>
        <v>3.1323030715376864E-2</v>
      </c>
      <c r="AC17" s="399">
        <f t="shared" si="15"/>
        <v>2.7469755802641674E-2</v>
      </c>
      <c r="AE17" s="394">
        <f t="shared" si="7"/>
        <v>0.37670328749327769</v>
      </c>
      <c r="AF17" s="395">
        <f t="shared" si="7"/>
        <v>-7.0988882907532191E-2</v>
      </c>
      <c r="AG17" s="386">
        <f t="shared" si="7"/>
        <v>-4.1422258138763775E-2</v>
      </c>
      <c r="AI17" s="27">
        <f t="shared" si="8"/>
        <v>3.0860203465816016</v>
      </c>
      <c r="AJ17" s="28">
        <f t="shared" si="8"/>
        <v>2.4055224096923733</v>
      </c>
      <c r="AK17" s="402">
        <f t="shared" si="8"/>
        <v>2.4410716899552996</v>
      </c>
      <c r="AL17" s="28">
        <f t="shared" si="8"/>
        <v>2.1515346664338106</v>
      </c>
      <c r="AM17" s="28">
        <f t="shared" si="8"/>
        <v>2.6090510264515325</v>
      </c>
      <c r="AN17" s="402">
        <f t="shared" si="8"/>
        <v>2.5574683575458863</v>
      </c>
      <c r="AO17" s="384">
        <f t="shared" si="9"/>
        <v>-0.30281254664536639</v>
      </c>
      <c r="AP17" s="385">
        <f t="shared" si="9"/>
        <v>8.4608904884485026E-2</v>
      </c>
      <c r="AQ17" s="386">
        <f t="shared" si="9"/>
        <v>4.7682609269340301E-2</v>
      </c>
    </row>
    <row r="18" spans="1:43" ht="20.100000000000001" customHeight="1">
      <c r="A18" s="8" t="s">
        <v>174</v>
      </c>
      <c r="B18" s="19">
        <v>2103.86</v>
      </c>
      <c r="C18" s="371">
        <v>3888.1800000000003</v>
      </c>
      <c r="D18" s="375">
        <v>5992.0400000000009</v>
      </c>
      <c r="E18" s="19">
        <v>2083.2399999999998</v>
      </c>
      <c r="F18" s="369">
        <v>6090.7100000000009</v>
      </c>
      <c r="G18" s="377">
        <v>8173.9500000000007</v>
      </c>
      <c r="H18" s="345">
        <f t="shared" si="0"/>
        <v>3.0015877800996633E-2</v>
      </c>
      <c r="I18" s="323">
        <f t="shared" si="1"/>
        <v>1.5691199226711514E-2</v>
      </c>
      <c r="J18" s="399">
        <f t="shared" si="2"/>
        <v>1.8849694976410512E-2</v>
      </c>
      <c r="K18" s="323">
        <f t="shared" si="3"/>
        <v>3.3530371991345884E-2</v>
      </c>
      <c r="L18" s="323">
        <f t="shared" si="4"/>
        <v>2.4671628123868083E-2</v>
      </c>
      <c r="M18" s="399">
        <f t="shared" si="5"/>
        <v>2.6452830437808345E-2</v>
      </c>
      <c r="N18" s="394">
        <f t="shared" si="6"/>
        <v>-9.8010323880868243E-3</v>
      </c>
      <c r="O18" s="395">
        <f t="shared" si="6"/>
        <v>0.56646811618803672</v>
      </c>
      <c r="P18" s="386">
        <f t="shared" si="6"/>
        <v>0.3641347521044585</v>
      </c>
      <c r="R18" s="401">
        <v>458.81700000000001</v>
      </c>
      <c r="S18" s="369">
        <v>1018.35</v>
      </c>
      <c r="T18" s="374">
        <v>1477.1669999999999</v>
      </c>
      <c r="U18" s="19">
        <v>477.22699999999998</v>
      </c>
      <c r="V18" s="119">
        <v>1520.23</v>
      </c>
      <c r="W18" s="375">
        <v>1997.4569999999999</v>
      </c>
      <c r="X18" s="345">
        <f t="shared" si="10"/>
        <v>2.5950503793282377E-2</v>
      </c>
      <c r="Y18" s="323">
        <f t="shared" si="11"/>
        <v>1.6362482911460533E-2</v>
      </c>
      <c r="Z18" s="399">
        <f t="shared" si="12"/>
        <v>1.8483682761614984E-2</v>
      </c>
      <c r="AA18" s="323">
        <f t="shared" si="13"/>
        <v>3.0592109733561131E-2</v>
      </c>
      <c r="AB18" s="323">
        <f t="shared" si="14"/>
        <v>2.5314414492827422E-2</v>
      </c>
      <c r="AC18" s="399">
        <f t="shared" si="15"/>
        <v>2.6402668488901975E-2</v>
      </c>
      <c r="AE18" s="394">
        <f t="shared" si="7"/>
        <v>4.012492998297789E-2</v>
      </c>
      <c r="AF18" s="395">
        <f t="shared" si="7"/>
        <v>0.49283645112191288</v>
      </c>
      <c r="AG18" s="386">
        <f t="shared" si="7"/>
        <v>0.35222151591526213</v>
      </c>
      <c r="AI18" s="27">
        <f t="shared" si="8"/>
        <v>2.1808342760449841</v>
      </c>
      <c r="AJ18" s="28">
        <f t="shared" si="8"/>
        <v>2.619091708717189</v>
      </c>
      <c r="AK18" s="402">
        <f t="shared" si="8"/>
        <v>2.4652155192555454</v>
      </c>
      <c r="AL18" s="28">
        <f t="shared" si="8"/>
        <v>2.2907922274917918</v>
      </c>
      <c r="AM18" s="28">
        <f t="shared" si="8"/>
        <v>2.4959815850697207</v>
      </c>
      <c r="AN18" s="402">
        <f t="shared" si="8"/>
        <v>2.4436863450351418</v>
      </c>
      <c r="AO18" s="384">
        <f t="shared" si="9"/>
        <v>5.0420131715015075E-2</v>
      </c>
      <c r="AP18" s="385">
        <f t="shared" si="9"/>
        <v>-4.7004892282968856E-2</v>
      </c>
      <c r="AQ18" s="386">
        <f t="shared" si="9"/>
        <v>-8.7331813596991416E-3</v>
      </c>
    </row>
    <row r="19" spans="1:43" ht="20.100000000000001" customHeight="1">
      <c r="A19" s="8" t="s">
        <v>175</v>
      </c>
      <c r="B19" s="19">
        <v>1810.7099999999996</v>
      </c>
      <c r="C19" s="371">
        <v>7314.35</v>
      </c>
      <c r="D19" s="375">
        <v>9125.06</v>
      </c>
      <c r="E19" s="19">
        <v>1843.71</v>
      </c>
      <c r="F19" s="369">
        <v>6401.54</v>
      </c>
      <c r="G19" s="377">
        <v>8245.25</v>
      </c>
      <c r="H19" s="345">
        <f t="shared" si="0"/>
        <v>2.5833491816490927E-2</v>
      </c>
      <c r="I19" s="323">
        <f t="shared" si="1"/>
        <v>2.951790376574576E-2</v>
      </c>
      <c r="J19" s="399">
        <f t="shared" si="2"/>
        <v>2.8705515590924706E-2</v>
      </c>
      <c r="K19" s="323">
        <f t="shared" si="3"/>
        <v>2.9675064872105146E-2</v>
      </c>
      <c r="L19" s="323">
        <f t="shared" si="4"/>
        <v>2.5930706649974544E-2</v>
      </c>
      <c r="M19" s="399">
        <f t="shared" si="5"/>
        <v>2.6683574057504541E-2</v>
      </c>
      <c r="N19" s="394">
        <f t="shared" si="6"/>
        <v>1.8224895206852817E-2</v>
      </c>
      <c r="O19" s="395">
        <f t="shared" si="6"/>
        <v>-0.12479714533758986</v>
      </c>
      <c r="P19" s="386">
        <f t="shared" si="6"/>
        <v>-9.6416900272436518E-2</v>
      </c>
      <c r="R19" s="401">
        <v>507.96300000000002</v>
      </c>
      <c r="S19" s="369">
        <v>1705.7130000000002</v>
      </c>
      <c r="T19" s="374">
        <v>2213.6760000000004</v>
      </c>
      <c r="U19" s="19">
        <v>501.92099999999999</v>
      </c>
      <c r="V19" s="119">
        <v>1487.547</v>
      </c>
      <c r="W19" s="375">
        <v>1989.4680000000001</v>
      </c>
      <c r="X19" s="345">
        <f t="shared" si="10"/>
        <v>2.8730181659239077E-2</v>
      </c>
      <c r="Y19" s="323">
        <f t="shared" si="11"/>
        <v>2.7406785304027185E-2</v>
      </c>
      <c r="Z19" s="399">
        <f t="shared" si="12"/>
        <v>2.7699566075467988E-2</v>
      </c>
      <c r="AA19" s="323">
        <f t="shared" si="13"/>
        <v>3.2175091328819905E-2</v>
      </c>
      <c r="AB19" s="323">
        <f t="shared" si="14"/>
        <v>2.4770186968788899E-2</v>
      </c>
      <c r="AC19" s="399">
        <f t="shared" si="15"/>
        <v>2.6297068759567208E-2</v>
      </c>
      <c r="AE19" s="394">
        <f t="shared" si="7"/>
        <v>-1.1894567123983499E-2</v>
      </c>
      <c r="AF19" s="395">
        <f t="shared" si="7"/>
        <v>-0.1279031114847575</v>
      </c>
      <c r="AG19" s="386">
        <f t="shared" si="7"/>
        <v>-0.10128311460213701</v>
      </c>
      <c r="AI19" s="27">
        <f t="shared" si="8"/>
        <v>2.8053249830177118</v>
      </c>
      <c r="AJ19" s="28">
        <f t="shared" si="8"/>
        <v>2.3320089960146837</v>
      </c>
      <c r="AK19" s="402">
        <f t="shared" si="8"/>
        <v>2.4259303500470137</v>
      </c>
      <c r="AL19" s="28">
        <f t="shared" si="8"/>
        <v>2.722342450819272</v>
      </c>
      <c r="AM19" s="28">
        <f t="shared" si="8"/>
        <v>2.3237330392374336</v>
      </c>
      <c r="AN19" s="402">
        <f t="shared" si="8"/>
        <v>2.4128655892786757</v>
      </c>
      <c r="AO19" s="384">
        <f>(AL19-AI19)/AI19</f>
        <v>-2.9580363309342814E-2</v>
      </c>
      <c r="AP19" s="385">
        <f>(AM19-AJ19)/AJ19</f>
        <v>-3.5488528523661047E-3</v>
      </c>
      <c r="AQ19" s="386">
        <f>(AN19-AK19)/AK19</f>
        <v>-5.3854640831237704E-3</v>
      </c>
    </row>
    <row r="20" spans="1:43" ht="20.100000000000001" customHeight="1">
      <c r="A20" s="8" t="s">
        <v>210</v>
      </c>
      <c r="B20" s="19">
        <v>1055.8599999999999</v>
      </c>
      <c r="C20" s="371">
        <v>8905.51</v>
      </c>
      <c r="D20" s="375">
        <v>9961.3700000000008</v>
      </c>
      <c r="E20" s="19">
        <v>819.36999999999989</v>
      </c>
      <c r="F20" s="369">
        <v>9855.61</v>
      </c>
      <c r="G20" s="377">
        <v>10674.98</v>
      </c>
      <c r="H20" s="345">
        <f t="shared" si="0"/>
        <v>1.5064008410711883E-2</v>
      </c>
      <c r="I20" s="323">
        <f t="shared" si="1"/>
        <v>3.593921362320459E-2</v>
      </c>
      <c r="J20" s="399">
        <f t="shared" si="2"/>
        <v>3.1336370592847572E-2</v>
      </c>
      <c r="K20" s="323">
        <f t="shared" si="3"/>
        <v>1.3188005653956853E-2</v>
      </c>
      <c r="L20" s="323">
        <f t="shared" si="4"/>
        <v>3.9922101832770805E-2</v>
      </c>
      <c r="M20" s="399">
        <f t="shared" si="5"/>
        <v>3.454675351170429E-2</v>
      </c>
      <c r="N20" s="394">
        <f t="shared" si="6"/>
        <v>-0.22397855776333986</v>
      </c>
      <c r="O20" s="395">
        <f t="shared" si="6"/>
        <v>0.10668675909633478</v>
      </c>
      <c r="P20" s="386">
        <f t="shared" si="6"/>
        <v>7.1637736576394481E-2</v>
      </c>
      <c r="R20" s="401">
        <v>241.82799999999997</v>
      </c>
      <c r="S20" s="369">
        <v>1577.4479999999999</v>
      </c>
      <c r="T20" s="374">
        <v>1819.2759999999998</v>
      </c>
      <c r="U20" s="19">
        <v>188.78099999999998</v>
      </c>
      <c r="V20" s="119">
        <v>1672.5530000000001</v>
      </c>
      <c r="W20" s="375">
        <v>1861.3340000000001</v>
      </c>
      <c r="X20" s="345">
        <f t="shared" si="10"/>
        <v>1.3677693789292658E-2</v>
      </c>
      <c r="Y20" s="323">
        <f t="shared" si="11"/>
        <v>2.5345869243106587E-2</v>
      </c>
      <c r="Z20" s="399">
        <f t="shared" si="12"/>
        <v>2.2764467687011597E-2</v>
      </c>
      <c r="AA20" s="323">
        <f t="shared" si="13"/>
        <v>1.2101597494717196E-2</v>
      </c>
      <c r="AB20" s="323">
        <f t="shared" si="14"/>
        <v>2.7850851452228927E-2</v>
      </c>
      <c r="AC20" s="399">
        <f t="shared" si="15"/>
        <v>2.4603375466466546E-2</v>
      </c>
      <c r="AE20" s="394">
        <f t="shared" si="7"/>
        <v>-0.2193583869527102</v>
      </c>
      <c r="AF20" s="395">
        <f t="shared" si="7"/>
        <v>6.0290418448025074E-2</v>
      </c>
      <c r="AG20" s="386">
        <f t="shared" si="7"/>
        <v>2.3117987595065413E-2</v>
      </c>
      <c r="AI20" s="27">
        <f t="shared" si="8"/>
        <v>2.2903415225503383</v>
      </c>
      <c r="AJ20" s="28">
        <f t="shared" si="8"/>
        <v>1.7713168588884856</v>
      </c>
      <c r="AK20" s="402">
        <f t="shared" si="8"/>
        <v>1.8263311171053778</v>
      </c>
      <c r="AL20" s="28">
        <f t="shared" si="8"/>
        <v>2.3039774460866274</v>
      </c>
      <c r="AM20" s="28">
        <f t="shared" si="8"/>
        <v>1.6970568031811322</v>
      </c>
      <c r="AN20" s="402">
        <f t="shared" si="8"/>
        <v>1.7436416742701157</v>
      </c>
      <c r="AO20" s="384">
        <f t="shared" ref="AO20:AQ33" si="16">(AL20-AI20)/AI20</f>
        <v>5.9536638540723854E-3</v>
      </c>
      <c r="AP20" s="385">
        <f t="shared" si="16"/>
        <v>-4.1923643042584786E-2</v>
      </c>
      <c r="AQ20" s="386">
        <f t="shared" si="16"/>
        <v>-4.527626018129708E-2</v>
      </c>
    </row>
    <row r="21" spans="1:43" ht="20.100000000000001" customHeight="1">
      <c r="A21" s="8" t="s">
        <v>184</v>
      </c>
      <c r="B21" s="19">
        <v>1244.6100000000001</v>
      </c>
      <c r="C21" s="371">
        <v>3085.74</v>
      </c>
      <c r="D21" s="375">
        <v>4330.3500000000004</v>
      </c>
      <c r="E21" s="19">
        <v>725.94</v>
      </c>
      <c r="F21" s="369">
        <v>4335.17</v>
      </c>
      <c r="G21" s="377">
        <v>5061.1100000000006</v>
      </c>
      <c r="H21" s="345">
        <f t="shared" si="0"/>
        <v>1.7756914276567084E-2</v>
      </c>
      <c r="I21" s="323">
        <f t="shared" si="1"/>
        <v>1.2452859976089784E-2</v>
      </c>
      <c r="J21" s="399">
        <f t="shared" si="2"/>
        <v>1.3622368448992206E-2</v>
      </c>
      <c r="K21" s="323">
        <f t="shared" si="3"/>
        <v>1.168422180996795E-2</v>
      </c>
      <c r="L21" s="323">
        <f t="shared" si="4"/>
        <v>1.7560465379857056E-2</v>
      </c>
      <c r="M21" s="399">
        <f t="shared" si="5"/>
        <v>1.6378945877708599E-2</v>
      </c>
      <c r="N21" s="394">
        <f t="shared" si="6"/>
        <v>-0.41673295249114184</v>
      </c>
      <c r="O21" s="395">
        <f t="shared" si="6"/>
        <v>0.40490449616623575</v>
      </c>
      <c r="P21" s="386">
        <f t="shared" si="6"/>
        <v>0.16875310309790206</v>
      </c>
      <c r="R21" s="401">
        <v>313.21300000000002</v>
      </c>
      <c r="S21" s="369">
        <v>604.43399999999997</v>
      </c>
      <c r="T21" s="374">
        <v>917.64699999999993</v>
      </c>
      <c r="U21" s="19">
        <v>184.12099999999998</v>
      </c>
      <c r="V21" s="119">
        <v>805.3950000000001</v>
      </c>
      <c r="W21" s="375">
        <v>989.51600000000008</v>
      </c>
      <c r="X21" s="345">
        <f t="shared" si="10"/>
        <v>1.7715200493018685E-2</v>
      </c>
      <c r="Y21" s="323">
        <f t="shared" si="11"/>
        <v>9.7118289351458102E-3</v>
      </c>
      <c r="Z21" s="399">
        <f t="shared" si="12"/>
        <v>1.1482449875435686E-2</v>
      </c>
      <c r="AA21" s="323">
        <f t="shared" si="13"/>
        <v>1.1802873341728378E-2</v>
      </c>
      <c r="AB21" s="323">
        <f t="shared" si="14"/>
        <v>1.3411196240339122E-2</v>
      </c>
      <c r="AC21" s="399">
        <f t="shared" si="15"/>
        <v>1.3079562119467068E-2</v>
      </c>
      <c r="AE21" s="394">
        <f t="shared" si="7"/>
        <v>-0.41215402936659729</v>
      </c>
      <c r="AF21" s="395">
        <f t="shared" si="7"/>
        <v>0.3324779876711107</v>
      </c>
      <c r="AG21" s="386">
        <f t="shared" si="7"/>
        <v>7.8318787071717286E-2</v>
      </c>
      <c r="AI21" s="27">
        <f t="shared" si="8"/>
        <v>2.516555386828002</v>
      </c>
      <c r="AJ21" s="28">
        <f t="shared" si="8"/>
        <v>1.9587975655758425</v>
      </c>
      <c r="AK21" s="402">
        <f t="shared" si="8"/>
        <v>2.1191058459477867</v>
      </c>
      <c r="AL21" s="28">
        <f t="shared" si="8"/>
        <v>2.5363115408986965</v>
      </c>
      <c r="AM21" s="28">
        <f t="shared" si="8"/>
        <v>1.8578164178106051</v>
      </c>
      <c r="AN21" s="402">
        <f t="shared" si="8"/>
        <v>1.9551363238499064</v>
      </c>
      <c r="AO21" s="384">
        <f t="shared" si="16"/>
        <v>7.850474570955588E-3</v>
      </c>
      <c r="AP21" s="385">
        <f t="shared" si="16"/>
        <v>-5.1552620617818248E-2</v>
      </c>
      <c r="AQ21" s="386">
        <f t="shared" si="16"/>
        <v>-7.7376749449031709E-2</v>
      </c>
    </row>
    <row r="22" spans="1:43" ht="20.100000000000001" customHeight="1">
      <c r="A22" s="8" t="s">
        <v>214</v>
      </c>
      <c r="B22" s="19">
        <v>2421.81</v>
      </c>
      <c r="C22" s="371">
        <v>5951.38</v>
      </c>
      <c r="D22" s="375">
        <v>8373.19</v>
      </c>
      <c r="E22" s="19">
        <v>625.30999999999995</v>
      </c>
      <c r="F22" s="369">
        <v>3338.5899999999997</v>
      </c>
      <c r="G22" s="377">
        <v>3963.8999999999996</v>
      </c>
      <c r="H22" s="345">
        <f t="shared" si="0"/>
        <v>3.4552086648936553E-2</v>
      </c>
      <c r="I22" s="323">
        <f t="shared" si="1"/>
        <v>2.4017480994672664E-2</v>
      </c>
      <c r="J22" s="399">
        <f t="shared" si="2"/>
        <v>2.6340291032691827E-2</v>
      </c>
      <c r="K22" s="323">
        <f t="shared" si="3"/>
        <v>1.0064551808677106E-2</v>
      </c>
      <c r="L22" s="323">
        <f t="shared" si="4"/>
        <v>1.3523620552951088E-2</v>
      </c>
      <c r="M22" s="399">
        <f t="shared" si="5"/>
        <v>1.2828115485466448E-2</v>
      </c>
      <c r="N22" s="394">
        <f t="shared" si="6"/>
        <v>-0.74180055413100121</v>
      </c>
      <c r="O22" s="395">
        <f t="shared" si="6"/>
        <v>-0.43902254603134067</v>
      </c>
      <c r="P22" s="386">
        <f t="shared" si="6"/>
        <v>-0.52659619571513372</v>
      </c>
      <c r="R22" s="401">
        <v>642.67200000000003</v>
      </c>
      <c r="S22" s="369">
        <v>1568.4640000000002</v>
      </c>
      <c r="T22" s="374">
        <v>2211.1360000000004</v>
      </c>
      <c r="U22" s="19">
        <v>149.40400000000002</v>
      </c>
      <c r="V22" s="119">
        <v>834.26600000000008</v>
      </c>
      <c r="W22" s="375">
        <v>983.67000000000007</v>
      </c>
      <c r="X22" s="345">
        <f t="shared" si="10"/>
        <v>3.634926816974169E-2</v>
      </c>
      <c r="Y22" s="323">
        <f t="shared" si="11"/>
        <v>2.5201517550194959E-2</v>
      </c>
      <c r="Z22" s="399">
        <f t="shared" si="12"/>
        <v>2.7667783241019005E-2</v>
      </c>
      <c r="AA22" s="323">
        <f t="shared" si="13"/>
        <v>9.5773784019616837E-3</v>
      </c>
      <c r="AB22" s="323">
        <f t="shared" si="14"/>
        <v>1.3891947482468549E-2</v>
      </c>
      <c r="AC22" s="399">
        <f t="shared" si="15"/>
        <v>1.30022888665329E-2</v>
      </c>
      <c r="AE22" s="394">
        <f t="shared" si="7"/>
        <v>-0.7675268255035228</v>
      </c>
      <c r="AF22" s="395">
        <f t="shared" si="7"/>
        <v>-0.46810000102010629</v>
      </c>
      <c r="AG22" s="386">
        <f t="shared" si="7"/>
        <v>-0.55512912819473792</v>
      </c>
      <c r="AI22" s="27">
        <f t="shared" si="8"/>
        <v>2.6536846408264898</v>
      </c>
      <c r="AJ22" s="28">
        <f t="shared" si="8"/>
        <v>2.6354626994075323</v>
      </c>
      <c r="AK22" s="402">
        <f t="shared" si="8"/>
        <v>2.6407331017210889</v>
      </c>
      <c r="AL22" s="28">
        <f t="shared" si="8"/>
        <v>2.3892789176568425</v>
      </c>
      <c r="AM22" s="28">
        <f t="shared" si="8"/>
        <v>2.498857302034692</v>
      </c>
      <c r="AN22" s="402">
        <f t="shared" si="8"/>
        <v>2.4815711798985851</v>
      </c>
      <c r="AO22" s="384">
        <f t="shared" si="16"/>
        <v>-9.9637205982131369E-2</v>
      </c>
      <c r="AP22" s="385">
        <f t="shared" si="16"/>
        <v>-5.1833553707115634E-2</v>
      </c>
      <c r="AQ22" s="386">
        <f t="shared" si="16"/>
        <v>-6.027186985264453E-2</v>
      </c>
    </row>
    <row r="23" spans="1:43" ht="20.100000000000001" customHeight="1">
      <c r="A23" s="8" t="s">
        <v>183</v>
      </c>
      <c r="B23" s="19">
        <v>872.68999999999994</v>
      </c>
      <c r="C23" s="371">
        <v>2970.4</v>
      </c>
      <c r="D23" s="375">
        <v>3843.09</v>
      </c>
      <c r="E23" s="19">
        <v>1056.43</v>
      </c>
      <c r="F23" s="369">
        <v>2237.62</v>
      </c>
      <c r="G23" s="377">
        <v>3294.05</v>
      </c>
      <c r="H23" s="345">
        <f t="shared" si="0"/>
        <v>1.2450712689129386E-2</v>
      </c>
      <c r="I23" s="323">
        <f t="shared" si="1"/>
        <v>1.1987392091678852E-2</v>
      </c>
      <c r="J23" s="399">
        <f t="shared" si="2"/>
        <v>1.2089551182384207E-2</v>
      </c>
      <c r="K23" s="323">
        <f t="shared" si="3"/>
        <v>1.7003557383123181E-2</v>
      </c>
      <c r="L23" s="323">
        <f t="shared" si="4"/>
        <v>9.0639233394020878E-3</v>
      </c>
      <c r="M23" s="399">
        <f t="shared" si="5"/>
        <v>1.0660322867605328E-2</v>
      </c>
      <c r="N23" s="394">
        <f t="shared" si="6"/>
        <v>0.21054440866745366</v>
      </c>
      <c r="O23" s="395">
        <f t="shared" si="6"/>
        <v>-0.24669404793967148</v>
      </c>
      <c r="P23" s="386">
        <f t="shared" si="6"/>
        <v>-0.14286420562620181</v>
      </c>
      <c r="R23" s="401">
        <v>245.38899999999995</v>
      </c>
      <c r="S23" s="369">
        <v>842.22199999999987</v>
      </c>
      <c r="T23" s="374">
        <v>1087.6109999999999</v>
      </c>
      <c r="U23" s="19">
        <v>303.89800000000002</v>
      </c>
      <c r="V23" s="119">
        <v>655.24800000000005</v>
      </c>
      <c r="W23" s="375">
        <v>959.14600000000007</v>
      </c>
      <c r="X23" s="345">
        <f t="shared" si="10"/>
        <v>1.3879102507818515E-2</v>
      </c>
      <c r="Y23" s="323">
        <f t="shared" si="11"/>
        <v>1.3532521316498366E-2</v>
      </c>
      <c r="Z23" s="399">
        <f t="shared" si="12"/>
        <v>1.3609196991296741E-2</v>
      </c>
      <c r="AA23" s="323">
        <f t="shared" si="13"/>
        <v>1.9481045631973386E-2</v>
      </c>
      <c r="AB23" s="323">
        <f t="shared" si="14"/>
        <v>1.0910993380999047E-2</v>
      </c>
      <c r="AC23" s="399">
        <f t="shared" si="15"/>
        <v>1.267812717392984E-2</v>
      </c>
      <c r="AE23" s="394">
        <f t="shared" si="7"/>
        <v>0.23843367062093282</v>
      </c>
      <c r="AF23" s="395">
        <f t="shared" si="7"/>
        <v>-0.22200085013215026</v>
      </c>
      <c r="AG23" s="386">
        <f t="shared" si="7"/>
        <v>-0.11811667958488818</v>
      </c>
      <c r="AI23" s="27">
        <f t="shared" ref="AI23:AN33" si="17">(R23/B23)*10</f>
        <v>2.811869048573949</v>
      </c>
      <c r="AJ23" s="28">
        <f t="shared" si="17"/>
        <v>2.83538244007541</v>
      </c>
      <c r="AK23" s="402">
        <f t="shared" si="17"/>
        <v>2.8300430122635687</v>
      </c>
      <c r="AL23" s="28">
        <f t="shared" si="17"/>
        <v>2.8766506062872126</v>
      </c>
      <c r="AM23" s="28">
        <f t="shared" si="17"/>
        <v>2.9283256316979651</v>
      </c>
      <c r="AN23" s="402">
        <f t="shared" si="17"/>
        <v>2.9117530092135824</v>
      </c>
      <c r="AO23" s="384">
        <f t="shared" si="16"/>
        <v>2.3038611185011545E-2</v>
      </c>
      <c r="AP23" s="385">
        <f t="shared" si="16"/>
        <v>3.2779772601005189E-2</v>
      </c>
      <c r="AQ23" s="386">
        <f t="shared" si="16"/>
        <v>2.8872351620076311E-2</v>
      </c>
    </row>
    <row r="24" spans="1:43" ht="20.100000000000001" customHeight="1">
      <c r="A24" s="8" t="s">
        <v>177</v>
      </c>
      <c r="B24" s="19">
        <v>1111.9100000000001</v>
      </c>
      <c r="C24" s="371">
        <v>882.26</v>
      </c>
      <c r="D24" s="375">
        <v>1994.17</v>
      </c>
      <c r="E24" s="19">
        <v>1219.3500000000001</v>
      </c>
      <c r="F24" s="369">
        <v>1489.6999999999998</v>
      </c>
      <c r="G24" s="377">
        <v>2709.05</v>
      </c>
      <c r="H24" s="345">
        <f t="shared" si="0"/>
        <v>1.5863676616175111E-2</v>
      </c>
      <c r="I24" s="323">
        <f t="shared" si="1"/>
        <v>3.5604620747389519E-3</v>
      </c>
      <c r="J24" s="399">
        <f t="shared" si="2"/>
        <v>6.2732385349744905E-3</v>
      </c>
      <c r="K24" s="323">
        <f t="shared" si="3"/>
        <v>1.9625803598072047E-2</v>
      </c>
      <c r="L24" s="323">
        <f t="shared" si="4"/>
        <v>6.0343251305884325E-3</v>
      </c>
      <c r="M24" s="399">
        <f t="shared" si="5"/>
        <v>8.7671248658903831E-3</v>
      </c>
      <c r="N24" s="394">
        <f t="shared" si="6"/>
        <v>9.662652552814531E-2</v>
      </c>
      <c r="O24" s="395">
        <f t="shared" si="6"/>
        <v>0.68850452247636729</v>
      </c>
      <c r="P24" s="386">
        <f t="shared" si="6"/>
        <v>0.35848498372756588</v>
      </c>
      <c r="R24" s="401">
        <v>347.24899999999997</v>
      </c>
      <c r="S24" s="369">
        <v>378.99400000000003</v>
      </c>
      <c r="T24" s="374">
        <v>726.24299999999994</v>
      </c>
      <c r="U24" s="19">
        <v>395.37200000000001</v>
      </c>
      <c r="V24" s="119">
        <v>494.69600000000003</v>
      </c>
      <c r="W24" s="375">
        <v>890.06799999999998</v>
      </c>
      <c r="X24" s="345">
        <f t="shared" si="10"/>
        <v>1.9640262875424214E-2</v>
      </c>
      <c r="Y24" s="323">
        <f t="shared" si="11"/>
        <v>6.0895397933383158E-3</v>
      </c>
      <c r="Z24" s="399">
        <f t="shared" si="12"/>
        <v>9.0874256058005292E-3</v>
      </c>
      <c r="AA24" s="323">
        <f t="shared" si="13"/>
        <v>2.5344885368132005E-2</v>
      </c>
      <c r="AB24" s="323">
        <f t="shared" si="14"/>
        <v>8.2375295790398512E-3</v>
      </c>
      <c r="AC24" s="399">
        <f t="shared" si="15"/>
        <v>1.1765044422272922E-2</v>
      </c>
      <c r="AE24" s="394">
        <f t="shared" si="7"/>
        <v>0.13858355243643625</v>
      </c>
      <c r="AF24" s="395">
        <f t="shared" si="7"/>
        <v>0.30528715494176684</v>
      </c>
      <c r="AG24" s="386">
        <f t="shared" si="7"/>
        <v>0.22557876633578577</v>
      </c>
      <c r="AI24" s="27">
        <f t="shared" si="17"/>
        <v>3.1229955661879103</v>
      </c>
      <c r="AJ24" s="28">
        <f t="shared" si="17"/>
        <v>4.295717815609911</v>
      </c>
      <c r="AK24" s="402">
        <f t="shared" si="17"/>
        <v>3.6418309371818847</v>
      </c>
      <c r="AL24" s="28">
        <f t="shared" si="17"/>
        <v>3.2424816500594575</v>
      </c>
      <c r="AM24" s="28">
        <f t="shared" si="17"/>
        <v>3.3207759951668123</v>
      </c>
      <c r="AN24" s="402">
        <f t="shared" si="17"/>
        <v>3.2855355198316749</v>
      </c>
      <c r="AO24" s="384">
        <f t="shared" si="16"/>
        <v>3.8260087579118189E-2</v>
      </c>
      <c r="AP24" s="385">
        <f t="shared" si="16"/>
        <v>-0.22695667227030722</v>
      </c>
      <c r="AQ24" s="386">
        <f t="shared" si="16"/>
        <v>-9.7834145377961354E-2</v>
      </c>
    </row>
    <row r="25" spans="1:43" ht="20.100000000000001" customHeight="1">
      <c r="A25" s="8" t="s">
        <v>179</v>
      </c>
      <c r="B25" s="19">
        <v>487.95</v>
      </c>
      <c r="C25" s="371">
        <v>1288.04</v>
      </c>
      <c r="D25" s="375">
        <v>1775.99</v>
      </c>
      <c r="E25" s="19">
        <v>1014.6599999999999</v>
      </c>
      <c r="F25" s="369">
        <v>1916.05</v>
      </c>
      <c r="G25" s="377">
        <v>2930.71</v>
      </c>
      <c r="H25" s="345">
        <f t="shared" si="0"/>
        <v>6.9616075085777128E-3</v>
      </c>
      <c r="I25" s="323">
        <f t="shared" si="1"/>
        <v>5.1980341064388723E-3</v>
      </c>
      <c r="J25" s="399">
        <f t="shared" si="2"/>
        <v>5.5868902379081747E-3</v>
      </c>
      <c r="K25" s="323">
        <f t="shared" si="3"/>
        <v>1.6331256717775681E-2</v>
      </c>
      <c r="L25" s="323">
        <f t="shared" si="4"/>
        <v>7.7613403144686632E-3</v>
      </c>
      <c r="M25" s="399">
        <f t="shared" si="5"/>
        <v>9.4844689155658257E-3</v>
      </c>
      <c r="N25" s="394">
        <f t="shared" si="6"/>
        <v>1.0794343682754377</v>
      </c>
      <c r="O25" s="395">
        <f t="shared" si="6"/>
        <v>0.48757026179311203</v>
      </c>
      <c r="P25" s="386">
        <f t="shared" si="6"/>
        <v>0.65018384112523153</v>
      </c>
      <c r="R25" s="401">
        <v>117.15</v>
      </c>
      <c r="S25" s="369">
        <v>298.92</v>
      </c>
      <c r="T25" s="374">
        <v>416.07000000000005</v>
      </c>
      <c r="U25" s="19">
        <v>248.55700000000002</v>
      </c>
      <c r="V25" s="119">
        <v>439.71</v>
      </c>
      <c r="W25" s="375">
        <v>688.26700000000005</v>
      </c>
      <c r="X25" s="345">
        <f t="shared" si="10"/>
        <v>6.6259565782938092E-3</v>
      </c>
      <c r="Y25" s="323">
        <f t="shared" si="11"/>
        <v>4.8029394529324719E-3</v>
      </c>
      <c r="Z25" s="399">
        <f t="shared" si="12"/>
        <v>5.20625351542862E-3</v>
      </c>
      <c r="AA25" s="323">
        <f t="shared" si="13"/>
        <v>1.5933471951596945E-2</v>
      </c>
      <c r="AB25" s="323">
        <f t="shared" si="14"/>
        <v>7.3219191810720381E-3</v>
      </c>
      <c r="AC25" s="399">
        <f t="shared" si="15"/>
        <v>9.0976103279575473E-3</v>
      </c>
      <c r="AE25" s="394">
        <f t="shared" si="7"/>
        <v>1.1216986769099446</v>
      </c>
      <c r="AF25" s="395">
        <f t="shared" si="7"/>
        <v>0.47099558410276982</v>
      </c>
      <c r="AG25" s="386">
        <f t="shared" si="7"/>
        <v>0.65420962818756456</v>
      </c>
      <c r="AI25" s="27">
        <f t="shared" si="17"/>
        <v>2.4008607439286815</v>
      </c>
      <c r="AJ25" s="28">
        <f t="shared" si="17"/>
        <v>2.3207353808887925</v>
      </c>
      <c r="AK25" s="402">
        <f t="shared" si="17"/>
        <v>2.3427496776445818</v>
      </c>
      <c r="AL25" s="28">
        <f t="shared" si="17"/>
        <v>2.4496580135217711</v>
      </c>
      <c r="AM25" s="28">
        <f t="shared" si="17"/>
        <v>2.2948774823203988</v>
      </c>
      <c r="AN25" s="402">
        <f t="shared" si="17"/>
        <v>2.3484650477188125</v>
      </c>
      <c r="AO25" s="384">
        <f t="shared" si="16"/>
        <v>2.0324906272256141E-2</v>
      </c>
      <c r="AP25" s="385">
        <f t="shared" si="16"/>
        <v>-1.1142114168350674E-2</v>
      </c>
      <c r="AQ25" s="386">
        <f t="shared" si="16"/>
        <v>2.4395991295053797E-3</v>
      </c>
    </row>
    <row r="26" spans="1:43" ht="20.100000000000001" customHeight="1">
      <c r="A26" s="8" t="s">
        <v>218</v>
      </c>
      <c r="B26" s="19">
        <v>295.54000000000002</v>
      </c>
      <c r="C26" s="371">
        <v>1746.4700000000003</v>
      </c>
      <c r="D26" s="375">
        <v>2042.0100000000002</v>
      </c>
      <c r="E26" s="19">
        <v>235.81</v>
      </c>
      <c r="F26" s="369">
        <v>2004.6900000000005</v>
      </c>
      <c r="G26" s="377">
        <v>2240.5000000000005</v>
      </c>
      <c r="H26" s="345">
        <f t="shared" si="0"/>
        <v>4.216484236264079E-3</v>
      </c>
      <c r="I26" s="323">
        <f t="shared" si="1"/>
        <v>7.0480812908545534E-3</v>
      </c>
      <c r="J26" s="399">
        <f t="shared" si="2"/>
        <v>6.4237330923658771E-3</v>
      </c>
      <c r="K26" s="323">
        <f t="shared" si="3"/>
        <v>3.795432604634739E-3</v>
      </c>
      <c r="L26" s="323">
        <f t="shared" si="4"/>
        <v>8.1203942042285884E-3</v>
      </c>
      <c r="M26" s="399">
        <f t="shared" si="5"/>
        <v>7.2507865347732252E-3</v>
      </c>
      <c r="N26" s="394">
        <f t="shared" si="6"/>
        <v>-0.20210462204777699</v>
      </c>
      <c r="O26" s="395">
        <f t="shared" si="6"/>
        <v>0.14785252537976618</v>
      </c>
      <c r="P26" s="386">
        <f t="shared" si="6"/>
        <v>9.7203245821519096E-2</v>
      </c>
      <c r="R26" s="401">
        <v>97.65100000000001</v>
      </c>
      <c r="S26" s="369">
        <v>508.16699999999997</v>
      </c>
      <c r="T26" s="374">
        <v>605.81799999999998</v>
      </c>
      <c r="U26" s="19">
        <v>81.679000000000002</v>
      </c>
      <c r="V26" s="119">
        <v>529.79300000000001</v>
      </c>
      <c r="W26" s="375">
        <v>611.47199999999998</v>
      </c>
      <c r="X26" s="345">
        <f t="shared" si="10"/>
        <v>5.5231010313868444E-3</v>
      </c>
      <c r="Y26" s="323">
        <f t="shared" si="11"/>
        <v>8.1650452729102613E-3</v>
      </c>
      <c r="Z26" s="399">
        <f t="shared" si="12"/>
        <v>7.580556378037194E-3</v>
      </c>
      <c r="AA26" s="323">
        <f t="shared" si="13"/>
        <v>5.2359420798226836E-3</v>
      </c>
      <c r="AB26" s="323">
        <f t="shared" si="14"/>
        <v>8.8219543078340238E-3</v>
      </c>
      <c r="AC26" s="399">
        <f t="shared" si="15"/>
        <v>8.0825231813480176E-3</v>
      </c>
      <c r="AE26" s="394">
        <f t="shared" si="7"/>
        <v>-0.16356207309704976</v>
      </c>
      <c r="AF26" s="395">
        <f t="shared" si="7"/>
        <v>4.2556875987618314E-2</v>
      </c>
      <c r="AG26" s="386">
        <f t="shared" si="7"/>
        <v>9.3328359342244645E-3</v>
      </c>
      <c r="AI26" s="27">
        <f t="shared" si="17"/>
        <v>3.3041551059078298</v>
      </c>
      <c r="AJ26" s="28">
        <f t="shared" si="17"/>
        <v>2.9096806701517912</v>
      </c>
      <c r="AK26" s="402">
        <f t="shared" si="17"/>
        <v>2.9667729345106042</v>
      </c>
      <c r="AL26" s="28">
        <f t="shared" si="17"/>
        <v>3.4637631991857853</v>
      </c>
      <c r="AM26" s="28">
        <f t="shared" si="17"/>
        <v>2.6427677097207041</v>
      </c>
      <c r="AN26" s="402">
        <f t="shared" si="17"/>
        <v>2.7291765230975225</v>
      </c>
      <c r="AO26" s="384">
        <f t="shared" si="16"/>
        <v>4.8305266599796198E-2</v>
      </c>
      <c r="AP26" s="385">
        <f t="shared" si="16"/>
        <v>-9.1732733137744257E-2</v>
      </c>
      <c r="AQ26" s="386">
        <f t="shared" si="16"/>
        <v>-8.0085809280943637E-2</v>
      </c>
    </row>
    <row r="27" spans="1:43" ht="20.100000000000001" customHeight="1">
      <c r="A27" s="8" t="s">
        <v>176</v>
      </c>
      <c r="B27" s="19">
        <v>89.58</v>
      </c>
      <c r="C27" s="371">
        <v>265.78999999999996</v>
      </c>
      <c r="D27" s="375">
        <v>355.36999999999995</v>
      </c>
      <c r="E27" s="19">
        <v>87.96</v>
      </c>
      <c r="F27" s="369">
        <v>252.77999999999997</v>
      </c>
      <c r="G27" s="377">
        <v>340.73999999999995</v>
      </c>
      <c r="H27" s="345">
        <f t="shared" si="0"/>
        <v>1.2780424236466677E-3</v>
      </c>
      <c r="I27" s="323">
        <f t="shared" si="1"/>
        <v>1.0726262267867362E-3</v>
      </c>
      <c r="J27" s="399">
        <f t="shared" si="2"/>
        <v>1.1179191233314533E-3</v>
      </c>
      <c r="K27" s="323">
        <f t="shared" si="3"/>
        <v>1.4157425550386821E-3</v>
      </c>
      <c r="L27" s="323">
        <f t="shared" si="4"/>
        <v>1.0239354947372921E-3</v>
      </c>
      <c r="M27" s="399">
        <f t="shared" si="5"/>
        <v>1.1027150206911974E-3</v>
      </c>
      <c r="N27" s="394">
        <f t="shared" si="6"/>
        <v>-1.8084393837910297E-2</v>
      </c>
      <c r="O27" s="395">
        <f t="shared" si="6"/>
        <v>-4.8948417923924875E-2</v>
      </c>
      <c r="P27" s="386">
        <f t="shared" si="6"/>
        <v>-4.1168359737738122E-2</v>
      </c>
      <c r="R27" s="401">
        <v>131.875</v>
      </c>
      <c r="S27" s="369">
        <v>500.93899999999996</v>
      </c>
      <c r="T27" s="374">
        <v>632.81399999999996</v>
      </c>
      <c r="U27" s="19">
        <v>132.12799999999999</v>
      </c>
      <c r="V27" s="119">
        <v>468.44900000000001</v>
      </c>
      <c r="W27" s="375">
        <v>600.577</v>
      </c>
      <c r="X27" s="345">
        <f t="shared" si="10"/>
        <v>7.4587966176909602E-3</v>
      </c>
      <c r="Y27" s="323">
        <f t="shared" si="11"/>
        <v>8.0489083588001446E-3</v>
      </c>
      <c r="Z27" s="399">
        <f t="shared" si="12"/>
        <v>7.9183553539367083E-3</v>
      </c>
      <c r="AA27" s="323">
        <f t="shared" si="13"/>
        <v>8.4699195034563524E-3</v>
      </c>
      <c r="AB27" s="323">
        <f t="shared" si="14"/>
        <v>7.8004723987492109E-3</v>
      </c>
      <c r="AC27" s="399">
        <f t="shared" si="15"/>
        <v>7.9385115339450519E-3</v>
      </c>
      <c r="AE27" s="394">
        <f t="shared" si="7"/>
        <v>1.9184834123221681E-3</v>
      </c>
      <c r="AF27" s="395">
        <f t="shared" si="7"/>
        <v>-6.4858196307334734E-2</v>
      </c>
      <c r="AG27" s="386">
        <f t="shared" si="7"/>
        <v>-5.094229900097022E-2</v>
      </c>
      <c r="AI27" s="27">
        <f t="shared" si="17"/>
        <v>14.721478008484038</v>
      </c>
      <c r="AJ27" s="28">
        <f t="shared" si="17"/>
        <v>18.847172579856281</v>
      </c>
      <c r="AK27" s="402">
        <f t="shared" si="17"/>
        <v>17.807186875650732</v>
      </c>
      <c r="AL27" s="28">
        <f t="shared" si="17"/>
        <v>15.021373351523419</v>
      </c>
      <c r="AM27" s="28">
        <f t="shared" si="17"/>
        <v>18.53188543397421</v>
      </c>
      <c r="AN27" s="402">
        <f t="shared" si="17"/>
        <v>17.625667664494927</v>
      </c>
      <c r="AO27" s="384">
        <f t="shared" si="16"/>
        <v>2.0371279491539534E-2</v>
      </c>
      <c r="AP27" s="385">
        <f t="shared" si="16"/>
        <v>-1.672861775665211E-2</v>
      </c>
      <c r="AQ27" s="386">
        <f t="shared" si="16"/>
        <v>-1.0193592756866723E-2</v>
      </c>
    </row>
    <row r="28" spans="1:43" ht="20.100000000000001" customHeight="1">
      <c r="A28" s="8" t="s">
        <v>216</v>
      </c>
      <c r="B28" s="19">
        <v>265.75</v>
      </c>
      <c r="C28" s="371">
        <v>2882.9100000000003</v>
      </c>
      <c r="D28" s="375">
        <v>3148.6600000000003</v>
      </c>
      <c r="E28" s="19">
        <v>250.9</v>
      </c>
      <c r="F28" s="369">
        <v>1923.0599999999997</v>
      </c>
      <c r="G28" s="377">
        <v>2173.9599999999996</v>
      </c>
      <c r="H28" s="345">
        <f t="shared" si="0"/>
        <v>3.791468788614668E-3</v>
      </c>
      <c r="I28" s="323">
        <f t="shared" si="1"/>
        <v>1.1634316097165998E-2</v>
      </c>
      <c r="J28" s="399">
        <f t="shared" si="2"/>
        <v>9.9050207582767665E-3</v>
      </c>
      <c r="K28" s="323">
        <f t="shared" si="3"/>
        <v>4.0383106759800521E-3</v>
      </c>
      <c r="L28" s="323">
        <f t="shared" si="4"/>
        <v>7.7897357089544142E-3</v>
      </c>
      <c r="M28" s="399">
        <f t="shared" si="5"/>
        <v>7.0354473979627732E-3</v>
      </c>
      <c r="N28" s="394">
        <f t="shared" si="6"/>
        <v>-5.587958607714015E-2</v>
      </c>
      <c r="O28" s="395">
        <f t="shared" si="6"/>
        <v>-0.33294483698762728</v>
      </c>
      <c r="P28" s="386">
        <f t="shared" si="6"/>
        <v>-0.3095602573793298</v>
      </c>
      <c r="R28" s="401">
        <v>81.531999999999996</v>
      </c>
      <c r="S28" s="369">
        <v>843.42899999999997</v>
      </c>
      <c r="T28" s="374">
        <v>924.96100000000001</v>
      </c>
      <c r="U28" s="19">
        <v>72.066000000000003</v>
      </c>
      <c r="V28" s="119">
        <v>486.64300000000003</v>
      </c>
      <c r="W28" s="375">
        <v>558.70900000000006</v>
      </c>
      <c r="X28" s="345">
        <f t="shared" si="10"/>
        <v>4.6114169162735875E-3</v>
      </c>
      <c r="Y28" s="323">
        <f t="shared" si="11"/>
        <v>1.3551914960013988E-2</v>
      </c>
      <c r="Z28" s="399">
        <f t="shared" si="12"/>
        <v>1.1573969423136422E-2</v>
      </c>
      <c r="AA28" s="323">
        <f t="shared" si="13"/>
        <v>4.6197113324661365E-3</v>
      </c>
      <c r="AB28" s="323">
        <f t="shared" si="14"/>
        <v>8.1034334357518376E-3</v>
      </c>
      <c r="AC28" s="399">
        <f t="shared" si="15"/>
        <v>7.3850944019150022E-3</v>
      </c>
      <c r="AE28" s="394">
        <f t="shared" si="7"/>
        <v>-0.11610165333856638</v>
      </c>
      <c r="AF28" s="395">
        <f t="shared" si="7"/>
        <v>-0.42301841648793193</v>
      </c>
      <c r="AG28" s="386">
        <f t="shared" si="7"/>
        <v>-0.39596480284033592</v>
      </c>
      <c r="AI28" s="27">
        <f t="shared" si="17"/>
        <v>3.0679962370649108</v>
      </c>
      <c r="AJ28" s="28">
        <f t="shared" si="17"/>
        <v>2.9256168246667427</v>
      </c>
      <c r="AK28" s="402">
        <f t="shared" si="17"/>
        <v>2.9376337870713254</v>
      </c>
      <c r="AL28" s="28">
        <f t="shared" si="17"/>
        <v>2.8722997210043841</v>
      </c>
      <c r="AM28" s="28">
        <f t="shared" si="17"/>
        <v>2.5305658689796475</v>
      </c>
      <c r="AN28" s="402">
        <f t="shared" si="17"/>
        <v>2.5700058878728225</v>
      </c>
      <c r="AO28" s="384">
        <f t="shared" si="16"/>
        <v>-6.3786426363985863E-2</v>
      </c>
      <c r="AP28" s="385">
        <f t="shared" si="16"/>
        <v>-0.13503168027894269</v>
      </c>
      <c r="AQ28" s="386">
        <f t="shared" si="16"/>
        <v>-0.12514422349594828</v>
      </c>
    </row>
    <row r="29" spans="1:43" ht="20.100000000000001" customHeight="1">
      <c r="A29" s="8" t="s">
        <v>188</v>
      </c>
      <c r="B29" s="19">
        <v>23.98</v>
      </c>
      <c r="C29" s="371">
        <v>2723.5099999999998</v>
      </c>
      <c r="D29" s="375">
        <v>2747.49</v>
      </c>
      <c r="E29" s="19">
        <v>30.549999999999997</v>
      </c>
      <c r="F29" s="369">
        <v>2104.4499999999998</v>
      </c>
      <c r="G29" s="377">
        <v>2135</v>
      </c>
      <c r="H29" s="345">
        <f t="shared" si="0"/>
        <v>3.421238816593781E-4</v>
      </c>
      <c r="I29" s="323">
        <f t="shared" si="1"/>
        <v>1.0991038996636232E-2</v>
      </c>
      <c r="J29" s="399">
        <f t="shared" si="2"/>
        <v>8.6430244876099134E-3</v>
      </c>
      <c r="K29" s="323">
        <f t="shared" si="3"/>
        <v>4.9171140355197518E-4</v>
      </c>
      <c r="L29" s="323">
        <f t="shared" si="4"/>
        <v>8.524491858137093E-3</v>
      </c>
      <c r="M29" s="399">
        <f t="shared" si="5"/>
        <v>6.9093636472844595E-3</v>
      </c>
      <c r="N29" s="394">
        <f t="shared" si="6"/>
        <v>0.27397831526271882</v>
      </c>
      <c r="O29" s="395">
        <f t="shared" si="6"/>
        <v>-0.22730226802912418</v>
      </c>
      <c r="P29" s="386">
        <f t="shared" si="6"/>
        <v>-0.22292710801495177</v>
      </c>
      <c r="R29" s="401">
        <v>15.383999999999999</v>
      </c>
      <c r="S29" s="369">
        <v>657.76</v>
      </c>
      <c r="T29" s="374">
        <v>673.14400000000001</v>
      </c>
      <c r="U29" s="19">
        <v>11.849</v>
      </c>
      <c r="V29" s="119">
        <v>495.71799999999996</v>
      </c>
      <c r="W29" s="375">
        <v>507.56699999999995</v>
      </c>
      <c r="X29" s="345">
        <f t="shared" si="10"/>
        <v>8.7011281263740456E-4</v>
      </c>
      <c r="Y29" s="323">
        <f t="shared" si="11"/>
        <v>1.0568651995720803E-2</v>
      </c>
      <c r="Z29" s="399">
        <f t="shared" si="12"/>
        <v>8.4230016977664395E-3</v>
      </c>
      <c r="AA29" s="323">
        <f t="shared" si="13"/>
        <v>7.5956705767478763E-4</v>
      </c>
      <c r="AB29" s="323">
        <f t="shared" si="14"/>
        <v>8.2545476168444393E-3</v>
      </c>
      <c r="AC29" s="399">
        <f t="shared" si="15"/>
        <v>6.7090922292227101E-3</v>
      </c>
      <c r="AE29" s="394">
        <f t="shared" si="7"/>
        <v>-0.22978419136765463</v>
      </c>
      <c r="AF29" s="395">
        <f t="shared" si="7"/>
        <v>-0.24635429335928002</v>
      </c>
      <c r="AG29" s="386">
        <f t="shared" si="7"/>
        <v>-0.24597560106010014</v>
      </c>
      <c r="AI29" s="27">
        <f t="shared" si="17"/>
        <v>6.41534612176814</v>
      </c>
      <c r="AJ29" s="28">
        <f t="shared" si="17"/>
        <v>2.415118725468238</v>
      </c>
      <c r="AK29" s="402">
        <f t="shared" si="17"/>
        <v>2.4500325751868073</v>
      </c>
      <c r="AL29" s="28">
        <f t="shared" si="17"/>
        <v>3.8785597381342067</v>
      </c>
      <c r="AM29" s="28">
        <f t="shared" si="17"/>
        <v>2.3555703390434553</v>
      </c>
      <c r="AN29" s="402">
        <f t="shared" si="17"/>
        <v>2.3773629976580795</v>
      </c>
      <c r="AO29" s="384">
        <f t="shared" si="16"/>
        <v>-0.39542471060544543</v>
      </c>
      <c r="AP29" s="385">
        <f t="shared" si="16"/>
        <v>-2.4656504790768686E-2</v>
      </c>
      <c r="AQ29" s="386">
        <f t="shared" si="16"/>
        <v>-2.9660657684597112E-2</v>
      </c>
    </row>
    <row r="30" spans="1:43" ht="20.100000000000001" customHeight="1">
      <c r="A30" s="8" t="s">
        <v>217</v>
      </c>
      <c r="B30" s="19">
        <v>404.71000000000004</v>
      </c>
      <c r="C30" s="371">
        <v>1496.95</v>
      </c>
      <c r="D30" s="375">
        <v>1901.66</v>
      </c>
      <c r="E30" s="19">
        <v>163.51</v>
      </c>
      <c r="F30" s="369">
        <v>1945.9299999999998</v>
      </c>
      <c r="G30" s="377">
        <v>2109.4399999999996</v>
      </c>
      <c r="H30" s="345">
        <f t="shared" si="0"/>
        <v>5.7740181879218904E-3</v>
      </c>
      <c r="I30" s="323">
        <f t="shared" si="1"/>
        <v>6.0411145272147374E-3</v>
      </c>
      <c r="J30" s="399">
        <f t="shared" si="2"/>
        <v>5.9822215720924448E-3</v>
      </c>
      <c r="K30" s="323">
        <f t="shared" si="3"/>
        <v>2.6317424417277727E-3</v>
      </c>
      <c r="L30" s="323">
        <f t="shared" si="4"/>
        <v>7.8823751771269039E-3</v>
      </c>
      <c r="M30" s="399">
        <f t="shared" si="5"/>
        <v>6.826645457671067E-3</v>
      </c>
      <c r="N30" s="394">
        <f t="shared" si="6"/>
        <v>-0.59598230831953747</v>
      </c>
      <c r="O30" s="395">
        <f t="shared" si="6"/>
        <v>0.29992985737666572</v>
      </c>
      <c r="P30" s="386">
        <f t="shared" si="6"/>
        <v>0.10926243387356284</v>
      </c>
      <c r="R30" s="401">
        <v>64.028000000000006</v>
      </c>
      <c r="S30" s="369">
        <v>394.94499999999999</v>
      </c>
      <c r="T30" s="374">
        <v>458.97300000000001</v>
      </c>
      <c r="U30" s="19">
        <v>46.396000000000001</v>
      </c>
      <c r="V30" s="119">
        <v>444.48000000000008</v>
      </c>
      <c r="W30" s="375">
        <v>490.87600000000009</v>
      </c>
      <c r="X30" s="345">
        <f t="shared" si="10"/>
        <v>3.6213977618010755E-3</v>
      </c>
      <c r="Y30" s="323">
        <f t="shared" si="11"/>
        <v>6.3458347458798846E-3</v>
      </c>
      <c r="Z30" s="399">
        <f t="shared" si="12"/>
        <v>5.7430956202966319E-3</v>
      </c>
      <c r="AA30" s="323">
        <f t="shared" si="13"/>
        <v>2.9741643352079877E-3</v>
      </c>
      <c r="AB30" s="323">
        <f t="shared" si="14"/>
        <v>7.4013477919603835E-3</v>
      </c>
      <c r="AC30" s="399">
        <f t="shared" si="15"/>
        <v>6.4884682359411232E-3</v>
      </c>
      <c r="AE30" s="394">
        <f t="shared" si="7"/>
        <v>-0.27537952145936156</v>
      </c>
      <c r="AF30" s="395">
        <f t="shared" si="7"/>
        <v>0.1254225271873301</v>
      </c>
      <c r="AG30" s="386">
        <f t="shared" si="7"/>
        <v>6.9509535419294985E-2</v>
      </c>
      <c r="AI30" s="27">
        <f t="shared" si="17"/>
        <v>1.5820711126485631</v>
      </c>
      <c r="AJ30" s="28">
        <f t="shared" si="17"/>
        <v>2.6383312735896318</v>
      </c>
      <c r="AK30" s="402">
        <f t="shared" si="17"/>
        <v>2.4135386977693174</v>
      </c>
      <c r="AL30" s="28">
        <f t="shared" si="17"/>
        <v>2.8375022934377103</v>
      </c>
      <c r="AM30" s="28">
        <f t="shared" si="17"/>
        <v>2.284152050690416</v>
      </c>
      <c r="AN30" s="402">
        <f t="shared" si="17"/>
        <v>2.3270441444174765</v>
      </c>
      <c r="AO30" s="384">
        <f t="shared" si="16"/>
        <v>0.79353650461856651</v>
      </c>
      <c r="AP30" s="385">
        <f t="shared" si="16"/>
        <v>-0.13424365107014424</v>
      </c>
      <c r="AQ30" s="386">
        <f t="shared" si="16"/>
        <v>-3.5837234941284497E-2</v>
      </c>
    </row>
    <row r="31" spans="1:43" ht="20.100000000000001" customHeight="1">
      <c r="A31" s="8" t="s">
        <v>222</v>
      </c>
      <c r="B31" s="19">
        <v>320.18</v>
      </c>
      <c r="C31" s="371">
        <v>1493.94</v>
      </c>
      <c r="D31" s="375">
        <v>1814.1200000000001</v>
      </c>
      <c r="E31" s="19">
        <v>235.43</v>
      </c>
      <c r="F31" s="369">
        <v>1427.28</v>
      </c>
      <c r="G31" s="377">
        <v>1662.71</v>
      </c>
      <c r="H31" s="345">
        <f t="shared" si="0"/>
        <v>4.5680243715471094E-3</v>
      </c>
      <c r="I31" s="323">
        <f t="shared" si="1"/>
        <v>6.028967324751785E-3</v>
      </c>
      <c r="J31" s="399">
        <f t="shared" si="2"/>
        <v>5.7068391817487593E-3</v>
      </c>
      <c r="K31" s="323">
        <f t="shared" si="3"/>
        <v>3.7893163907771368E-3</v>
      </c>
      <c r="L31" s="323">
        <f t="shared" si="4"/>
        <v>5.7814805480205806E-3</v>
      </c>
      <c r="M31" s="399">
        <f t="shared" si="5"/>
        <v>5.380921793899927E-3</v>
      </c>
      <c r="N31" s="394">
        <f t="shared" si="6"/>
        <v>-0.2646948591417328</v>
      </c>
      <c r="O31" s="395">
        <f t="shared" si="6"/>
        <v>-4.4620265874131544E-2</v>
      </c>
      <c r="P31" s="386">
        <f t="shared" si="6"/>
        <v>-8.3461954005247765E-2</v>
      </c>
      <c r="R31" s="401">
        <v>114.97300000000001</v>
      </c>
      <c r="S31" s="369">
        <v>403.88699999999994</v>
      </c>
      <c r="T31" s="374">
        <v>518.8599999999999</v>
      </c>
      <c r="U31" s="19">
        <v>93.697000000000003</v>
      </c>
      <c r="V31" s="119">
        <v>393.29900000000004</v>
      </c>
      <c r="W31" s="375">
        <v>486.99600000000004</v>
      </c>
      <c r="X31" s="345">
        <f t="shared" si="10"/>
        <v>6.502826339532003E-3</v>
      </c>
      <c r="Y31" s="323">
        <f t="shared" si="11"/>
        <v>6.4895115978406831E-3</v>
      </c>
      <c r="Z31" s="399">
        <f t="shared" si="12"/>
        <v>6.4924572764565886E-3</v>
      </c>
      <c r="AA31" s="323">
        <f t="shared" si="13"/>
        <v>6.0063426958354782E-3</v>
      </c>
      <c r="AB31" s="323">
        <f t="shared" si="14"/>
        <v>6.5490971139988896E-3</v>
      </c>
      <c r="AC31" s="399">
        <f t="shared" si="15"/>
        <v>6.4371818484309333E-3</v>
      </c>
      <c r="AE31" s="394">
        <f t="shared" si="7"/>
        <v>-0.18505214267697639</v>
      </c>
      <c r="AF31" s="395">
        <f t="shared" si="7"/>
        <v>-2.6215253276287452E-2</v>
      </c>
      <c r="AG31" s="386">
        <f t="shared" si="7"/>
        <v>-6.1411556103765697E-2</v>
      </c>
      <c r="AI31" s="27">
        <f t="shared" si="17"/>
        <v>3.5908863764132679</v>
      </c>
      <c r="AJ31" s="28">
        <f t="shared" si="17"/>
        <v>2.7035021486806694</v>
      </c>
      <c r="AK31" s="402">
        <f t="shared" si="17"/>
        <v>2.8601195069785894</v>
      </c>
      <c r="AL31" s="28">
        <f t="shared" si="17"/>
        <v>3.9798241515524784</v>
      </c>
      <c r="AM31" s="28">
        <f t="shared" si="17"/>
        <v>2.7555840479793736</v>
      </c>
      <c r="AN31" s="402">
        <f t="shared" si="17"/>
        <v>2.9289292781062244</v>
      </c>
      <c r="AO31" s="384">
        <f t="shared" si="16"/>
        <v>0.10831247061838205</v>
      </c>
      <c r="AP31" s="385">
        <f t="shared" si="16"/>
        <v>1.9264604366643689E-2</v>
      </c>
      <c r="AQ31" s="386">
        <f t="shared" si="16"/>
        <v>2.4058355239961686E-2</v>
      </c>
    </row>
    <row r="32" spans="1:43" ht="20.100000000000001" customHeight="1" thickBot="1">
      <c r="A32" s="8" t="s">
        <v>17</v>
      </c>
      <c r="B32" s="19">
        <f>B33-SUM(B7:B31)</f>
        <v>4385.2299999999523</v>
      </c>
      <c r="C32" s="371">
        <f t="shared" ref="C32:G32" si="18">C33-SUM(C7:C31)</f>
        <v>19183.159999999974</v>
      </c>
      <c r="D32" s="376">
        <f t="shared" si="18"/>
        <v>23568.390000000189</v>
      </c>
      <c r="E32" s="21">
        <f t="shared" si="18"/>
        <v>4150.9199999999837</v>
      </c>
      <c r="F32" s="119">
        <f t="shared" si="18"/>
        <v>17295.400000000052</v>
      </c>
      <c r="G32" s="375">
        <f t="shared" si="18"/>
        <v>21446.320000000007</v>
      </c>
      <c r="H32" s="345">
        <f t="shared" si="0"/>
        <v>6.2564299815226793E-2</v>
      </c>
      <c r="I32" s="323">
        <f t="shared" si="1"/>
        <v>7.7415856611032105E-2</v>
      </c>
      <c r="J32" s="400">
        <f t="shared" si="2"/>
        <v>7.4141187739916167E-2</v>
      </c>
      <c r="K32" s="323">
        <f t="shared" si="3"/>
        <v>6.6810301120522317E-2</v>
      </c>
      <c r="L32" s="323">
        <f t="shared" si="4"/>
        <v>7.0058445904262273E-2</v>
      </c>
      <c r="M32" s="399">
        <f t="shared" si="5"/>
        <v>6.9405350714768013E-2</v>
      </c>
      <c r="N32" s="396">
        <f t="shared" si="6"/>
        <v>-5.3431633004419637E-2</v>
      </c>
      <c r="O32" s="397">
        <f t="shared" si="6"/>
        <v>-9.8407144599738761E-2</v>
      </c>
      <c r="P32" s="388">
        <f t="shared" si="6"/>
        <v>-9.0038818943515647E-2</v>
      </c>
      <c r="R32" s="19">
        <f t="shared" ref="R32:W32" si="19">R33-SUM(R7:R31)</f>
        <v>1037.362000000001</v>
      </c>
      <c r="S32" s="119">
        <f t="shared" si="19"/>
        <v>4918.3789999999935</v>
      </c>
      <c r="T32" s="375">
        <f t="shared" si="19"/>
        <v>5955.7410000000091</v>
      </c>
      <c r="U32" s="119">
        <f t="shared" si="19"/>
        <v>977.79399999999441</v>
      </c>
      <c r="V32" s="123">
        <f t="shared" si="19"/>
        <v>4600.9880000000048</v>
      </c>
      <c r="W32" s="376">
        <f t="shared" si="19"/>
        <v>5578.781999999992</v>
      </c>
      <c r="X32" s="345">
        <f t="shared" si="10"/>
        <v>5.8672774801297727E-2</v>
      </c>
      <c r="Y32" s="323">
        <f t="shared" si="11"/>
        <v>7.9026751450470112E-2</v>
      </c>
      <c r="Z32" s="399">
        <f t="shared" si="12"/>
        <v>7.4523752056702974E-2</v>
      </c>
      <c r="AA32" s="323">
        <f t="shared" si="13"/>
        <v>6.2680404387885649E-2</v>
      </c>
      <c r="AB32" s="323">
        <f t="shared" si="14"/>
        <v>7.6614273701035476E-2</v>
      </c>
      <c r="AC32" s="399">
        <f t="shared" si="15"/>
        <v>7.3741127702800779E-2</v>
      </c>
      <c r="AE32" s="396">
        <f t="shared" si="7"/>
        <v>-5.7422577653708659E-2</v>
      </c>
      <c r="AF32" s="397">
        <f t="shared" si="7"/>
        <v>-6.4531627188549143E-2</v>
      </c>
      <c r="AG32" s="388">
        <f t="shared" si="7"/>
        <v>-6.329338364445608E-2</v>
      </c>
      <c r="AI32" s="27">
        <f t="shared" si="17"/>
        <v>2.3655817368758587</v>
      </c>
      <c r="AJ32" s="28">
        <f t="shared" si="17"/>
        <v>2.5639044870605261</v>
      </c>
      <c r="AK32" s="402">
        <f t="shared" si="17"/>
        <v>2.5270037537566044</v>
      </c>
      <c r="AL32" s="28">
        <f t="shared" si="17"/>
        <v>2.3556079134264167</v>
      </c>
      <c r="AM32" s="28">
        <f t="shared" si="17"/>
        <v>2.6602379823536841</v>
      </c>
      <c r="AN32" s="402">
        <f t="shared" si="17"/>
        <v>2.6012770489296022</v>
      </c>
      <c r="AO32" s="387">
        <f t="shared" si="16"/>
        <v>-4.2162244043251942E-3</v>
      </c>
      <c r="AP32" s="385">
        <f t="shared" si="16"/>
        <v>3.7572965677673431E-2</v>
      </c>
      <c r="AQ32" s="386">
        <f t="shared" si="16"/>
        <v>2.9391842043204063E-2</v>
      </c>
    </row>
    <row r="33" spans="1:43" ht="25.5" customHeight="1" thickBot="1">
      <c r="A33" s="12" t="s">
        <v>18</v>
      </c>
      <c r="B33" s="17">
        <v>70091.569999999949</v>
      </c>
      <c r="C33" s="372">
        <v>247793.68000000002</v>
      </c>
      <c r="D33" s="18">
        <v>317885.25000000006</v>
      </c>
      <c r="E33" s="17">
        <v>62129.939999999988</v>
      </c>
      <c r="F33" s="373">
        <v>246871.02000000005</v>
      </c>
      <c r="G33" s="378">
        <v>309000.96000000008</v>
      </c>
      <c r="H33" s="334">
        <f>SUM(H7:H32)</f>
        <v>1</v>
      </c>
      <c r="I33" s="338">
        <f t="shared" ref="I33:M33" si="20">SUM(I7:I32)</f>
        <v>0.99999999999999978</v>
      </c>
      <c r="J33" s="335">
        <f t="shared" si="20"/>
        <v>1.0000000000000004</v>
      </c>
      <c r="K33" s="338">
        <f t="shared" si="20"/>
        <v>1.0000000000000002</v>
      </c>
      <c r="L33" s="338">
        <f t="shared" si="20"/>
        <v>0.99999999999999978</v>
      </c>
      <c r="M33" s="335">
        <f t="shared" si="20"/>
        <v>0.99999999999999956</v>
      </c>
      <c r="N33" s="389">
        <f t="shared" si="6"/>
        <v>-0.1135889808146681</v>
      </c>
      <c r="O33" s="390">
        <f t="shared" si="6"/>
        <v>-3.7235009383611976E-3</v>
      </c>
      <c r="P33" s="391">
        <f t="shared" si="6"/>
        <v>-2.7948103914855998E-2</v>
      </c>
      <c r="R33" s="17">
        <v>17680.465999999997</v>
      </c>
      <c r="S33" s="372">
        <v>62236.886999999988</v>
      </c>
      <c r="T33" s="18">
        <v>79917.353000000017</v>
      </c>
      <c r="U33" s="17">
        <v>15599.675999999999</v>
      </c>
      <c r="V33" s="373">
        <v>60053.927000000003</v>
      </c>
      <c r="W33" s="378">
        <v>75653.603000000003</v>
      </c>
      <c r="X33" s="334">
        <f t="shared" ref="X33:AC33" si="21">SUM(X7:X32)</f>
        <v>1.0000000000000002</v>
      </c>
      <c r="Y33" s="338">
        <f t="shared" si="21"/>
        <v>1</v>
      </c>
      <c r="Z33" s="335">
        <f t="shared" si="21"/>
        <v>1</v>
      </c>
      <c r="AA33" s="338">
        <f t="shared" si="21"/>
        <v>0.99999999999999967</v>
      </c>
      <c r="AB33" s="338">
        <f t="shared" si="21"/>
        <v>1.0000000000000002</v>
      </c>
      <c r="AC33" s="335">
        <f t="shared" si="21"/>
        <v>0.99999999999999956</v>
      </c>
      <c r="AE33" s="389">
        <f t="shared" si="7"/>
        <v>-0.11768864010711017</v>
      </c>
      <c r="AF33" s="390">
        <f t="shared" si="7"/>
        <v>-3.5075019095990215E-2</v>
      </c>
      <c r="AG33" s="391">
        <f t="shared" si="7"/>
        <v>-5.3351992276320932E-2</v>
      </c>
      <c r="AI33" s="403">
        <f t="shared" si="17"/>
        <v>2.5224810915207079</v>
      </c>
      <c r="AJ33" s="404">
        <f t="shared" si="17"/>
        <v>2.5116414187803331</v>
      </c>
      <c r="AK33" s="405">
        <f t="shared" si="17"/>
        <v>2.5140314940690081</v>
      </c>
      <c r="AL33" s="404">
        <f t="shared" si="17"/>
        <v>2.5108145927712151</v>
      </c>
      <c r="AM33" s="404">
        <f t="shared" si="17"/>
        <v>2.4326033489066474</v>
      </c>
      <c r="AN33" s="405">
        <f t="shared" si="17"/>
        <v>2.4483290602074499</v>
      </c>
      <c r="AO33" s="389">
        <f t="shared" si="16"/>
        <v>-4.625009395990946E-3</v>
      </c>
      <c r="AP33" s="390">
        <f t="shared" si="16"/>
        <v>-3.1468691861303591E-2</v>
      </c>
      <c r="AQ33" s="391">
        <f t="shared" si="16"/>
        <v>-2.6134292277785874E-2</v>
      </c>
    </row>
    <row r="36" spans="1:43" ht="15.75" thickBot="1"/>
    <row r="37" spans="1:43">
      <c r="A37" s="494" t="s">
        <v>2</v>
      </c>
      <c r="B37" s="441" t="s">
        <v>133</v>
      </c>
      <c r="C37" s="503"/>
      <c r="D37" s="503"/>
      <c r="E37" s="503"/>
      <c r="F37" s="503"/>
      <c r="G37" s="526"/>
      <c r="H37" s="504" t="s">
        <v>135</v>
      </c>
      <c r="I37" s="503"/>
      <c r="J37" s="503"/>
      <c r="K37" s="503"/>
      <c r="L37" s="503"/>
      <c r="M37" s="526"/>
      <c r="N37" s="527" t="s">
        <v>153</v>
      </c>
      <c r="O37" s="497"/>
      <c r="P37" s="528"/>
      <c r="R37" s="504" t="s">
        <v>134</v>
      </c>
      <c r="S37" s="503"/>
      <c r="T37" s="503"/>
      <c r="U37" s="503"/>
      <c r="V37" s="503"/>
      <c r="W37" s="526"/>
      <c r="X37" s="503" t="s">
        <v>136</v>
      </c>
      <c r="Y37" s="503"/>
      <c r="Z37" s="503"/>
      <c r="AA37" s="503"/>
      <c r="AB37" s="503"/>
      <c r="AC37" s="442"/>
      <c r="AE37" s="497" t="s">
        <v>153</v>
      </c>
      <c r="AF37" s="497"/>
      <c r="AG37" s="497"/>
      <c r="AI37" s="488" t="s">
        <v>139</v>
      </c>
      <c r="AJ37" s="487"/>
      <c r="AK37" s="487"/>
      <c r="AL37" s="487"/>
      <c r="AM37" s="487"/>
      <c r="AN37" s="486"/>
      <c r="AO37" s="497" t="s">
        <v>153</v>
      </c>
      <c r="AP37" s="497"/>
      <c r="AQ37" s="497"/>
    </row>
    <row r="38" spans="1:43" ht="15" customHeight="1">
      <c r="A38" s="495"/>
      <c r="B38" s="525" t="str">
        <f>B5</f>
        <v>jan-maio 2025</v>
      </c>
      <c r="C38" s="499"/>
      <c r="D38" s="500"/>
      <c r="E38" s="532" t="str">
        <f>E5</f>
        <v>jan-maio 2026</v>
      </c>
      <c r="F38" s="507"/>
      <c r="G38" s="531"/>
      <c r="H38" s="533" t="str">
        <f>B38</f>
        <v>jan-maio 2025</v>
      </c>
      <c r="I38" s="499"/>
      <c r="J38" s="500"/>
      <c r="K38" s="525" t="str">
        <f>E38</f>
        <v>jan-maio 2026</v>
      </c>
      <c r="L38" s="499"/>
      <c r="M38" s="500"/>
      <c r="N38" s="505" t="s">
        <v>137</v>
      </c>
      <c r="O38" s="499"/>
      <c r="P38" s="509"/>
      <c r="R38" s="529" t="str">
        <f>H38</f>
        <v>jan-maio 2025</v>
      </c>
      <c r="S38" s="499"/>
      <c r="T38" s="500"/>
      <c r="U38" s="530" t="str">
        <f>K38</f>
        <v>jan-maio 2026</v>
      </c>
      <c r="V38" s="507"/>
      <c r="W38" s="531"/>
      <c r="X38" s="533" t="str">
        <f>R38</f>
        <v>jan-maio 2025</v>
      </c>
      <c r="Y38" s="499"/>
      <c r="Z38" s="500"/>
      <c r="AA38" s="525" t="str">
        <f>U38</f>
        <v>jan-maio 2026</v>
      </c>
      <c r="AB38" s="499"/>
      <c r="AC38" s="509"/>
      <c r="AE38" s="498" t="s">
        <v>138</v>
      </c>
      <c r="AF38" s="499"/>
      <c r="AG38" s="509"/>
      <c r="AI38" s="521" t="str">
        <f>X38</f>
        <v>jan-maio 2025</v>
      </c>
      <c r="AJ38" s="522"/>
      <c r="AK38" s="524"/>
      <c r="AL38" s="523" t="str">
        <f>AA38</f>
        <v>jan-maio 2026</v>
      </c>
      <c r="AM38" s="522"/>
      <c r="AN38" s="524"/>
      <c r="AO38" s="499" t="s">
        <v>139</v>
      </c>
      <c r="AP38" s="499"/>
      <c r="AQ38" s="509"/>
    </row>
    <row r="39" spans="1:43" ht="18.75" customHeight="1" thickBot="1">
      <c r="A39" s="49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213</v>
      </c>
      <c r="B40" s="39">
        <v>21290.579999999998</v>
      </c>
      <c r="C40" s="370">
        <v>19114.069999999996</v>
      </c>
      <c r="D40" s="375">
        <v>40404.649999999994</v>
      </c>
      <c r="E40" s="39">
        <v>18552.059999999998</v>
      </c>
      <c r="F40" s="379">
        <v>15130.73</v>
      </c>
      <c r="G40" s="377">
        <v>33682.789999999994</v>
      </c>
      <c r="H40" s="345">
        <f>B40/$B$63</f>
        <v>0.58422535721430058</v>
      </c>
      <c r="I40" s="323">
        <f>C40/$C$63</f>
        <v>0.19538269271814207</v>
      </c>
      <c r="J40" s="398">
        <f>D40/$D$63</f>
        <v>0.30091801456588374</v>
      </c>
      <c r="K40" s="323">
        <f>E40/$E$63</f>
        <v>0.61839293023702313</v>
      </c>
      <c r="L40" s="323">
        <f>F40/$F$63</f>
        <v>0.18097065199515597</v>
      </c>
      <c r="M40" s="399">
        <f>G40/$G$63</f>
        <v>0.29647944853756986</v>
      </c>
      <c r="N40" s="392">
        <f t="shared" ref="N40:P63" si="22">(E40-B40)/B40</f>
        <v>-0.1286258993413989</v>
      </c>
      <c r="O40" s="393">
        <f t="shared" si="22"/>
        <v>-0.20839831600491143</v>
      </c>
      <c r="P40" s="382">
        <f t="shared" si="22"/>
        <v>-0.16636352499031676</v>
      </c>
      <c r="R40" s="401">
        <v>5218.7400000000007</v>
      </c>
      <c r="S40" s="369">
        <v>4460.5889999999999</v>
      </c>
      <c r="T40" s="374">
        <v>9679.3290000000015</v>
      </c>
      <c r="U40" s="39">
        <v>4395.4539999999997</v>
      </c>
      <c r="V40" s="112">
        <v>3414.4110000000005</v>
      </c>
      <c r="W40" s="380">
        <v>7809.8649999999998</v>
      </c>
      <c r="X40" s="345">
        <f>R40/$R$63</f>
        <v>0.60320985120005333</v>
      </c>
      <c r="Y40" s="323">
        <f>S40/$S$63</f>
        <v>0.19528913598507378</v>
      </c>
      <c r="Z40" s="398">
        <f>T40/$T$63</f>
        <v>0.30735284049910966</v>
      </c>
      <c r="AA40" s="323">
        <f>U40/$U$63</f>
        <v>0.62002911790466175</v>
      </c>
      <c r="AB40" s="323">
        <f>V40/$V$63</f>
        <v>0.18563203742900458</v>
      </c>
      <c r="AC40" s="399">
        <f>W40/$W$63</f>
        <v>0.30647900356891356</v>
      </c>
      <c r="AE40" s="392">
        <f t="shared" ref="AE40:AG63" si="23">(U40-R40)/R40</f>
        <v>-0.15775570348398288</v>
      </c>
      <c r="AF40" s="393">
        <f t="shared" si="23"/>
        <v>-0.23453808454444008</v>
      </c>
      <c r="AG40" s="382">
        <f t="shared" si="23"/>
        <v>-0.193139834383148</v>
      </c>
      <c r="AI40" s="27">
        <f t="shared" ref="AI40:AN63" si="24">(R40/B40)*10</f>
        <v>2.4511967264395809</v>
      </c>
      <c r="AJ40" s="28">
        <f t="shared" si="24"/>
        <v>2.3336678164305145</v>
      </c>
      <c r="AK40" s="406">
        <f t="shared" si="24"/>
        <v>2.3955977839184359</v>
      </c>
      <c r="AL40" s="28">
        <f t="shared" si="24"/>
        <v>2.3692538726157637</v>
      </c>
      <c r="AM40" s="28">
        <f t="shared" si="24"/>
        <v>2.2566069185029409</v>
      </c>
      <c r="AN40" s="402">
        <f t="shared" si="24"/>
        <v>2.3186514537542764</v>
      </c>
      <c r="AO40" s="383">
        <f t="shared" ref="AO40:AQ51" si="25">(AL40-AI40)/AI40</f>
        <v>-3.3429733705152676E-2</v>
      </c>
      <c r="AP40" s="381">
        <f t="shared" si="25"/>
        <v>-3.3021365502414489E-2</v>
      </c>
      <c r="AQ40" s="382">
        <f t="shared" si="25"/>
        <v>-3.2119887019723237E-2</v>
      </c>
    </row>
    <row r="41" spans="1:43" ht="19.5" customHeight="1">
      <c r="A41" s="8" t="s">
        <v>215</v>
      </c>
      <c r="B41" s="19">
        <v>2136.1</v>
      </c>
      <c r="C41" s="371">
        <v>21292.610000000004</v>
      </c>
      <c r="D41" s="375">
        <v>23428.710000000003</v>
      </c>
      <c r="E41" s="19">
        <v>865.34999999999991</v>
      </c>
      <c r="F41" s="369">
        <v>16464.77</v>
      </c>
      <c r="G41" s="377">
        <v>17330.12</v>
      </c>
      <c r="H41" s="345">
        <f t="shared" ref="H41:H62" si="26">B41/$B$63</f>
        <v>5.8615772118254535E-2</v>
      </c>
      <c r="I41" s="323">
        <f t="shared" ref="I41:I62" si="27">C41/$C$63</f>
        <v>0.21765157691675507</v>
      </c>
      <c r="J41" s="399">
        <f t="shared" ref="J41:J62" si="28">D41/$D$63</f>
        <v>0.17448785961615476</v>
      </c>
      <c r="K41" s="323">
        <f t="shared" ref="K41:K62" si="29">E41/$E$63</f>
        <v>2.8844576946204788E-2</v>
      </c>
      <c r="L41" s="323">
        <f t="shared" ref="L41:L62" si="30">F41/$F$63</f>
        <v>0.19692639825377126</v>
      </c>
      <c r="M41" s="399">
        <f t="shared" ref="M41:M62" si="31">G41/$G$63</f>
        <v>0.15254153295169168</v>
      </c>
      <c r="N41" s="394">
        <f t="shared" si="22"/>
        <v>-0.59489256120968126</v>
      </c>
      <c r="O41" s="395">
        <f t="shared" si="22"/>
        <v>-0.22673782124408434</v>
      </c>
      <c r="P41" s="386">
        <f t="shared" si="22"/>
        <v>-0.26030413112800505</v>
      </c>
      <c r="R41" s="401">
        <v>436.435</v>
      </c>
      <c r="S41" s="369">
        <v>4776.1310000000003</v>
      </c>
      <c r="T41" s="374">
        <v>5212.5660000000007</v>
      </c>
      <c r="U41" s="19">
        <v>169.185</v>
      </c>
      <c r="V41" s="119">
        <v>3752.6840000000002</v>
      </c>
      <c r="W41" s="375">
        <v>3921.8690000000001</v>
      </c>
      <c r="X41" s="345">
        <f t="shared" ref="X41:X62" si="32">R41/$R$63</f>
        <v>5.0445489027714591E-2</v>
      </c>
      <c r="Y41" s="323">
        <f t="shared" ref="Y41:Y62" si="33">S41/$S$63</f>
        <v>0.20910388658123996</v>
      </c>
      <c r="Z41" s="399">
        <f t="shared" ref="Z41:Z62" si="34">T41/$T$63</f>
        <v>0.16551735831988787</v>
      </c>
      <c r="AA41" s="323">
        <f t="shared" ref="AA41:AA62" si="35">U41/$U$63</f>
        <v>2.3865481543590313E-2</v>
      </c>
      <c r="AB41" s="323">
        <f t="shared" ref="AB41:AB62" si="36">V41/$V$63</f>
        <v>0.20402300037904825</v>
      </c>
      <c r="AC41" s="399">
        <f t="shared" ref="AC41:AC62" si="37">W41/$W$63</f>
        <v>0.15390413320176616</v>
      </c>
      <c r="AE41" s="394">
        <f t="shared" si="23"/>
        <v>-0.61234777229140647</v>
      </c>
      <c r="AF41" s="395">
        <f t="shared" si="23"/>
        <v>-0.21428369531740232</v>
      </c>
      <c r="AG41" s="386">
        <f t="shared" si="23"/>
        <v>-0.24761259617624035</v>
      </c>
      <c r="AI41" s="27">
        <f t="shared" si="24"/>
        <v>2.0431393661345441</v>
      </c>
      <c r="AJ41" s="28">
        <f t="shared" si="24"/>
        <v>2.2430932609952463</v>
      </c>
      <c r="AK41" s="402">
        <f t="shared" si="24"/>
        <v>2.2248625724591751</v>
      </c>
      <c r="AL41" s="28">
        <f t="shared" si="24"/>
        <v>1.9551048708615013</v>
      </c>
      <c r="AM41" s="28">
        <f t="shared" si="24"/>
        <v>2.2792204203277668</v>
      </c>
      <c r="AN41" s="402">
        <f t="shared" si="24"/>
        <v>2.263036262876426</v>
      </c>
      <c r="AO41" s="384">
        <f t="shared" si="25"/>
        <v>-4.3087856233516249E-2</v>
      </c>
      <c r="AP41" s="385">
        <f t="shared" si="25"/>
        <v>1.610595509367771E-2</v>
      </c>
      <c r="AQ41" s="386">
        <f t="shared" si="25"/>
        <v>1.7157774547421581E-2</v>
      </c>
    </row>
    <row r="42" spans="1:43" ht="19.5" customHeight="1">
      <c r="A42" s="8" t="s">
        <v>219</v>
      </c>
      <c r="B42" s="19">
        <v>3827.45</v>
      </c>
      <c r="C42" s="371">
        <v>13181.349999999999</v>
      </c>
      <c r="D42" s="375">
        <v>17008.8</v>
      </c>
      <c r="E42" s="19">
        <v>2772.08</v>
      </c>
      <c r="F42" s="369">
        <v>12550.679999999998</v>
      </c>
      <c r="G42" s="377">
        <v>15322.759999999998</v>
      </c>
      <c r="H42" s="345">
        <f t="shared" si="26"/>
        <v>0.10502735686251266</v>
      </c>
      <c r="I42" s="323">
        <f t="shared" si="27"/>
        <v>0.13473884194524149</v>
      </c>
      <c r="J42" s="399">
        <f t="shared" si="28"/>
        <v>0.12667488336486529</v>
      </c>
      <c r="K42" s="323">
        <f t="shared" si="29"/>
        <v>9.2401311447432105E-2</v>
      </c>
      <c r="L42" s="323">
        <f t="shared" si="30"/>
        <v>0.1501120397087625</v>
      </c>
      <c r="M42" s="399">
        <f t="shared" si="31"/>
        <v>0.13487253980069747</v>
      </c>
      <c r="N42" s="394">
        <f t="shared" si="22"/>
        <v>-0.27573710956380881</v>
      </c>
      <c r="O42" s="395">
        <f t="shared" si="22"/>
        <v>-4.7845630379285894E-2</v>
      </c>
      <c r="P42" s="386">
        <f t="shared" si="22"/>
        <v>-9.9127510465171029E-2</v>
      </c>
      <c r="R42" s="401">
        <v>657.06500000000005</v>
      </c>
      <c r="S42" s="369">
        <v>2646.6329999999998</v>
      </c>
      <c r="T42" s="374">
        <v>3303.6979999999999</v>
      </c>
      <c r="U42" s="19">
        <v>488.20699999999999</v>
      </c>
      <c r="V42" s="119">
        <v>2356.3650000000002</v>
      </c>
      <c r="W42" s="375">
        <v>2844.5720000000001</v>
      </c>
      <c r="X42" s="345">
        <f t="shared" si="32"/>
        <v>7.5947083180760683E-2</v>
      </c>
      <c r="Y42" s="323">
        <f t="shared" si="33"/>
        <v>0.11587229216580675</v>
      </c>
      <c r="Z42" s="399">
        <f t="shared" si="34"/>
        <v>0.10490406560736051</v>
      </c>
      <c r="AA42" s="323">
        <f t="shared" si="35"/>
        <v>6.8867187681837014E-2</v>
      </c>
      <c r="AB42" s="323">
        <f t="shared" si="36"/>
        <v>0.12810901671661565</v>
      </c>
      <c r="AC42" s="399">
        <f t="shared" si="37"/>
        <v>0.11162825377135606</v>
      </c>
      <c r="AE42" s="394">
        <f t="shared" si="23"/>
        <v>-0.25698827361067783</v>
      </c>
      <c r="AF42" s="395">
        <f t="shared" si="23"/>
        <v>-0.10967444296205768</v>
      </c>
      <c r="AG42" s="386">
        <f t="shared" si="23"/>
        <v>-0.13897335652350784</v>
      </c>
      <c r="AI42" s="27">
        <f t="shared" si="24"/>
        <v>1.7167173967001532</v>
      </c>
      <c r="AJ42" s="28">
        <f t="shared" si="24"/>
        <v>2.0078618654386688</v>
      </c>
      <c r="AK42" s="402">
        <f t="shared" si="24"/>
        <v>1.9423463148487841</v>
      </c>
      <c r="AL42" s="28">
        <f t="shared" si="24"/>
        <v>1.7611576866468501</v>
      </c>
      <c r="AM42" s="28">
        <f t="shared" si="24"/>
        <v>1.8774799453097366</v>
      </c>
      <c r="AN42" s="402">
        <f t="shared" si="24"/>
        <v>1.8564357857200664</v>
      </c>
      <c r="AO42" s="384">
        <f t="shared" si="25"/>
        <v>2.5886782549136698E-2</v>
      </c>
      <c r="AP42" s="385">
        <f t="shared" si="25"/>
        <v>-6.4935702188082034E-2</v>
      </c>
      <c r="AQ42" s="386">
        <f t="shared" si="25"/>
        <v>-4.4230283998250838E-2</v>
      </c>
    </row>
    <row r="43" spans="1:43" ht="19.5" customHeight="1">
      <c r="A43" s="8" t="s">
        <v>211</v>
      </c>
      <c r="B43" s="19">
        <v>2172.2799999999997</v>
      </c>
      <c r="C43" s="371">
        <v>7634.6500000000005</v>
      </c>
      <c r="D43" s="375">
        <v>9806.93</v>
      </c>
      <c r="E43" s="19">
        <v>3067.12</v>
      </c>
      <c r="F43" s="369">
        <v>8737.26</v>
      </c>
      <c r="G43" s="377">
        <v>11804.380000000001</v>
      </c>
      <c r="H43" s="345">
        <f t="shared" si="26"/>
        <v>5.9608571441899696E-2</v>
      </c>
      <c r="I43" s="323">
        <f t="shared" si="27"/>
        <v>7.8040860735602818E-2</v>
      </c>
      <c r="J43" s="399">
        <f t="shared" si="28"/>
        <v>7.3038175175050471E-2</v>
      </c>
      <c r="K43" s="323">
        <f t="shared" si="29"/>
        <v>0.10223583387443651</v>
      </c>
      <c r="L43" s="323">
        <f t="shared" si="30"/>
        <v>0.10450174174353759</v>
      </c>
      <c r="M43" s="399">
        <f t="shared" si="31"/>
        <v>0.10390339020989413</v>
      </c>
      <c r="N43" s="394">
        <f t="shared" si="22"/>
        <v>0.41193584620767132</v>
      </c>
      <c r="O43" s="395">
        <f t="shared" si="22"/>
        <v>0.14442181370462295</v>
      </c>
      <c r="P43" s="386">
        <f t="shared" si="22"/>
        <v>0.20367739955317318</v>
      </c>
      <c r="R43" s="401">
        <v>567.50400000000002</v>
      </c>
      <c r="S43" s="369">
        <v>1865.837</v>
      </c>
      <c r="T43" s="374">
        <v>2433.3409999999999</v>
      </c>
      <c r="U43" s="19">
        <v>768.06400000000008</v>
      </c>
      <c r="V43" s="119">
        <v>1964.6919999999998</v>
      </c>
      <c r="W43" s="375">
        <v>2732.7559999999999</v>
      </c>
      <c r="X43" s="345">
        <f t="shared" si="32"/>
        <v>6.5595144305988617E-2</v>
      </c>
      <c r="Y43" s="323">
        <f t="shared" si="33"/>
        <v>8.1688246915145535E-2</v>
      </c>
      <c r="Z43" s="399">
        <f t="shared" si="34"/>
        <v>7.7267160590671499E-2</v>
      </c>
      <c r="AA43" s="323">
        <f t="shared" si="35"/>
        <v>0.10834422210181843</v>
      </c>
      <c r="AB43" s="323">
        <f t="shared" si="36"/>
        <v>0.10681484416505974</v>
      </c>
      <c r="AC43" s="399">
        <f t="shared" si="37"/>
        <v>0.1072403090036729</v>
      </c>
      <c r="AE43" s="394">
        <f t="shared" si="23"/>
        <v>0.35340720065409242</v>
      </c>
      <c r="AF43" s="395">
        <f t="shared" si="23"/>
        <v>5.2981584136234723E-2</v>
      </c>
      <c r="AG43" s="386">
        <f t="shared" si="23"/>
        <v>0.12304687259204525</v>
      </c>
      <c r="AI43" s="27">
        <f t="shared" si="24"/>
        <v>2.6124808956488117</v>
      </c>
      <c r="AJ43" s="28">
        <f t="shared" si="24"/>
        <v>2.4439064004243809</v>
      </c>
      <c r="AK43" s="402">
        <f t="shared" si="24"/>
        <v>2.4812464247221095</v>
      </c>
      <c r="AL43" s="28">
        <f t="shared" si="24"/>
        <v>2.5041863376718227</v>
      </c>
      <c r="AM43" s="28">
        <f t="shared" si="24"/>
        <v>2.2486363001673291</v>
      </c>
      <c r="AN43" s="402">
        <f t="shared" si="24"/>
        <v>2.3150356054278154</v>
      </c>
      <c r="AO43" s="384">
        <f t="shared" si="25"/>
        <v>-4.1452765513944133E-2</v>
      </c>
      <c r="AP43" s="385">
        <f t="shared" si="25"/>
        <v>-7.9900809713147544E-2</v>
      </c>
      <c r="AQ43" s="386">
        <f t="shared" si="25"/>
        <v>-6.6986824701584874E-2</v>
      </c>
    </row>
    <row r="44" spans="1:43" ht="19.5" customHeight="1">
      <c r="A44" s="8" t="s">
        <v>212</v>
      </c>
      <c r="B44" s="19">
        <v>1399.4699999999998</v>
      </c>
      <c r="C44" s="371">
        <v>10556.64</v>
      </c>
      <c r="D44" s="375">
        <v>11956.109999999999</v>
      </c>
      <c r="E44" s="19">
        <v>1716.8099999999997</v>
      </c>
      <c r="F44" s="369">
        <v>8782.08</v>
      </c>
      <c r="G44" s="377">
        <v>10498.89</v>
      </c>
      <c r="H44" s="345">
        <f t="shared" si="26"/>
        <v>3.8402235197946569E-2</v>
      </c>
      <c r="I44" s="323">
        <f t="shared" si="27"/>
        <v>0.10790923907132535</v>
      </c>
      <c r="J44" s="399">
        <f t="shared" si="28"/>
        <v>8.9044426399716575E-2</v>
      </c>
      <c r="K44" s="323">
        <f t="shared" si="29"/>
        <v>5.7226160682976646E-2</v>
      </c>
      <c r="L44" s="323">
        <f t="shared" si="30"/>
        <v>0.10503781003782497</v>
      </c>
      <c r="M44" s="399">
        <f t="shared" si="31"/>
        <v>9.2412330375738094E-2</v>
      </c>
      <c r="N44" s="394">
        <f t="shared" si="22"/>
        <v>0.22675727239597845</v>
      </c>
      <c r="O44" s="395">
        <f t="shared" si="22"/>
        <v>-0.16809894057200014</v>
      </c>
      <c r="P44" s="386">
        <f t="shared" si="22"/>
        <v>-0.12188077894900595</v>
      </c>
      <c r="R44" s="401">
        <v>337.649</v>
      </c>
      <c r="S44" s="369">
        <v>2953.4539999999997</v>
      </c>
      <c r="T44" s="374">
        <v>3291.1029999999996</v>
      </c>
      <c r="U44" s="19">
        <v>489.11000000000007</v>
      </c>
      <c r="V44" s="119">
        <v>2183.8229999999999</v>
      </c>
      <c r="W44" s="375">
        <v>2672.933</v>
      </c>
      <c r="X44" s="345">
        <f t="shared" si="32"/>
        <v>3.9027275366821643E-2</v>
      </c>
      <c r="Y44" s="323">
        <f t="shared" si="33"/>
        <v>0.12930522848701373</v>
      </c>
      <c r="Z44" s="399">
        <f t="shared" si="34"/>
        <v>0.10450412992730601</v>
      </c>
      <c r="AA44" s="323">
        <f t="shared" si="35"/>
        <v>6.8994566171856009E-2</v>
      </c>
      <c r="AB44" s="323">
        <f t="shared" si="36"/>
        <v>0.11872838767047113</v>
      </c>
      <c r="AC44" s="399">
        <f t="shared" si="37"/>
        <v>0.10489270204369305</v>
      </c>
      <c r="AE44" s="394">
        <f t="shared" si="23"/>
        <v>0.44857529564725518</v>
      </c>
      <c r="AF44" s="395">
        <f t="shared" si="23"/>
        <v>-0.26058675706477902</v>
      </c>
      <c r="AG44" s="386">
        <f t="shared" si="23"/>
        <v>-0.18783064522745102</v>
      </c>
      <c r="AI44" s="27">
        <f t="shared" si="24"/>
        <v>2.4126919476659028</v>
      </c>
      <c r="AJ44" s="28">
        <f t="shared" si="24"/>
        <v>2.7977216235468862</v>
      </c>
      <c r="AK44" s="402">
        <f t="shared" si="24"/>
        <v>2.7526536641098147</v>
      </c>
      <c r="AL44" s="28">
        <f t="shared" si="24"/>
        <v>2.8489465928087565</v>
      </c>
      <c r="AM44" s="28">
        <f t="shared" si="24"/>
        <v>2.4866808318758196</v>
      </c>
      <c r="AN44" s="402">
        <f t="shared" si="24"/>
        <v>2.5459196162641957</v>
      </c>
      <c r="AO44" s="384">
        <f t="shared" si="25"/>
        <v>0.18081655453979409</v>
      </c>
      <c r="AP44" s="385">
        <f t="shared" si="25"/>
        <v>-0.11117646196576786</v>
      </c>
      <c r="AQ44" s="386">
        <f t="shared" si="25"/>
        <v>-7.5103544823345969E-2</v>
      </c>
    </row>
    <row r="45" spans="1:43" ht="19.5" customHeight="1">
      <c r="A45" s="8" t="s">
        <v>210</v>
      </c>
      <c r="B45" s="19">
        <v>1055.8599999999999</v>
      </c>
      <c r="C45" s="371">
        <v>8905.51</v>
      </c>
      <c r="D45" s="375">
        <v>9961.3700000000008</v>
      </c>
      <c r="E45" s="19">
        <v>819.36999999999989</v>
      </c>
      <c r="F45" s="369">
        <v>9855.61</v>
      </c>
      <c r="G45" s="377">
        <v>10674.98</v>
      </c>
      <c r="H45" s="345">
        <f t="shared" si="26"/>
        <v>2.8973385678938358E-2</v>
      </c>
      <c r="I45" s="323">
        <f t="shared" si="27"/>
        <v>9.103150317166056E-2</v>
      </c>
      <c r="J45" s="399">
        <f t="shared" si="28"/>
        <v>7.4188383830973856E-2</v>
      </c>
      <c r="K45" s="323">
        <f t="shared" si="29"/>
        <v>2.7311932758319543E-2</v>
      </c>
      <c r="L45" s="323">
        <f t="shared" si="30"/>
        <v>0.11787773408883638</v>
      </c>
      <c r="M45" s="399">
        <f t="shared" si="31"/>
        <v>9.3962293015204146E-2</v>
      </c>
      <c r="N45" s="394">
        <f t="shared" si="22"/>
        <v>-0.22397855776333986</v>
      </c>
      <c r="O45" s="395">
        <f t="shared" si="22"/>
        <v>0.10668675909633478</v>
      </c>
      <c r="P45" s="386">
        <f t="shared" si="22"/>
        <v>7.1637736576394481E-2</v>
      </c>
      <c r="R45" s="401">
        <v>241.82799999999997</v>
      </c>
      <c r="S45" s="369">
        <v>1577.4479999999999</v>
      </c>
      <c r="T45" s="374">
        <v>1819.2759999999998</v>
      </c>
      <c r="U45" s="19">
        <v>188.78099999999998</v>
      </c>
      <c r="V45" s="119">
        <v>1672.5530000000001</v>
      </c>
      <c r="W45" s="375">
        <v>1861.3340000000001</v>
      </c>
      <c r="X45" s="345">
        <f t="shared" si="32"/>
        <v>2.7951772246942071E-2</v>
      </c>
      <c r="Y45" s="323">
        <f t="shared" si="33"/>
        <v>6.9062282353604565E-2</v>
      </c>
      <c r="Z45" s="399">
        <f t="shared" si="34"/>
        <v>5.7768430668268228E-2</v>
      </c>
      <c r="AA45" s="323">
        <f t="shared" si="35"/>
        <v>2.6629721732307959E-2</v>
      </c>
      <c r="AB45" s="323">
        <f t="shared" si="36"/>
        <v>9.093205858872698E-2</v>
      </c>
      <c r="AC45" s="399">
        <f t="shared" si="37"/>
        <v>7.3043489180535159E-2</v>
      </c>
      <c r="AE45" s="394">
        <f t="shared" si="23"/>
        <v>-0.2193583869527102</v>
      </c>
      <c r="AF45" s="395">
        <f t="shared" si="23"/>
        <v>6.0290418448025074E-2</v>
      </c>
      <c r="AG45" s="386">
        <f t="shared" si="23"/>
        <v>2.3117987595065413E-2</v>
      </c>
      <c r="AI45" s="27">
        <f t="shared" si="24"/>
        <v>2.2903415225503383</v>
      </c>
      <c r="AJ45" s="28">
        <f t="shared" si="24"/>
        <v>1.7713168588884856</v>
      </c>
      <c r="AK45" s="402">
        <f t="shared" si="24"/>
        <v>1.8263311171053778</v>
      </c>
      <c r="AL45" s="28">
        <f t="shared" si="24"/>
        <v>2.3039774460866274</v>
      </c>
      <c r="AM45" s="28">
        <f t="shared" si="24"/>
        <v>1.6970568031811322</v>
      </c>
      <c r="AN45" s="402">
        <f t="shared" si="24"/>
        <v>1.7436416742701157</v>
      </c>
      <c r="AO45" s="384">
        <f t="shared" si="25"/>
        <v>5.9536638540723854E-3</v>
      </c>
      <c r="AP45" s="385">
        <f t="shared" si="25"/>
        <v>-4.1923643042584786E-2</v>
      </c>
      <c r="AQ45" s="386">
        <f t="shared" si="25"/>
        <v>-4.527626018129708E-2</v>
      </c>
    </row>
    <row r="46" spans="1:43" ht="19.5" customHeight="1">
      <c r="A46" s="8" t="s">
        <v>214</v>
      </c>
      <c r="B46" s="19">
        <v>2421.81</v>
      </c>
      <c r="C46" s="371">
        <v>5951.38</v>
      </c>
      <c r="D46" s="375">
        <v>8373.19</v>
      </c>
      <c r="E46" s="19">
        <v>625.30999999999995</v>
      </c>
      <c r="F46" s="369">
        <v>3338.5899999999997</v>
      </c>
      <c r="G46" s="377">
        <v>3963.8999999999996</v>
      </c>
      <c r="H46" s="345">
        <f t="shared" si="26"/>
        <v>6.6455813432755959E-2</v>
      </c>
      <c r="I46" s="323">
        <f t="shared" si="27"/>
        <v>6.0834591993693475E-2</v>
      </c>
      <c r="J46" s="399">
        <f t="shared" si="28"/>
        <v>6.2360240971841424E-2</v>
      </c>
      <c r="K46" s="323">
        <f t="shared" si="29"/>
        <v>2.0843360964039194E-2</v>
      </c>
      <c r="L46" s="323">
        <f t="shared" si="30"/>
        <v>3.9931107689087558E-2</v>
      </c>
      <c r="M46" s="399">
        <f t="shared" si="31"/>
        <v>3.4890663334541862E-2</v>
      </c>
      <c r="N46" s="394">
        <f t="shared" si="22"/>
        <v>-0.74180055413100121</v>
      </c>
      <c r="O46" s="395">
        <f t="shared" si="22"/>
        <v>-0.43902254603134067</v>
      </c>
      <c r="P46" s="386">
        <f t="shared" si="22"/>
        <v>-0.52659619571513372</v>
      </c>
      <c r="R46" s="401">
        <v>642.67200000000003</v>
      </c>
      <c r="S46" s="369">
        <v>1568.4640000000002</v>
      </c>
      <c r="T46" s="374">
        <v>2211.1360000000004</v>
      </c>
      <c r="U46" s="19">
        <v>149.40400000000002</v>
      </c>
      <c r="V46" s="119">
        <v>834.26600000000008</v>
      </c>
      <c r="W46" s="375">
        <v>983.67000000000007</v>
      </c>
      <c r="X46" s="345">
        <f t="shared" si="32"/>
        <v>7.4283463343726777E-2</v>
      </c>
      <c r="Y46" s="323">
        <f t="shared" si="33"/>
        <v>6.866895367039931E-2</v>
      </c>
      <c r="Z46" s="399">
        <f t="shared" si="34"/>
        <v>7.0211367991504292E-2</v>
      </c>
      <c r="AA46" s="323">
        <f t="shared" si="35"/>
        <v>2.1075144986485609E-2</v>
      </c>
      <c r="AB46" s="323">
        <f t="shared" si="36"/>
        <v>4.5356723996538763E-2</v>
      </c>
      <c r="AC46" s="399">
        <f t="shared" si="37"/>
        <v>3.860171737163616E-2</v>
      </c>
      <c r="AE46" s="394">
        <f t="shared" si="23"/>
        <v>-0.7675268255035228</v>
      </c>
      <c r="AF46" s="395">
        <f t="shared" si="23"/>
        <v>-0.46810000102010629</v>
      </c>
      <c r="AG46" s="386">
        <f t="shared" si="23"/>
        <v>-0.55512912819473792</v>
      </c>
      <c r="AI46" s="27">
        <f t="shared" si="24"/>
        <v>2.6536846408264898</v>
      </c>
      <c r="AJ46" s="28">
        <f t="shared" si="24"/>
        <v>2.6354626994075323</v>
      </c>
      <c r="AK46" s="402">
        <f t="shared" si="24"/>
        <v>2.6407331017210889</v>
      </c>
      <c r="AL46" s="28">
        <f t="shared" si="24"/>
        <v>2.3892789176568425</v>
      </c>
      <c r="AM46" s="28">
        <f t="shared" si="24"/>
        <v>2.498857302034692</v>
      </c>
      <c r="AN46" s="402">
        <f t="shared" si="24"/>
        <v>2.4815711798985851</v>
      </c>
      <c r="AO46" s="384">
        <f t="shared" si="25"/>
        <v>-9.9637205982131369E-2</v>
      </c>
      <c r="AP46" s="385">
        <f t="shared" si="25"/>
        <v>-5.1833553707115634E-2</v>
      </c>
      <c r="AQ46" s="386">
        <f t="shared" si="25"/>
        <v>-6.027186985264453E-2</v>
      </c>
    </row>
    <row r="47" spans="1:43" ht="19.5" customHeight="1">
      <c r="A47" s="8" t="s">
        <v>218</v>
      </c>
      <c r="B47" s="19">
        <v>295.54000000000002</v>
      </c>
      <c r="C47" s="371">
        <v>1746.4700000000003</v>
      </c>
      <c r="D47" s="375">
        <v>2042.0100000000002</v>
      </c>
      <c r="E47" s="19">
        <v>235.81</v>
      </c>
      <c r="F47" s="369">
        <v>2004.6900000000005</v>
      </c>
      <c r="G47" s="377">
        <v>2240.5000000000005</v>
      </c>
      <c r="H47" s="345">
        <f t="shared" si="26"/>
        <v>8.109781982036865E-3</v>
      </c>
      <c r="I47" s="323">
        <f t="shared" si="27"/>
        <v>1.785229474159369E-2</v>
      </c>
      <c r="J47" s="399">
        <f t="shared" si="28"/>
        <v>1.5208091022287791E-2</v>
      </c>
      <c r="K47" s="323">
        <f t="shared" si="29"/>
        <v>7.8602180501352644E-3</v>
      </c>
      <c r="L47" s="323">
        <f t="shared" si="30"/>
        <v>2.3977035896362523E-2</v>
      </c>
      <c r="M47" s="399">
        <f t="shared" si="31"/>
        <v>1.9721115870996005E-2</v>
      </c>
      <c r="N47" s="394">
        <f t="shared" si="22"/>
        <v>-0.20210462204777699</v>
      </c>
      <c r="O47" s="395">
        <f t="shared" si="22"/>
        <v>0.14785252537976618</v>
      </c>
      <c r="P47" s="386">
        <f t="shared" si="22"/>
        <v>9.7203245821519096E-2</v>
      </c>
      <c r="R47" s="401">
        <v>97.65100000000001</v>
      </c>
      <c r="S47" s="369">
        <v>508.16699999999997</v>
      </c>
      <c r="T47" s="374">
        <v>605.81799999999998</v>
      </c>
      <c r="U47" s="19">
        <v>81.679000000000002</v>
      </c>
      <c r="V47" s="119">
        <v>529.79300000000001</v>
      </c>
      <c r="W47" s="375">
        <v>611.47199999999998</v>
      </c>
      <c r="X47" s="345">
        <f t="shared" si="32"/>
        <v>1.1287024296963714E-2</v>
      </c>
      <c r="Y47" s="323">
        <f t="shared" si="33"/>
        <v>2.2248069563487464E-2</v>
      </c>
      <c r="Z47" s="399">
        <f t="shared" si="34"/>
        <v>1.9236858580330266E-2</v>
      </c>
      <c r="AA47" s="323">
        <f t="shared" si="35"/>
        <v>1.1521758235061696E-2</v>
      </c>
      <c r="AB47" s="323">
        <f t="shared" si="36"/>
        <v>2.8803373116366077E-2</v>
      </c>
      <c r="AC47" s="399">
        <f t="shared" si="37"/>
        <v>2.3995719422844147E-2</v>
      </c>
      <c r="AE47" s="394">
        <f t="shared" si="23"/>
        <v>-0.16356207309704976</v>
      </c>
      <c r="AF47" s="395">
        <f t="shared" si="23"/>
        <v>4.2556875987618314E-2</v>
      </c>
      <c r="AG47" s="386">
        <f t="shared" si="23"/>
        <v>9.3328359342244645E-3</v>
      </c>
      <c r="AI47" s="27">
        <f t="shared" si="24"/>
        <v>3.3041551059078298</v>
      </c>
      <c r="AJ47" s="28">
        <f t="shared" si="24"/>
        <v>2.9096806701517912</v>
      </c>
      <c r="AK47" s="402">
        <f t="shared" si="24"/>
        <v>2.9667729345106042</v>
      </c>
      <c r="AL47" s="28">
        <f t="shared" si="24"/>
        <v>3.4637631991857853</v>
      </c>
      <c r="AM47" s="28">
        <f t="shared" si="24"/>
        <v>2.6427677097207041</v>
      </c>
      <c r="AN47" s="402">
        <f t="shared" si="24"/>
        <v>2.7291765230975225</v>
      </c>
      <c r="AO47" s="384">
        <f t="shared" si="25"/>
        <v>4.8305266599796198E-2</v>
      </c>
      <c r="AP47" s="385">
        <f t="shared" si="25"/>
        <v>-9.1732733137744257E-2</v>
      </c>
      <c r="AQ47" s="386">
        <f t="shared" si="25"/>
        <v>-8.0085809280943637E-2</v>
      </c>
    </row>
    <row r="48" spans="1:43" ht="19.5" customHeight="1">
      <c r="A48" s="8" t="s">
        <v>216</v>
      </c>
      <c r="B48" s="19">
        <v>265.75</v>
      </c>
      <c r="C48" s="371">
        <v>2882.9100000000003</v>
      </c>
      <c r="D48" s="375">
        <v>3148.6600000000003</v>
      </c>
      <c r="E48" s="19">
        <v>250.9</v>
      </c>
      <c r="F48" s="369">
        <v>1923.0599999999997</v>
      </c>
      <c r="G48" s="377">
        <v>2173.9599999999996</v>
      </c>
      <c r="H48" s="345">
        <f t="shared" si="26"/>
        <v>7.2923278125678302E-3</v>
      </c>
      <c r="I48" s="323">
        <f t="shared" si="27"/>
        <v>2.9468905296677221E-2</v>
      </c>
      <c r="J48" s="399">
        <f t="shared" si="28"/>
        <v>2.3449986962961335E-2</v>
      </c>
      <c r="K48" s="323">
        <f t="shared" si="29"/>
        <v>8.3632106729101315E-3</v>
      </c>
      <c r="L48" s="323">
        <f t="shared" si="30"/>
        <v>2.3000702677650357E-2</v>
      </c>
      <c r="M48" s="399">
        <f t="shared" si="31"/>
        <v>1.913542381562618E-2</v>
      </c>
      <c r="N48" s="394">
        <f t="shared" si="22"/>
        <v>-5.587958607714015E-2</v>
      </c>
      <c r="O48" s="395">
        <f t="shared" si="22"/>
        <v>-0.33294483698762728</v>
      </c>
      <c r="P48" s="386">
        <f t="shared" si="22"/>
        <v>-0.3095602573793298</v>
      </c>
      <c r="R48" s="401">
        <v>81.531999999999996</v>
      </c>
      <c r="S48" s="369">
        <v>843.42899999999997</v>
      </c>
      <c r="T48" s="374">
        <v>924.96100000000001</v>
      </c>
      <c r="U48" s="19">
        <v>72.066000000000003</v>
      </c>
      <c r="V48" s="119">
        <v>486.64300000000003</v>
      </c>
      <c r="W48" s="375">
        <v>558.70900000000006</v>
      </c>
      <c r="X48" s="345">
        <f t="shared" si="32"/>
        <v>9.4239041584832234E-3</v>
      </c>
      <c r="Y48" s="323">
        <f t="shared" si="33"/>
        <v>3.6926181873011568E-2</v>
      </c>
      <c r="Z48" s="399">
        <f t="shared" si="34"/>
        <v>2.93707746374668E-2</v>
      </c>
      <c r="AA48" s="323">
        <f t="shared" si="35"/>
        <v>1.0165734509089927E-2</v>
      </c>
      <c r="AB48" s="323">
        <f t="shared" si="36"/>
        <v>2.6457427530125421E-2</v>
      </c>
      <c r="AC48" s="399">
        <f t="shared" si="37"/>
        <v>2.1925164853039605E-2</v>
      </c>
      <c r="AE48" s="394">
        <f t="shared" si="23"/>
        <v>-0.11610165333856638</v>
      </c>
      <c r="AF48" s="395">
        <f t="shared" si="23"/>
        <v>-0.42301841648793193</v>
      </c>
      <c r="AG48" s="386">
        <f t="shared" si="23"/>
        <v>-0.39596480284033592</v>
      </c>
      <c r="AI48" s="27">
        <f t="shared" si="24"/>
        <v>3.0679962370649108</v>
      </c>
      <c r="AJ48" s="28">
        <f t="shared" si="24"/>
        <v>2.9256168246667427</v>
      </c>
      <c r="AK48" s="402">
        <f t="shared" si="24"/>
        <v>2.9376337870713254</v>
      </c>
      <c r="AL48" s="28">
        <f t="shared" si="24"/>
        <v>2.8722997210043841</v>
      </c>
      <c r="AM48" s="28">
        <f t="shared" si="24"/>
        <v>2.5305658689796475</v>
      </c>
      <c r="AN48" s="402">
        <f t="shared" si="24"/>
        <v>2.5700058878728225</v>
      </c>
      <c r="AO48" s="384">
        <f t="shared" si="25"/>
        <v>-6.3786426363985863E-2</v>
      </c>
      <c r="AP48" s="385">
        <f t="shared" si="25"/>
        <v>-0.13503168027894269</v>
      </c>
      <c r="AQ48" s="386">
        <f t="shared" si="25"/>
        <v>-0.12514422349594828</v>
      </c>
    </row>
    <row r="49" spans="1:43" ht="19.5" customHeight="1">
      <c r="A49" s="8" t="s">
        <v>217</v>
      </c>
      <c r="B49" s="19">
        <v>404.71000000000004</v>
      </c>
      <c r="C49" s="371">
        <v>1496.95</v>
      </c>
      <c r="D49" s="375">
        <v>1901.66</v>
      </c>
      <c r="E49" s="19">
        <v>163.51</v>
      </c>
      <c r="F49" s="369">
        <v>1945.9299999999998</v>
      </c>
      <c r="G49" s="377">
        <v>2109.4399999999996</v>
      </c>
      <c r="H49" s="345">
        <f t="shared" si="26"/>
        <v>1.110546750338411E-2</v>
      </c>
      <c r="I49" s="323">
        <f t="shared" si="27"/>
        <v>1.5301718674485489E-2</v>
      </c>
      <c r="J49" s="399">
        <f t="shared" si="28"/>
        <v>1.4162819170054897E-2</v>
      </c>
      <c r="K49" s="323">
        <f t="shared" si="29"/>
        <v>5.4502533962835211E-3</v>
      </c>
      <c r="L49" s="323">
        <f t="shared" si="30"/>
        <v>2.327423864129053E-2</v>
      </c>
      <c r="M49" s="399">
        <f t="shared" si="31"/>
        <v>1.8567512012012406E-2</v>
      </c>
      <c r="N49" s="394">
        <f t="shared" si="22"/>
        <v>-0.59598230831953747</v>
      </c>
      <c r="O49" s="395">
        <f t="shared" si="22"/>
        <v>0.29992985737666572</v>
      </c>
      <c r="P49" s="386">
        <f t="shared" si="22"/>
        <v>0.10926243387356284</v>
      </c>
      <c r="R49" s="401">
        <v>64.028000000000006</v>
      </c>
      <c r="S49" s="369">
        <v>394.94499999999999</v>
      </c>
      <c r="T49" s="374">
        <v>458.97300000000001</v>
      </c>
      <c r="U49" s="19">
        <v>46.396000000000001</v>
      </c>
      <c r="V49" s="119">
        <v>444.48000000000008</v>
      </c>
      <c r="W49" s="375">
        <v>490.87600000000009</v>
      </c>
      <c r="X49" s="345">
        <f t="shared" si="32"/>
        <v>7.400698320406269E-3</v>
      </c>
      <c r="Y49" s="323">
        <f t="shared" si="33"/>
        <v>1.7291094923030336E-2</v>
      </c>
      <c r="Z49" s="399">
        <f t="shared" si="34"/>
        <v>1.4574011820695197E-2</v>
      </c>
      <c r="AA49" s="323">
        <f t="shared" si="35"/>
        <v>6.5446870685723678E-3</v>
      </c>
      <c r="AB49" s="323">
        <f t="shared" si="36"/>
        <v>2.416514239101384E-2</v>
      </c>
      <c r="AC49" s="399">
        <f t="shared" si="37"/>
        <v>1.9263225082110133E-2</v>
      </c>
      <c r="AE49" s="394">
        <f t="shared" si="23"/>
        <v>-0.27537952145936156</v>
      </c>
      <c r="AF49" s="395">
        <f t="shared" si="23"/>
        <v>0.1254225271873301</v>
      </c>
      <c r="AG49" s="386">
        <f t="shared" si="23"/>
        <v>6.9509535419294985E-2</v>
      </c>
      <c r="AI49" s="27">
        <f t="shared" si="24"/>
        <v>1.5820711126485631</v>
      </c>
      <c r="AJ49" s="28">
        <f t="shared" si="24"/>
        <v>2.6383312735896318</v>
      </c>
      <c r="AK49" s="402">
        <f t="shared" si="24"/>
        <v>2.4135386977693174</v>
      </c>
      <c r="AL49" s="28">
        <f t="shared" si="24"/>
        <v>2.8375022934377103</v>
      </c>
      <c r="AM49" s="28">
        <f t="shared" si="24"/>
        <v>2.284152050690416</v>
      </c>
      <c r="AN49" s="402">
        <f t="shared" si="24"/>
        <v>2.3270441444174765</v>
      </c>
      <c r="AO49" s="384">
        <f t="shared" si="25"/>
        <v>0.79353650461856651</v>
      </c>
      <c r="AP49" s="385">
        <f t="shared" si="25"/>
        <v>-0.13424365107014424</v>
      </c>
      <c r="AQ49" s="386">
        <f t="shared" si="25"/>
        <v>-3.5837234941284497E-2</v>
      </c>
    </row>
    <row r="50" spans="1:43" ht="19.5" customHeight="1">
      <c r="A50" s="8" t="s">
        <v>222</v>
      </c>
      <c r="B50" s="19">
        <v>320.18</v>
      </c>
      <c r="C50" s="371">
        <v>1493.94</v>
      </c>
      <c r="D50" s="375">
        <v>1814.1200000000001</v>
      </c>
      <c r="E50" s="19">
        <v>235.43</v>
      </c>
      <c r="F50" s="369">
        <v>1427.28</v>
      </c>
      <c r="G50" s="377">
        <v>1662.71</v>
      </c>
      <c r="H50" s="345">
        <f t="shared" si="26"/>
        <v>8.7859172870290419E-3</v>
      </c>
      <c r="I50" s="323">
        <f t="shared" si="27"/>
        <v>1.5270950664057484E-2</v>
      </c>
      <c r="J50" s="399">
        <f t="shared" si="28"/>
        <v>1.3510855522427768E-2</v>
      </c>
      <c r="K50" s="323">
        <f t="shared" si="29"/>
        <v>7.8475515692436517E-3</v>
      </c>
      <c r="L50" s="323">
        <f t="shared" si="30"/>
        <v>1.7070940541510305E-2</v>
      </c>
      <c r="M50" s="399">
        <f t="shared" si="31"/>
        <v>1.4635347721429931E-2</v>
      </c>
      <c r="N50" s="394">
        <f t="shared" si="22"/>
        <v>-0.2646948591417328</v>
      </c>
      <c r="O50" s="395">
        <f t="shared" si="22"/>
        <v>-4.4620265874131544E-2</v>
      </c>
      <c r="P50" s="386">
        <f t="shared" si="22"/>
        <v>-8.3461954005247765E-2</v>
      </c>
      <c r="R50" s="401">
        <v>114.97300000000001</v>
      </c>
      <c r="S50" s="369">
        <v>403.88699999999994</v>
      </c>
      <c r="T50" s="374">
        <v>518.8599999999999</v>
      </c>
      <c r="U50" s="19">
        <v>93.697000000000003</v>
      </c>
      <c r="V50" s="119">
        <v>393.29900000000004</v>
      </c>
      <c r="W50" s="375">
        <v>486.99600000000004</v>
      </c>
      <c r="X50" s="345">
        <f t="shared" si="32"/>
        <v>1.3289193602674923E-2</v>
      </c>
      <c r="Y50" s="323">
        <f t="shared" si="33"/>
        <v>1.7682584803397822E-2</v>
      </c>
      <c r="Z50" s="399">
        <f t="shared" si="34"/>
        <v>1.6475635327755464E-2</v>
      </c>
      <c r="AA50" s="323">
        <f t="shared" si="35"/>
        <v>1.3217034750065203E-2</v>
      </c>
      <c r="AB50" s="323">
        <f t="shared" si="36"/>
        <v>2.1382573652905308E-2</v>
      </c>
      <c r="AC50" s="399">
        <f t="shared" si="37"/>
        <v>1.9110963995158256E-2</v>
      </c>
      <c r="AE50" s="394">
        <f t="shared" si="23"/>
        <v>-0.18505214267697639</v>
      </c>
      <c r="AF50" s="395">
        <f t="shared" si="23"/>
        <v>-2.6215253276287452E-2</v>
      </c>
      <c r="AG50" s="386">
        <f t="shared" si="23"/>
        <v>-6.1411556103765697E-2</v>
      </c>
      <c r="AI50" s="27">
        <f t="shared" si="24"/>
        <v>3.5908863764132679</v>
      </c>
      <c r="AJ50" s="28">
        <f t="shared" si="24"/>
        <v>2.7035021486806694</v>
      </c>
      <c r="AK50" s="402">
        <f t="shared" si="24"/>
        <v>2.8601195069785894</v>
      </c>
      <c r="AL50" s="28">
        <f t="shared" si="24"/>
        <v>3.9798241515524784</v>
      </c>
      <c r="AM50" s="28">
        <f t="shared" si="24"/>
        <v>2.7555840479793736</v>
      </c>
      <c r="AN50" s="402">
        <f t="shared" si="24"/>
        <v>2.9289292781062244</v>
      </c>
      <c r="AO50" s="384">
        <f t="shared" si="25"/>
        <v>0.10831247061838205</v>
      </c>
      <c r="AP50" s="385">
        <f t="shared" si="25"/>
        <v>1.9264604366643689E-2</v>
      </c>
      <c r="AQ50" s="386">
        <f t="shared" si="25"/>
        <v>2.4058355239961686E-2</v>
      </c>
    </row>
    <row r="51" spans="1:43" ht="19.5" customHeight="1">
      <c r="A51" s="8" t="s">
        <v>228</v>
      </c>
      <c r="B51" s="19">
        <v>107.72</v>
      </c>
      <c r="C51" s="371">
        <v>711.81000000000006</v>
      </c>
      <c r="D51" s="375">
        <v>819.53000000000009</v>
      </c>
      <c r="E51" s="19">
        <v>146.27000000000001</v>
      </c>
      <c r="F51" s="369">
        <v>376.25</v>
      </c>
      <c r="G51" s="377">
        <v>522.52</v>
      </c>
      <c r="H51" s="345">
        <f t="shared" si="26"/>
        <v>2.9558967148440515E-3</v>
      </c>
      <c r="I51" s="323">
        <f t="shared" si="27"/>
        <v>7.2760722600524507E-3</v>
      </c>
      <c r="J51" s="399">
        <f t="shared" si="28"/>
        <v>6.1035385896717025E-3</v>
      </c>
      <c r="K51" s="323">
        <f t="shared" si="29"/>
        <v>4.8755951579376846E-3</v>
      </c>
      <c r="L51" s="323">
        <f t="shared" si="30"/>
        <v>4.5001270800005969E-3</v>
      </c>
      <c r="M51" s="399">
        <f t="shared" si="31"/>
        <v>4.5992758156272393E-3</v>
      </c>
      <c r="N51" s="394">
        <f t="shared" si="22"/>
        <v>0.35787226141849249</v>
      </c>
      <c r="O51" s="395">
        <f t="shared" si="22"/>
        <v>-0.47141793456118913</v>
      </c>
      <c r="P51" s="386">
        <f t="shared" si="22"/>
        <v>-0.36241504276841613</v>
      </c>
      <c r="R51" s="401">
        <v>18.047000000000001</v>
      </c>
      <c r="S51" s="369">
        <v>137.89400000000001</v>
      </c>
      <c r="T51" s="374">
        <v>155.941</v>
      </c>
      <c r="U51" s="19">
        <v>27.605</v>
      </c>
      <c r="V51" s="119">
        <v>77.845999999999989</v>
      </c>
      <c r="W51" s="375">
        <v>105.45099999999999</v>
      </c>
      <c r="X51" s="345">
        <f t="shared" si="32"/>
        <v>2.0859686791461851E-3</v>
      </c>
      <c r="Y51" s="323">
        <f t="shared" si="33"/>
        <v>6.0371399645934125E-3</v>
      </c>
      <c r="Z51" s="399">
        <f t="shared" si="34"/>
        <v>4.951676846635924E-3</v>
      </c>
      <c r="AA51" s="323">
        <f t="shared" si="35"/>
        <v>3.8940013477010999E-3</v>
      </c>
      <c r="AB51" s="323">
        <f t="shared" si="36"/>
        <v>4.2322706861295505E-3</v>
      </c>
      <c r="AC51" s="399">
        <f t="shared" si="37"/>
        <v>4.1381659484953327E-3</v>
      </c>
      <c r="AE51" s="394">
        <f t="shared" si="23"/>
        <v>0.52961711087715402</v>
      </c>
      <c r="AF51" s="395">
        <f t="shared" si="23"/>
        <v>-0.43546492233164613</v>
      </c>
      <c r="AG51" s="386">
        <f t="shared" si="23"/>
        <v>-0.32377630001090163</v>
      </c>
      <c r="AI51" s="27">
        <f t="shared" si="24"/>
        <v>1.6753620497586335</v>
      </c>
      <c r="AJ51" s="28">
        <f t="shared" si="24"/>
        <v>1.9372304407074918</v>
      </c>
      <c r="AK51" s="402">
        <f t="shared" si="24"/>
        <v>1.902810147279538</v>
      </c>
      <c r="AL51" s="28">
        <f t="shared" si="24"/>
        <v>1.8872632802351812</v>
      </c>
      <c r="AM51" s="28">
        <f t="shared" si="24"/>
        <v>2.0689966777408637</v>
      </c>
      <c r="AN51" s="402">
        <f t="shared" si="24"/>
        <v>2.0181237081834187</v>
      </c>
      <c r="AO51" s="384">
        <f t="shared" si="25"/>
        <v>0.12648085857446514</v>
      </c>
      <c r="AP51" s="385">
        <f t="shared" si="25"/>
        <v>6.8017843548467988E-2</v>
      </c>
      <c r="AQ51" s="386">
        <f t="shared" si="25"/>
        <v>6.0601716397584562E-2</v>
      </c>
    </row>
    <row r="52" spans="1:43" ht="19.5" customHeight="1">
      <c r="A52" s="8" t="s">
        <v>230</v>
      </c>
      <c r="B52" s="19">
        <v>149.75</v>
      </c>
      <c r="C52" s="371">
        <v>201.67</v>
      </c>
      <c r="D52" s="375">
        <v>351.41999999999996</v>
      </c>
      <c r="E52" s="19">
        <v>261.68</v>
      </c>
      <c r="F52" s="369">
        <v>242.35999999999999</v>
      </c>
      <c r="G52" s="377">
        <v>504.03999999999996</v>
      </c>
      <c r="H52" s="345">
        <f t="shared" si="26"/>
        <v>4.1092232923124463E-3</v>
      </c>
      <c r="I52" s="323">
        <f t="shared" si="27"/>
        <v>2.0614566986763005E-3</v>
      </c>
      <c r="J52" s="399">
        <f t="shared" si="28"/>
        <v>2.6172385772118521E-3</v>
      </c>
      <c r="K52" s="323">
        <f t="shared" si="29"/>
        <v>8.7225387360985382E-3</v>
      </c>
      <c r="L52" s="323">
        <f t="shared" si="30"/>
        <v>2.8987396654058329E-3</v>
      </c>
      <c r="M52" s="399">
        <f t="shared" si="31"/>
        <v>4.436612918373945E-3</v>
      </c>
      <c r="N52" s="394">
        <f t="shared" si="22"/>
        <v>0.74744574290484145</v>
      </c>
      <c r="O52" s="395">
        <f t="shared" si="22"/>
        <v>0.2017652600783458</v>
      </c>
      <c r="P52" s="386">
        <f t="shared" si="22"/>
        <v>0.43429514541005071</v>
      </c>
      <c r="R52" s="401">
        <v>29.545000000000002</v>
      </c>
      <c r="S52" s="369">
        <v>56.1</v>
      </c>
      <c r="T52" s="374">
        <v>85.64500000000001</v>
      </c>
      <c r="U52" s="19">
        <v>46.088000000000008</v>
      </c>
      <c r="V52" s="119">
        <v>55.457999999999998</v>
      </c>
      <c r="W52" s="375">
        <v>101.54600000000001</v>
      </c>
      <c r="X52" s="345">
        <f t="shared" si="32"/>
        <v>3.4149689491535457E-3</v>
      </c>
      <c r="Y52" s="323">
        <f t="shared" si="33"/>
        <v>2.4561152190355666E-3</v>
      </c>
      <c r="Z52" s="399">
        <f t="shared" si="34"/>
        <v>2.7195308708430352E-3</v>
      </c>
      <c r="AA52" s="323">
        <f t="shared" si="35"/>
        <v>6.5012401417441877E-3</v>
      </c>
      <c r="AB52" s="323">
        <f t="shared" si="36"/>
        <v>3.0150973423345149E-3</v>
      </c>
      <c r="AC52" s="399">
        <f t="shared" si="37"/>
        <v>3.9849237978388744E-3</v>
      </c>
      <c r="AE52" s="394">
        <f t="shared" si="23"/>
        <v>0.55992553731595884</v>
      </c>
      <c r="AF52" s="395">
        <f t="shared" si="23"/>
        <v>-1.1443850267379733E-2</v>
      </c>
      <c r="AG52" s="386">
        <f t="shared" si="23"/>
        <v>0.18566174324245424</v>
      </c>
      <c r="AI52" s="27">
        <f t="shared" si="24"/>
        <v>1.9729549248747915</v>
      </c>
      <c r="AJ52" s="28">
        <f t="shared" si="24"/>
        <v>2.7817722021123621</v>
      </c>
      <c r="AK52" s="402">
        <f t="shared" si="24"/>
        <v>2.4371122872915603</v>
      </c>
      <c r="AL52" s="28">
        <f t="shared" si="24"/>
        <v>1.7612350963008259</v>
      </c>
      <c r="AM52" s="28">
        <f t="shared" si="24"/>
        <v>2.2882488859547783</v>
      </c>
      <c r="AN52" s="402">
        <f t="shared" si="24"/>
        <v>2.0146416951035633</v>
      </c>
      <c r="AO52" s="384">
        <f>(AL52-AI52)/AI52</f>
        <v>-0.10731103174463143</v>
      </c>
      <c r="AP52" s="385">
        <f>(AM52-AJ52)/AJ52</f>
        <v>-0.1774132748119428</v>
      </c>
      <c r="AQ52" s="386">
        <f>(AN52-AK52)/AK52</f>
        <v>-0.17334884173822859</v>
      </c>
    </row>
    <row r="53" spans="1:43" ht="19.5" customHeight="1">
      <c r="A53" s="8" t="s">
        <v>227</v>
      </c>
      <c r="B53" s="19">
        <v>79.92</v>
      </c>
      <c r="C53" s="371">
        <v>172.56999999999996</v>
      </c>
      <c r="D53" s="375">
        <v>252.48999999999995</v>
      </c>
      <c r="E53" s="19">
        <v>56.579999999999991</v>
      </c>
      <c r="F53" s="369">
        <v>254.57</v>
      </c>
      <c r="G53" s="377">
        <v>311.14999999999998</v>
      </c>
      <c r="H53" s="345">
        <f t="shared" si="26"/>
        <v>2.1930492522311234E-3</v>
      </c>
      <c r="I53" s="323">
        <f t="shared" si="27"/>
        <v>1.7639985247710078E-3</v>
      </c>
      <c r="J53" s="399">
        <f t="shared" si="28"/>
        <v>1.8804466688299487E-3</v>
      </c>
      <c r="K53" s="323">
        <f t="shared" si="29"/>
        <v>1.8859723390723601E-3</v>
      </c>
      <c r="L53" s="323">
        <f t="shared" si="30"/>
        <v>3.0447770119754205E-3</v>
      </c>
      <c r="M53" s="399">
        <f t="shared" si="31"/>
        <v>2.7387749177685363E-3</v>
      </c>
      <c r="N53" s="394">
        <f t="shared" si="22"/>
        <v>-0.29204204204204215</v>
      </c>
      <c r="O53" s="395">
        <f t="shared" si="22"/>
        <v>0.47516949643622902</v>
      </c>
      <c r="P53" s="386">
        <f t="shared" si="22"/>
        <v>0.23232603271416705</v>
      </c>
      <c r="R53" s="401">
        <v>18.741999999999997</v>
      </c>
      <c r="S53" s="369">
        <v>48.036999999999999</v>
      </c>
      <c r="T53" s="374">
        <v>66.778999999999996</v>
      </c>
      <c r="U53" s="19">
        <v>13.450000000000001</v>
      </c>
      <c r="V53" s="119">
        <v>71.703000000000003</v>
      </c>
      <c r="W53" s="375">
        <v>85.153000000000006</v>
      </c>
      <c r="X53" s="345">
        <f t="shared" si="32"/>
        <v>2.1663004923010913E-3</v>
      </c>
      <c r="Y53" s="323">
        <f t="shared" si="33"/>
        <v>2.1031088552016315E-3</v>
      </c>
      <c r="Z53" s="399">
        <f t="shared" si="34"/>
        <v>2.1204688192425361E-3</v>
      </c>
      <c r="AA53" s="323">
        <f t="shared" si="35"/>
        <v>1.8972765124644013E-3</v>
      </c>
      <c r="AB53" s="323">
        <f t="shared" si="36"/>
        <v>3.8982928475136455E-3</v>
      </c>
      <c r="AC53" s="399">
        <f t="shared" si="37"/>
        <v>3.3416207054672133E-3</v>
      </c>
      <c r="AE53" s="394">
        <f t="shared" si="23"/>
        <v>-0.28236047380215545</v>
      </c>
      <c r="AF53" s="395">
        <f t="shared" si="23"/>
        <v>0.49266190644711377</v>
      </c>
      <c r="AG53" s="386">
        <f t="shared" si="23"/>
        <v>0.27514637835247624</v>
      </c>
      <c r="AI53" s="27">
        <f t="shared" si="24"/>
        <v>2.3450950950950946</v>
      </c>
      <c r="AJ53" s="28">
        <f t="shared" si="24"/>
        <v>2.7836240366228204</v>
      </c>
      <c r="AK53" s="402">
        <f t="shared" si="24"/>
        <v>2.6448176165392696</v>
      </c>
      <c r="AL53" s="28">
        <f t="shared" si="24"/>
        <v>2.3771650759985867</v>
      </c>
      <c r="AM53" s="28">
        <f t="shared" si="24"/>
        <v>2.8166319676316931</v>
      </c>
      <c r="AN53" s="402">
        <f t="shared" si="24"/>
        <v>2.7367186244576573</v>
      </c>
      <c r="AO53" s="384">
        <f t="shared" ref="AO53:AO62" si="38">(AL53-AI53)/AI53</f>
        <v>1.367534347351985E-2</v>
      </c>
      <c r="AP53" s="385">
        <f t="shared" ref="AP53:AP62" si="39">(AM53-AJ53)/AJ53</f>
        <v>1.1857898399569406E-2</v>
      </c>
      <c r="AQ53" s="386">
        <f t="shared" ref="AQ53:AQ62" si="40">(AN53-AK53)/AK53</f>
        <v>3.4747578564090074E-2</v>
      </c>
    </row>
    <row r="54" spans="1:43" ht="19.5" customHeight="1">
      <c r="A54" s="8" t="s">
        <v>223</v>
      </c>
      <c r="B54" s="19">
        <v>400.52</v>
      </c>
      <c r="C54" s="371">
        <v>1571.7400000000002</v>
      </c>
      <c r="D54" s="375">
        <v>1972.2600000000002</v>
      </c>
      <c r="E54" s="19">
        <v>53.97</v>
      </c>
      <c r="F54" s="369">
        <v>161.22999999999999</v>
      </c>
      <c r="G54" s="377">
        <v>215.2</v>
      </c>
      <c r="H54" s="345">
        <f t="shared" si="26"/>
        <v>1.0990491572867985E-2</v>
      </c>
      <c r="I54" s="323">
        <f t="shared" si="27"/>
        <v>1.6066216847213217E-2</v>
      </c>
      <c r="J54" s="399">
        <f t="shared" si="28"/>
        <v>1.4688620329781597E-2</v>
      </c>
      <c r="K54" s="323">
        <f t="shared" si="29"/>
        <v>1.798973615053646E-3</v>
      </c>
      <c r="L54" s="323">
        <f t="shared" si="30"/>
        <v>1.9283866820159368E-3</v>
      </c>
      <c r="M54" s="399">
        <f t="shared" si="31"/>
        <v>1.8942129593565451E-3</v>
      </c>
      <c r="N54" s="394">
        <f t="shared" si="22"/>
        <v>-0.86525017477279531</v>
      </c>
      <c r="O54" s="395">
        <f t="shared" si="22"/>
        <v>-0.89741942051484347</v>
      </c>
      <c r="P54" s="386">
        <f t="shared" si="22"/>
        <v>-0.89088659710180196</v>
      </c>
      <c r="R54" s="401">
        <v>86.985000000000014</v>
      </c>
      <c r="S54" s="369">
        <v>436.76400000000007</v>
      </c>
      <c r="T54" s="374">
        <v>523.74900000000002</v>
      </c>
      <c r="U54" s="19">
        <v>13.292</v>
      </c>
      <c r="V54" s="119">
        <v>41.748000000000005</v>
      </c>
      <c r="W54" s="375">
        <v>55.040000000000006</v>
      </c>
      <c r="X54" s="345">
        <f t="shared" si="32"/>
        <v>1.0054191032056903E-2</v>
      </c>
      <c r="Y54" s="323">
        <f t="shared" si="33"/>
        <v>1.9121973396200542E-2</v>
      </c>
      <c r="Z54" s="399">
        <f t="shared" si="34"/>
        <v>1.6630878324165668E-2</v>
      </c>
      <c r="AA54" s="323">
        <f t="shared" si="35"/>
        <v>1.8749888032473471E-3</v>
      </c>
      <c r="AB54" s="323">
        <f t="shared" si="36"/>
        <v>2.2697227423957114E-3</v>
      </c>
      <c r="AC54" s="399">
        <f t="shared" si="37"/>
        <v>2.1599098520183133E-3</v>
      </c>
      <c r="AE54" s="394">
        <f t="shared" ref="AE54:AE56" si="41">(U54-R54)/R54</f>
        <v>-0.84719204460539177</v>
      </c>
      <c r="AF54" s="395">
        <f t="shared" ref="AF54:AF56" si="42">(V54-S54)/S54</f>
        <v>-0.90441519905486722</v>
      </c>
      <c r="AG54" s="386">
        <f t="shared" ref="AG54:AG56" si="43">(W54-T54)/T54</f>
        <v>-0.89491149386442737</v>
      </c>
      <c r="AI54" s="27">
        <f t="shared" ref="AI54:AI61" si="44">(R54/B54)*10</f>
        <v>2.1718016578448021</v>
      </c>
      <c r="AJ54" s="28">
        <f t="shared" ref="AJ54:AJ61" si="45">(S54/C54)*10</f>
        <v>2.7788565538829579</v>
      </c>
      <c r="AK54" s="402">
        <f t="shared" ref="AK54:AK61" si="46">(T54/D54)*10</f>
        <v>2.6555778649873747</v>
      </c>
      <c r="AL54" s="28">
        <f t="shared" ref="AL54:AL62" si="47">(U54/E54)*10</f>
        <v>2.4628497313322217</v>
      </c>
      <c r="AM54" s="28">
        <f t="shared" ref="AM54:AM62" si="48">(V54/F54)*10</f>
        <v>2.5893444148111397</v>
      </c>
      <c r="AN54" s="402">
        <f t="shared" ref="AN54:AN62" si="49">(W54/G54)*10</f>
        <v>2.5576208178438664</v>
      </c>
      <c r="AO54" s="384">
        <f t="shared" si="38"/>
        <v>0.13401227153323136</v>
      </c>
      <c r="AP54" s="385">
        <f t="shared" si="39"/>
        <v>-6.8197884776387135E-2</v>
      </c>
      <c r="AQ54" s="386">
        <f t="shared" si="40"/>
        <v>-3.6887281082972123E-2</v>
      </c>
    </row>
    <row r="55" spans="1:43" ht="19.5" customHeight="1">
      <c r="A55" s="8" t="s">
        <v>226</v>
      </c>
      <c r="B55" s="19">
        <v>22.37</v>
      </c>
      <c r="C55" s="371">
        <v>268.84999999999997</v>
      </c>
      <c r="D55" s="375">
        <v>291.21999999999997</v>
      </c>
      <c r="E55" s="19">
        <v>19.409999999999997</v>
      </c>
      <c r="F55" s="369">
        <v>142.08000000000001</v>
      </c>
      <c r="G55" s="377">
        <v>161.49</v>
      </c>
      <c r="H55" s="345">
        <f t="shared" si="26"/>
        <v>6.1384524239752535E-4</v>
      </c>
      <c r="I55" s="323">
        <f t="shared" si="27"/>
        <v>2.7481659812521615E-3</v>
      </c>
      <c r="J55" s="399">
        <f t="shared" si="28"/>
        <v>2.1688925458301623E-3</v>
      </c>
      <c r="K55" s="323">
        <f t="shared" si="29"/>
        <v>6.4699051080584137E-4</v>
      </c>
      <c r="L55" s="323">
        <f t="shared" si="30"/>
        <v>1.6993436691733819E-3</v>
      </c>
      <c r="M55" s="399">
        <f t="shared" si="31"/>
        <v>1.4214519089520842E-3</v>
      </c>
      <c r="N55" s="394">
        <f t="shared" si="22"/>
        <v>-0.13232007152436318</v>
      </c>
      <c r="O55" s="395">
        <f t="shared" si="22"/>
        <v>-0.47152687372140589</v>
      </c>
      <c r="P55" s="386">
        <f t="shared" si="22"/>
        <v>-0.44547077810589925</v>
      </c>
      <c r="R55" s="401">
        <v>7.2100000000000009</v>
      </c>
      <c r="S55" s="369">
        <v>64.236000000000004</v>
      </c>
      <c r="T55" s="374">
        <v>71.445999999999998</v>
      </c>
      <c r="U55" s="19">
        <v>5.9870000000000001</v>
      </c>
      <c r="V55" s="119">
        <v>37.254000000000005</v>
      </c>
      <c r="W55" s="375">
        <v>43.241000000000007</v>
      </c>
      <c r="X55" s="345">
        <f t="shared" si="32"/>
        <v>8.3337032064298747E-4</v>
      </c>
      <c r="Y55" s="323">
        <f t="shared" si="33"/>
        <v>2.8123175973256451E-3</v>
      </c>
      <c r="Z55" s="399">
        <f t="shared" si="34"/>
        <v>2.2686625325267261E-3</v>
      </c>
      <c r="AA55" s="323">
        <f t="shared" si="35"/>
        <v>8.4453490558545491E-4</v>
      </c>
      <c r="AB55" s="323">
        <f t="shared" si="36"/>
        <v>2.0253964512122694E-3</v>
      </c>
      <c r="AC55" s="399">
        <f t="shared" si="37"/>
        <v>1.6968870260015241E-3</v>
      </c>
      <c r="AE55" s="394">
        <f t="shared" si="41"/>
        <v>-0.16962552011095708</v>
      </c>
      <c r="AF55" s="395">
        <f t="shared" si="42"/>
        <v>-0.42004483467214643</v>
      </c>
      <c r="AG55" s="386">
        <f t="shared" si="43"/>
        <v>-0.39477367522324541</v>
      </c>
      <c r="AI55" s="27">
        <f t="shared" si="44"/>
        <v>3.2230666070630312</v>
      </c>
      <c r="AJ55" s="28">
        <f t="shared" si="45"/>
        <v>2.3892877068997587</v>
      </c>
      <c r="AK55" s="402">
        <f t="shared" si="46"/>
        <v>2.4533342490213585</v>
      </c>
      <c r="AL55" s="28">
        <f t="shared" si="47"/>
        <v>3.0844925296239056</v>
      </c>
      <c r="AM55" s="28">
        <f t="shared" si="48"/>
        <v>2.6220439189189193</v>
      </c>
      <c r="AN55" s="402">
        <f t="shared" si="49"/>
        <v>2.6776270976531058</v>
      </c>
      <c r="AO55" s="384">
        <f t="shared" si="38"/>
        <v>-4.2994481446785547E-2</v>
      </c>
      <c r="AP55" s="385">
        <f t="shared" si="39"/>
        <v>9.7416569526980704E-2</v>
      </c>
      <c r="AQ55" s="386">
        <f t="shared" si="40"/>
        <v>9.142368135170259E-2</v>
      </c>
    </row>
    <row r="56" spans="1:43" ht="19.5" customHeight="1">
      <c r="A56" s="8" t="s">
        <v>225</v>
      </c>
      <c r="B56" s="19">
        <v>10.31</v>
      </c>
      <c r="C56" s="371">
        <v>43.67</v>
      </c>
      <c r="D56" s="375">
        <v>53.980000000000004</v>
      </c>
      <c r="E56" s="19">
        <v>15.360000000000001</v>
      </c>
      <c r="F56" s="369">
        <v>71.960000000000008</v>
      </c>
      <c r="G56" s="377">
        <v>87.320000000000007</v>
      </c>
      <c r="H56" s="345">
        <f t="shared" si="26"/>
        <v>2.8291213451580184E-4</v>
      </c>
      <c r="I56" s="323">
        <f t="shared" si="27"/>
        <v>4.463916994654339E-4</v>
      </c>
      <c r="J56" s="399">
        <f t="shared" si="28"/>
        <v>4.0202190654457863E-4</v>
      </c>
      <c r="K56" s="323">
        <f t="shared" si="29"/>
        <v>5.1199249077680197E-4</v>
      </c>
      <c r="L56" s="323">
        <f t="shared" si="30"/>
        <v>8.6067546757964924E-4</v>
      </c>
      <c r="M56" s="399">
        <f t="shared" si="31"/>
        <v>7.6859979373147553E-4</v>
      </c>
      <c r="N56" s="394">
        <f t="shared" si="22"/>
        <v>0.48981571290009701</v>
      </c>
      <c r="O56" s="395">
        <f t="shared" si="22"/>
        <v>0.64781314403480661</v>
      </c>
      <c r="P56" s="386">
        <f t="shared" si="22"/>
        <v>0.61763616154131162</v>
      </c>
      <c r="R56" s="401">
        <v>4.1360000000000001</v>
      </c>
      <c r="S56" s="369">
        <v>16.512</v>
      </c>
      <c r="T56" s="374">
        <v>20.648</v>
      </c>
      <c r="U56" s="19">
        <v>5.1760000000000002</v>
      </c>
      <c r="V56" s="119">
        <v>22.594999999999999</v>
      </c>
      <c r="W56" s="375">
        <v>27.771000000000001</v>
      </c>
      <c r="X56" s="345">
        <f t="shared" si="32"/>
        <v>4.7806097727869567E-4</v>
      </c>
      <c r="Y56" s="323">
        <f t="shared" si="33"/>
        <v>7.2291220136747384E-4</v>
      </c>
      <c r="Z56" s="399">
        <f t="shared" si="34"/>
        <v>6.5564683777414885E-4</v>
      </c>
      <c r="AA56" s="323">
        <f t="shared" si="35"/>
        <v>7.3013406903462753E-4</v>
      </c>
      <c r="AB56" s="323">
        <f t="shared" si="36"/>
        <v>1.2284273585424711E-3</v>
      </c>
      <c r="AC56" s="399">
        <f t="shared" si="37"/>
        <v>1.089804805603208E-3</v>
      </c>
      <c r="AE56" s="394">
        <f t="shared" si="41"/>
        <v>0.25145067698259188</v>
      </c>
      <c r="AF56" s="395">
        <f t="shared" si="42"/>
        <v>0.36839874031007741</v>
      </c>
      <c r="AG56" s="386">
        <f t="shared" si="43"/>
        <v>0.34497287872917481</v>
      </c>
      <c r="AI56" s="27">
        <f t="shared" si="44"/>
        <v>4.0116391852570317</v>
      </c>
      <c r="AJ56" s="28">
        <f t="shared" si="45"/>
        <v>3.7810854133272271</v>
      </c>
      <c r="AK56" s="402">
        <f t="shared" si="46"/>
        <v>3.8251204149685063</v>
      </c>
      <c r="AL56" s="28">
        <f t="shared" si="47"/>
        <v>3.3697916666666665</v>
      </c>
      <c r="AM56" s="28">
        <f t="shared" si="48"/>
        <v>3.1399388549193992</v>
      </c>
      <c r="AN56" s="402">
        <f t="shared" si="49"/>
        <v>3.1803710490151165</v>
      </c>
      <c r="AO56" s="384">
        <f t="shared" si="38"/>
        <v>-0.15999632293681493</v>
      </c>
      <c r="AP56" s="385">
        <f t="shared" si="39"/>
        <v>-0.16956680114867881</v>
      </c>
      <c r="AQ56" s="386">
        <f t="shared" si="40"/>
        <v>-0.16855661940218902</v>
      </c>
    </row>
    <row r="57" spans="1:43" ht="19.5" customHeight="1">
      <c r="A57" s="8" t="s">
        <v>232</v>
      </c>
      <c r="B57" s="19">
        <v>41.28</v>
      </c>
      <c r="C57" s="371">
        <v>50.2</v>
      </c>
      <c r="D57" s="375">
        <v>91.48</v>
      </c>
      <c r="E57" s="19">
        <v>90.4</v>
      </c>
      <c r="F57" s="369">
        <v>37.94</v>
      </c>
      <c r="G57" s="377">
        <v>128.34</v>
      </c>
      <c r="H57" s="345">
        <f t="shared" si="26"/>
        <v>1.1327461603115711E-3</v>
      </c>
      <c r="I57" s="323">
        <f t="shared" si="27"/>
        <v>5.131409048125666E-4</v>
      </c>
      <c r="J57" s="399">
        <f t="shared" si="28"/>
        <v>6.8130722509629591E-4</v>
      </c>
      <c r="K57" s="323">
        <f t="shared" si="29"/>
        <v>3.0132891384259701E-3</v>
      </c>
      <c r="L57" s="323">
        <f t="shared" si="30"/>
        <v>4.5378025625308346E-4</v>
      </c>
      <c r="M57" s="399">
        <f t="shared" si="31"/>
        <v>1.1296621338467427E-3</v>
      </c>
      <c r="N57" s="394">
        <f t="shared" si="22"/>
        <v>1.1899224806201552</v>
      </c>
      <c r="O57" s="395">
        <f t="shared" si="22"/>
        <v>-0.24422310756972121</v>
      </c>
      <c r="P57" s="386">
        <f t="shared" si="22"/>
        <v>0.40292960209881939</v>
      </c>
      <c r="R57" s="401">
        <v>10.006</v>
      </c>
      <c r="S57" s="369">
        <v>13.276</v>
      </c>
      <c r="T57" s="374">
        <v>23.282</v>
      </c>
      <c r="U57" s="19">
        <v>16.893000000000001</v>
      </c>
      <c r="V57" s="119">
        <v>10.129</v>
      </c>
      <c r="W57" s="375">
        <v>27.021999999999998</v>
      </c>
      <c r="X57" s="345">
        <f t="shared" si="32"/>
        <v>1.1565469387453166E-3</v>
      </c>
      <c r="Y57" s="323">
        <f t="shared" si="33"/>
        <v>5.8123682081847032E-4</v>
      </c>
      <c r="Z57" s="399">
        <f t="shared" si="34"/>
        <v>7.3928562945843341E-4</v>
      </c>
      <c r="AA57" s="323">
        <f t="shared" si="35"/>
        <v>2.3829510873651398E-3</v>
      </c>
      <c r="AB57" s="323">
        <f t="shared" si="36"/>
        <v>5.5068558153028061E-4</v>
      </c>
      <c r="AC57" s="399">
        <f t="shared" si="37"/>
        <v>1.0604121370137872E-3</v>
      </c>
      <c r="AE57" s="394">
        <f t="shared" si="23"/>
        <v>0.68828702778333006</v>
      </c>
      <c r="AF57" s="395">
        <f t="shared" si="23"/>
        <v>-0.23704429044893041</v>
      </c>
      <c r="AG57" s="386">
        <f t="shared" si="23"/>
        <v>0.16063912035048528</v>
      </c>
      <c r="AI57" s="27">
        <f t="shared" si="44"/>
        <v>2.4239341085271318</v>
      </c>
      <c r="AJ57" s="28">
        <f t="shared" si="45"/>
        <v>2.6446215139442231</v>
      </c>
      <c r="AK57" s="402">
        <f t="shared" si="46"/>
        <v>2.545037166593791</v>
      </c>
      <c r="AL57" s="28">
        <f t="shared" si="47"/>
        <v>1.8686946902654866</v>
      </c>
      <c r="AM57" s="28">
        <f t="shared" si="48"/>
        <v>2.6697416974169741</v>
      </c>
      <c r="AN57" s="402">
        <f t="shared" si="49"/>
        <v>2.105501012934393</v>
      </c>
      <c r="AO57" s="384">
        <f t="shared" si="38"/>
        <v>-0.2290653926228334</v>
      </c>
      <c r="AP57" s="385">
        <f t="shared" si="39"/>
        <v>9.4985930275090485E-3</v>
      </c>
      <c r="AQ57" s="386">
        <f t="shared" si="40"/>
        <v>-0.17270323570467197</v>
      </c>
    </row>
    <row r="58" spans="1:43" ht="19.5" customHeight="1">
      <c r="A58" s="8" t="s">
        <v>224</v>
      </c>
      <c r="B58" s="19">
        <v>2.79</v>
      </c>
      <c r="C58" s="371">
        <v>52.49</v>
      </c>
      <c r="D58" s="375">
        <v>55.28</v>
      </c>
      <c r="E58" s="19">
        <v>0.22</v>
      </c>
      <c r="F58" s="369">
        <v>85.62</v>
      </c>
      <c r="G58" s="377">
        <v>85.84</v>
      </c>
      <c r="H58" s="345">
        <f t="shared" si="26"/>
        <v>7.6559151823383804E-5</v>
      </c>
      <c r="I58" s="323">
        <f t="shared" si="27"/>
        <v>5.3654912537074936E-4</v>
      </c>
      <c r="J58" s="399">
        <f t="shared" si="28"/>
        <v>4.1170379758770478E-4</v>
      </c>
      <c r="K58" s="323">
        <f t="shared" si="29"/>
        <v>7.3332257793552363E-6</v>
      </c>
      <c r="L58" s="323">
        <f t="shared" si="30"/>
        <v>1.0240554965837904E-3</v>
      </c>
      <c r="M58" s="399">
        <f t="shared" si="31"/>
        <v>7.5557267858348447E-4</v>
      </c>
      <c r="N58" s="394">
        <f t="shared" si="22"/>
        <v>-0.92114695340501784</v>
      </c>
      <c r="O58" s="395">
        <f t="shared" si="22"/>
        <v>0.63116784149361782</v>
      </c>
      <c r="P58" s="386">
        <f t="shared" si="22"/>
        <v>0.55282199710564406</v>
      </c>
      <c r="R58" s="401">
        <v>1.361</v>
      </c>
      <c r="S58" s="369">
        <v>19.073</v>
      </c>
      <c r="T58" s="374">
        <v>20.434000000000001</v>
      </c>
      <c r="U58" s="19">
        <v>6.3E-2</v>
      </c>
      <c r="V58" s="119">
        <v>16.179000000000002</v>
      </c>
      <c r="W58" s="375">
        <v>16.242000000000001</v>
      </c>
      <c r="X58" s="345">
        <f t="shared" si="32"/>
        <v>1.5731165137241414E-4</v>
      </c>
      <c r="Y58" s="323">
        <f t="shared" si="33"/>
        <v>8.3503539345214557E-4</v>
      </c>
      <c r="Z58" s="399">
        <f t="shared" si="34"/>
        <v>6.4885158286889571E-4</v>
      </c>
      <c r="AA58" s="323">
        <f t="shared" si="35"/>
        <v>8.8868713966734035E-6</v>
      </c>
      <c r="AB58" s="323">
        <f t="shared" si="36"/>
        <v>8.7960726859299162E-4</v>
      </c>
      <c r="AC58" s="399">
        <f t="shared" si="37"/>
        <v>6.3737746759595648E-4</v>
      </c>
      <c r="AE58" s="394">
        <f t="shared" si="23"/>
        <v>-0.95371050698016169</v>
      </c>
      <c r="AF58" s="395">
        <f t="shared" si="23"/>
        <v>-0.15173281602264974</v>
      </c>
      <c r="AG58" s="386">
        <f t="shared" si="23"/>
        <v>-0.2051482822746403</v>
      </c>
      <c r="AI58" s="27">
        <f t="shared" si="44"/>
        <v>4.8781362007168454</v>
      </c>
      <c r="AJ58" s="28">
        <f t="shared" si="45"/>
        <v>3.6336445037149936</v>
      </c>
      <c r="AK58" s="402">
        <f t="shared" si="46"/>
        <v>3.696454413892909</v>
      </c>
      <c r="AL58" s="28">
        <f t="shared" si="47"/>
        <v>2.8636363636363638</v>
      </c>
      <c r="AM58" s="28">
        <f t="shared" si="48"/>
        <v>1.8896285914505959</v>
      </c>
      <c r="AN58" s="402">
        <f t="shared" si="49"/>
        <v>1.8921248835041939</v>
      </c>
      <c r="AO58" s="384">
        <f t="shared" si="38"/>
        <v>-0.41296506579386805</v>
      </c>
      <c r="AP58" s="385">
        <f t="shared" si="39"/>
        <v>-0.47996327391998234</v>
      </c>
      <c r="AQ58" s="386">
        <f t="shared" si="40"/>
        <v>-0.48812438308646455</v>
      </c>
    </row>
    <row r="59" spans="1:43" ht="19.5" customHeight="1">
      <c r="A59" s="8" t="s">
        <v>229</v>
      </c>
      <c r="B59" s="19">
        <v>13.86</v>
      </c>
      <c r="C59" s="371">
        <v>462.39</v>
      </c>
      <c r="D59" s="375">
        <v>476.25</v>
      </c>
      <c r="E59" s="19">
        <v>17.93</v>
      </c>
      <c r="F59" s="369">
        <v>22.860000000000003</v>
      </c>
      <c r="G59" s="377">
        <v>40.790000000000006</v>
      </c>
      <c r="H59" s="345">
        <f t="shared" si="26"/>
        <v>3.8032610905810017E-4</v>
      </c>
      <c r="I59" s="323">
        <f t="shared" si="27"/>
        <v>4.7265183859817265E-3</v>
      </c>
      <c r="J59" s="399">
        <f t="shared" si="28"/>
        <v>3.5469235456068089E-3</v>
      </c>
      <c r="K59" s="323">
        <f t="shared" si="29"/>
        <v>5.9765790101745176E-4</v>
      </c>
      <c r="L59" s="323">
        <f t="shared" si="30"/>
        <v>2.7341635893372401E-4</v>
      </c>
      <c r="M59" s="399">
        <f t="shared" si="31"/>
        <v>3.5903785600443073E-4</v>
      </c>
      <c r="N59" s="394">
        <f t="shared" si="22"/>
        <v>0.29365079365079366</v>
      </c>
      <c r="O59" s="395">
        <f t="shared" si="22"/>
        <v>-0.95056121455913833</v>
      </c>
      <c r="P59" s="386">
        <f t="shared" si="22"/>
        <v>-0.91435170603674532</v>
      </c>
      <c r="R59" s="401">
        <v>4.4409999999999998</v>
      </c>
      <c r="S59" s="369">
        <v>37.533999999999999</v>
      </c>
      <c r="T59" s="374">
        <v>41.975000000000001</v>
      </c>
      <c r="U59" s="19">
        <v>4.9110000000000005</v>
      </c>
      <c r="V59" s="119">
        <v>8.1980000000000004</v>
      </c>
      <c r="W59" s="375">
        <v>13.109000000000002</v>
      </c>
      <c r="X59" s="345">
        <f t="shared" si="32"/>
        <v>5.133145067927194E-4</v>
      </c>
      <c r="Y59" s="323">
        <f t="shared" si="33"/>
        <v>1.6432768026966302E-3</v>
      </c>
      <c r="Z59" s="399">
        <f t="shared" si="34"/>
        <v>1.3328543207850592E-3</v>
      </c>
      <c r="AA59" s="323">
        <f t="shared" si="35"/>
        <v>6.9275278458830289E-4</v>
      </c>
      <c r="AB59" s="323">
        <f t="shared" si="36"/>
        <v>4.457024777752237E-4</v>
      </c>
      <c r="AC59" s="399">
        <f t="shared" si="37"/>
        <v>5.144305641371379E-4</v>
      </c>
      <c r="AE59" s="394">
        <f t="shared" si="23"/>
        <v>0.10583201981535705</v>
      </c>
      <c r="AF59" s="395">
        <f t="shared" si="23"/>
        <v>-0.78158469654180207</v>
      </c>
      <c r="AG59" s="386">
        <f t="shared" si="23"/>
        <v>-0.68769505658129837</v>
      </c>
      <c r="AI59" s="27">
        <f t="shared" si="44"/>
        <v>3.2041847041847045</v>
      </c>
      <c r="AJ59" s="28">
        <f t="shared" si="45"/>
        <v>0.8117390081965441</v>
      </c>
      <c r="AK59" s="402">
        <f t="shared" si="46"/>
        <v>0.88136482939632554</v>
      </c>
      <c r="AL59" s="28">
        <f t="shared" si="47"/>
        <v>2.7389849414389293</v>
      </c>
      <c r="AM59" s="28">
        <f t="shared" si="48"/>
        <v>3.5861767279090113</v>
      </c>
      <c r="AN59" s="402">
        <f t="shared" si="49"/>
        <v>3.2137778867369455</v>
      </c>
      <c r="AO59" s="384">
        <f t="shared" si="38"/>
        <v>-0.1451850644372088</v>
      </c>
      <c r="AP59" s="385">
        <f t="shared" si="39"/>
        <v>3.4178937955396376</v>
      </c>
      <c r="AQ59" s="386">
        <f t="shared" si="40"/>
        <v>2.6463650233674096</v>
      </c>
    </row>
    <row r="60" spans="1:43" ht="19.5" customHeight="1">
      <c r="A60" s="8" t="s">
        <v>238</v>
      </c>
      <c r="B60" s="19">
        <v>14.75</v>
      </c>
      <c r="C60" s="371">
        <v>3.89</v>
      </c>
      <c r="D60" s="375">
        <v>18.64</v>
      </c>
      <c r="E60" s="19">
        <v>21.79</v>
      </c>
      <c r="F60" s="369">
        <v>11.299999999999999</v>
      </c>
      <c r="G60" s="377">
        <v>33.089999999999996</v>
      </c>
      <c r="H60" s="345">
        <f t="shared" si="26"/>
        <v>4.0474820408419753E-4</v>
      </c>
      <c r="I60" s="323">
        <f t="shared" si="27"/>
        <v>3.9763309157786535E-5</v>
      </c>
      <c r="J60" s="399">
        <f t="shared" si="28"/>
        <v>1.3882342234144024E-4</v>
      </c>
      <c r="K60" s="323">
        <f t="shared" si="29"/>
        <v>7.2632268060068448E-4</v>
      </c>
      <c r="L60" s="323">
        <f t="shared" si="30"/>
        <v>1.351533182830744E-4</v>
      </c>
      <c r="M60" s="399">
        <f t="shared" si="31"/>
        <v>2.9126164881555799E-4</v>
      </c>
      <c r="N60" s="394">
        <f t="shared" si="22"/>
        <v>0.47728813559322031</v>
      </c>
      <c r="O60" s="395">
        <f t="shared" si="22"/>
        <v>1.9048843187660665</v>
      </c>
      <c r="P60" s="386">
        <f t="shared" si="22"/>
        <v>0.77521459227467782</v>
      </c>
      <c r="R60" s="401">
        <v>6.8620000000000001</v>
      </c>
      <c r="S60" s="369">
        <v>1.623</v>
      </c>
      <c r="T60" s="374">
        <v>8.4849999999999994</v>
      </c>
      <c r="U60" s="19">
        <v>7.4809999999999999</v>
      </c>
      <c r="V60" s="119">
        <v>3.1270000000000002</v>
      </c>
      <c r="W60" s="375">
        <v>10.608000000000001</v>
      </c>
      <c r="X60" s="345">
        <f t="shared" si="32"/>
        <v>7.9314662139419966E-4</v>
      </c>
      <c r="Y60" s="323">
        <f t="shared" si="33"/>
        <v>7.1056595374237519E-5</v>
      </c>
      <c r="Z60" s="399">
        <f t="shared" si="34"/>
        <v>2.694286816405295E-4</v>
      </c>
      <c r="AA60" s="323">
        <f t="shared" si="35"/>
        <v>1.0552807129922813E-3</v>
      </c>
      <c r="AB60" s="323">
        <f t="shared" si="36"/>
        <v>1.7000630007356972E-4</v>
      </c>
      <c r="AC60" s="399">
        <f t="shared" si="37"/>
        <v>4.1628495113027372E-4</v>
      </c>
      <c r="AE60" s="394">
        <f t="shared" si="23"/>
        <v>9.0206936753133168E-2</v>
      </c>
      <c r="AF60" s="395">
        <f t="shared" si="23"/>
        <v>0.92667898952557004</v>
      </c>
      <c r="AG60" s="386">
        <f t="shared" si="23"/>
        <v>0.2502062463170302</v>
      </c>
      <c r="AI60" s="27">
        <f t="shared" si="44"/>
        <v>4.6522033898305084</v>
      </c>
      <c r="AJ60" s="28">
        <f t="shared" si="45"/>
        <v>4.1722365038560412</v>
      </c>
      <c r="AK60" s="402">
        <f t="shared" si="46"/>
        <v>4.5520386266094413</v>
      </c>
      <c r="AL60" s="28">
        <f t="shared" si="47"/>
        <v>3.4332262505736577</v>
      </c>
      <c r="AM60" s="28">
        <f t="shared" si="48"/>
        <v>2.7672566371681424</v>
      </c>
      <c r="AN60" s="402">
        <f t="shared" si="49"/>
        <v>3.2058023572076162</v>
      </c>
      <c r="AO60" s="384">
        <f t="shared" si="38"/>
        <v>-0.26202146318913649</v>
      </c>
      <c r="AP60" s="385">
        <f t="shared" si="39"/>
        <v>-0.33674502041995846</v>
      </c>
      <c r="AQ60" s="386">
        <f t="shared" si="40"/>
        <v>-0.2957435953052448</v>
      </c>
    </row>
    <row r="61" spans="1:43" ht="19.5" customHeight="1">
      <c r="A61" s="8" t="s">
        <v>220</v>
      </c>
      <c r="B61" s="19">
        <v>5.27</v>
      </c>
      <c r="C61" s="371">
        <v>13.06</v>
      </c>
      <c r="D61" s="375">
        <v>18.329999999999998</v>
      </c>
      <c r="E61" s="19">
        <v>3.61</v>
      </c>
      <c r="F61" s="369">
        <v>19.37</v>
      </c>
      <c r="G61" s="377">
        <v>22.98</v>
      </c>
      <c r="H61" s="345">
        <f t="shared" si="26"/>
        <v>1.4461173122194717E-4</v>
      </c>
      <c r="I61" s="323">
        <f t="shared" si="27"/>
        <v>1.3349841069426534E-4</v>
      </c>
      <c r="J61" s="399">
        <f t="shared" si="28"/>
        <v>1.3651466370807937E-4</v>
      </c>
      <c r="K61" s="323">
        <f t="shared" si="29"/>
        <v>1.203315684703291E-4</v>
      </c>
      <c r="L61" s="323">
        <f t="shared" si="30"/>
        <v>2.316743163843497E-4</v>
      </c>
      <c r="M61" s="399">
        <f t="shared" si="31"/>
        <v>2.0227236898705115E-4</v>
      </c>
      <c r="N61" s="394">
        <f t="shared" si="22"/>
        <v>-0.3149905123339658</v>
      </c>
      <c r="O61" s="395">
        <f t="shared" si="22"/>
        <v>0.48315467075038288</v>
      </c>
      <c r="P61" s="386">
        <f t="shared" si="22"/>
        <v>0.25368248772504104</v>
      </c>
      <c r="R61" s="401">
        <v>1.571</v>
      </c>
      <c r="S61" s="369">
        <v>3.7409999999999997</v>
      </c>
      <c r="T61" s="374">
        <v>5.3119999999999994</v>
      </c>
      <c r="U61" s="19">
        <v>1.6890000000000001</v>
      </c>
      <c r="V61" s="119">
        <v>6.7589999999999995</v>
      </c>
      <c r="W61" s="375">
        <v>8.4480000000000004</v>
      </c>
      <c r="X61" s="345">
        <f t="shared" si="32"/>
        <v>1.8158457333288948E-4</v>
      </c>
      <c r="Y61" s="323">
        <f t="shared" si="33"/>
        <v>1.6378479562231826E-4</v>
      </c>
      <c r="Z61" s="399">
        <f t="shared" si="34"/>
        <v>1.6867473858273336E-4</v>
      </c>
      <c r="AA61" s="323">
        <f t="shared" si="35"/>
        <v>2.3825279030129172E-4</v>
      </c>
      <c r="AB61" s="323">
        <f t="shared" si="36"/>
        <v>3.6746804675320035E-4</v>
      </c>
      <c r="AC61" s="399">
        <f t="shared" si="37"/>
        <v>3.3152104705397366E-4</v>
      </c>
      <c r="AE61" s="394">
        <f t="shared" si="23"/>
        <v>7.5111394016550037E-2</v>
      </c>
      <c r="AF61" s="395">
        <f t="shared" si="23"/>
        <v>0.80673616680032079</v>
      </c>
      <c r="AG61" s="386">
        <f t="shared" si="23"/>
        <v>0.59036144578313277</v>
      </c>
      <c r="AI61" s="27">
        <f t="shared" si="44"/>
        <v>2.9810246679316887</v>
      </c>
      <c r="AJ61" s="28">
        <f t="shared" si="45"/>
        <v>2.8644716692189887</v>
      </c>
      <c r="AK61" s="402">
        <f t="shared" si="46"/>
        <v>2.8979814511729405</v>
      </c>
      <c r="AL61" s="28">
        <f t="shared" si="47"/>
        <v>4.6786703601108037</v>
      </c>
      <c r="AM61" s="28">
        <f t="shared" si="48"/>
        <v>3.4894166236448108</v>
      </c>
      <c r="AN61" s="402">
        <f t="shared" si="49"/>
        <v>3.6762402088772852</v>
      </c>
      <c r="AO61" s="384">
        <f t="shared" si="38"/>
        <v>0.56948394638981137</v>
      </c>
      <c r="AP61" s="385">
        <f t="shared" si="39"/>
        <v>0.21817110678431537</v>
      </c>
      <c r="AQ61" s="386">
        <f t="shared" si="40"/>
        <v>0.26855201484790359</v>
      </c>
    </row>
    <row r="62" spans="1:43" ht="19.5" customHeight="1" thickBot="1">
      <c r="A62" s="8" t="s">
        <v>17</v>
      </c>
      <c r="B62" s="19">
        <f t="shared" ref="B62:G62" si="50">B63-SUM(B40:B61)</f>
        <v>4.1400000000066939</v>
      </c>
      <c r="C62" s="371">
        <f t="shared" si="50"/>
        <v>20.05999999998312</v>
      </c>
      <c r="D62" s="376">
        <f t="shared" si="50"/>
        <v>24.199999999953434</v>
      </c>
      <c r="E62" s="21">
        <f t="shared" si="50"/>
        <v>9.4699999999902502</v>
      </c>
      <c r="F62" s="119">
        <f t="shared" si="50"/>
        <v>22.530000000013388</v>
      </c>
      <c r="G62" s="375">
        <f t="shared" si="50"/>
        <v>32.000000000014552</v>
      </c>
      <c r="H62" s="345">
        <f t="shared" si="26"/>
        <v>1.1360390270584997E-4</v>
      </c>
      <c r="I62" s="323">
        <f t="shared" si="27"/>
        <v>2.0505192331735902E-4</v>
      </c>
      <c r="J62" s="399">
        <f t="shared" si="28"/>
        <v>1.8023212557169473E-4</v>
      </c>
      <c r="K62" s="323">
        <f t="shared" si="29"/>
        <v>3.1566203695646634E-4</v>
      </c>
      <c r="L62" s="323">
        <f t="shared" si="30"/>
        <v>2.6946940362119256E-4</v>
      </c>
      <c r="M62" s="399">
        <f t="shared" si="31"/>
        <v>2.8166735455128724E-4</v>
      </c>
      <c r="N62" s="396">
        <f t="shared" si="22"/>
        <v>1.2874396135205166</v>
      </c>
      <c r="O62" s="397">
        <f t="shared" si="22"/>
        <v>0.12313060817708607</v>
      </c>
      <c r="P62" s="388">
        <f t="shared" si="22"/>
        <v>0.3223140495899226</v>
      </c>
      <c r="R62" s="19">
        <f t="shared" ref="R62:W62" si="51">R63-SUM(R40:R61)</f>
        <v>2.6329999999979918</v>
      </c>
      <c r="S62" s="119">
        <f t="shared" si="51"/>
        <v>7.1740000000027067</v>
      </c>
      <c r="T62" s="375">
        <f t="shared" si="51"/>
        <v>9.8069999999970605</v>
      </c>
      <c r="U62" s="119">
        <f t="shared" si="51"/>
        <v>4.4310000000004948</v>
      </c>
      <c r="V62" s="123">
        <f t="shared" si="51"/>
        <v>9.4310000000004948</v>
      </c>
      <c r="W62" s="376">
        <f t="shared" si="51"/>
        <v>13.861999999993714</v>
      </c>
      <c r="X62" s="345">
        <f t="shared" si="32"/>
        <v>3.0433620724706136E-4</v>
      </c>
      <c r="Y62" s="323">
        <f t="shared" si="33"/>
        <v>3.1408503710103039E-4</v>
      </c>
      <c r="Z62" s="399">
        <f t="shared" si="34"/>
        <v>3.1140684512055169E-4</v>
      </c>
      <c r="AA62" s="323">
        <f t="shared" si="35"/>
        <v>6.2504328823276582E-4</v>
      </c>
      <c r="AB62" s="323">
        <f t="shared" si="36"/>
        <v>5.127372612708411E-4</v>
      </c>
      <c r="AC62" s="399">
        <f t="shared" si="37"/>
        <v>5.4398020291904572E-4</v>
      </c>
      <c r="AE62" s="396">
        <f t="shared" si="23"/>
        <v>0.68287124952672773</v>
      </c>
      <c r="AF62" s="397">
        <f t="shared" si="23"/>
        <v>0.31460830777766052</v>
      </c>
      <c r="AG62" s="388">
        <f t="shared" si="23"/>
        <v>0.41348016722727321</v>
      </c>
      <c r="AI62" s="27">
        <f t="shared" si="24"/>
        <v>6.3599033816273787</v>
      </c>
      <c r="AJ62" s="28">
        <f t="shared" si="24"/>
        <v>3.5762711864450365</v>
      </c>
      <c r="AK62" s="402">
        <f t="shared" si="24"/>
        <v>4.0524793388495581</v>
      </c>
      <c r="AL62" s="28">
        <f t="shared" si="47"/>
        <v>4.6789862724446216</v>
      </c>
      <c r="AM62" s="28">
        <f t="shared" si="48"/>
        <v>4.1859742565445588</v>
      </c>
      <c r="AN62" s="402">
        <f t="shared" si="49"/>
        <v>4.3318749999960655</v>
      </c>
      <c r="AO62" s="384">
        <f t="shared" si="38"/>
        <v>-0.26429915807190174</v>
      </c>
      <c r="AP62" s="385">
        <f t="shared" si="39"/>
        <v>0.17048569258686244</v>
      </c>
      <c r="AQ62" s="386">
        <f t="shared" si="40"/>
        <v>6.8944376463082449E-2</v>
      </c>
    </row>
    <row r="63" spans="1:43" ht="25.5" customHeight="1" thickBot="1">
      <c r="A63" s="12" t="s">
        <v>18</v>
      </c>
      <c r="B63" s="17">
        <v>36442.409999999996</v>
      </c>
      <c r="C63" s="372">
        <v>97828.88</v>
      </c>
      <c r="D63" s="18">
        <v>134271.28999999998</v>
      </c>
      <c r="E63" s="17">
        <v>30000.44</v>
      </c>
      <c r="F63" s="373">
        <v>83608.750000000015</v>
      </c>
      <c r="G63" s="378">
        <v>113609.18999999999</v>
      </c>
      <c r="H63" s="334">
        <f t="shared" ref="H63:M63" si="52">SUM(H40:H62)</f>
        <v>1.0000000000000002</v>
      </c>
      <c r="I63" s="338">
        <f t="shared" si="52"/>
        <v>0.99999999999999956</v>
      </c>
      <c r="J63" s="335">
        <f t="shared" si="52"/>
        <v>0.99999999999999989</v>
      </c>
      <c r="K63" s="338">
        <f t="shared" si="52"/>
        <v>0.99999999999999956</v>
      </c>
      <c r="L63" s="338">
        <f t="shared" si="52"/>
        <v>0.99999999999999989</v>
      </c>
      <c r="M63" s="335">
        <f t="shared" si="52"/>
        <v>1.0000000000000002</v>
      </c>
      <c r="N63" s="389">
        <f t="shared" si="22"/>
        <v>-0.17677123988232388</v>
      </c>
      <c r="O63" s="390">
        <f t="shared" si="22"/>
        <v>-0.14535717877992663</v>
      </c>
      <c r="P63" s="391">
        <f t="shared" si="22"/>
        <v>-0.15388323147859825</v>
      </c>
      <c r="R63" s="17">
        <v>8651.616</v>
      </c>
      <c r="S63" s="372">
        <v>22840.948000000004</v>
      </c>
      <c r="T63" s="18">
        <v>31492.563999999998</v>
      </c>
      <c r="U63" s="17">
        <v>7089.1090000000013</v>
      </c>
      <c r="V63" s="373">
        <v>18393.436000000002</v>
      </c>
      <c r="W63" s="378">
        <v>25482.544999999998</v>
      </c>
      <c r="X63" s="334">
        <f t="shared" ref="X63:AC63" si="53">SUM(X40:X62)</f>
        <v>0.99999999999999989</v>
      </c>
      <c r="Y63" s="338">
        <f t="shared" si="53"/>
        <v>0.99999999999999989</v>
      </c>
      <c r="Z63" s="335">
        <f t="shared" si="53"/>
        <v>1</v>
      </c>
      <c r="AA63" s="338">
        <f t="shared" si="53"/>
        <v>1.0000000000000002</v>
      </c>
      <c r="AB63" s="338">
        <f t="shared" si="53"/>
        <v>1</v>
      </c>
      <c r="AC63" s="335">
        <f t="shared" si="53"/>
        <v>0.99999999999999978</v>
      </c>
      <c r="AE63" s="389">
        <f t="shared" si="23"/>
        <v>-0.18060290701760212</v>
      </c>
      <c r="AF63" s="390">
        <f t="shared" si="23"/>
        <v>-0.19471661158722492</v>
      </c>
      <c r="AG63" s="391">
        <f t="shared" si="23"/>
        <v>-0.19083930416081715</v>
      </c>
      <c r="AI63" s="403">
        <f t="shared" si="24"/>
        <v>2.3740515514753282</v>
      </c>
      <c r="AJ63" s="404">
        <f t="shared" si="24"/>
        <v>2.3347858014933833</v>
      </c>
      <c r="AK63" s="405">
        <f t="shared" si="24"/>
        <v>2.3454428716667581</v>
      </c>
      <c r="AL63" s="404">
        <f t="shared" si="24"/>
        <v>2.3630016759754198</v>
      </c>
      <c r="AM63" s="404">
        <f t="shared" si="24"/>
        <v>2.199941513298548</v>
      </c>
      <c r="AN63" s="405">
        <f t="shared" si="24"/>
        <v>2.2430003241815211</v>
      </c>
      <c r="AO63" s="389">
        <f t="shared" ref="AO63:AQ63" si="54">(AL63-AI63)/AI63</f>
        <v>-4.6544378924887339E-3</v>
      </c>
      <c r="AP63" s="390">
        <f t="shared" si="54"/>
        <v>-5.7754457864436962E-2</v>
      </c>
      <c r="AQ63" s="391">
        <f t="shared" si="54"/>
        <v>-4.3677272519725717E-2</v>
      </c>
    </row>
    <row r="64" spans="1:43" ht="20.100000000000001" customHeight="1"/>
    <row r="65" spans="1:43" ht="20.100000000000001" customHeight="1" thickBot="1"/>
    <row r="66" spans="1:43" ht="15" customHeight="1">
      <c r="A66" s="494" t="s">
        <v>15</v>
      </c>
      <c r="B66" s="441" t="s">
        <v>133</v>
      </c>
      <c r="C66" s="503"/>
      <c r="D66" s="503"/>
      <c r="E66" s="503"/>
      <c r="F66" s="503"/>
      <c r="G66" s="526"/>
      <c r="H66" s="504" t="s">
        <v>135</v>
      </c>
      <c r="I66" s="503"/>
      <c r="J66" s="503"/>
      <c r="K66" s="503"/>
      <c r="L66" s="503"/>
      <c r="M66" s="526"/>
      <c r="N66" s="527" t="s">
        <v>153</v>
      </c>
      <c r="O66" s="497"/>
      <c r="P66" s="528"/>
      <c r="R66" s="504" t="s">
        <v>134</v>
      </c>
      <c r="S66" s="503"/>
      <c r="T66" s="503"/>
      <c r="U66" s="503"/>
      <c r="V66" s="503"/>
      <c r="W66" s="526"/>
      <c r="X66" s="503" t="s">
        <v>136</v>
      </c>
      <c r="Y66" s="503"/>
      <c r="Z66" s="503"/>
      <c r="AA66" s="503"/>
      <c r="AB66" s="503"/>
      <c r="AC66" s="442"/>
      <c r="AE66" s="497" t="s">
        <v>153</v>
      </c>
      <c r="AF66" s="497"/>
      <c r="AG66" s="497"/>
      <c r="AI66" s="488" t="s">
        <v>139</v>
      </c>
      <c r="AJ66" s="487"/>
      <c r="AK66" s="487"/>
      <c r="AL66" s="487"/>
      <c r="AM66" s="487"/>
      <c r="AN66" s="486"/>
      <c r="AO66" s="497" t="s">
        <v>153</v>
      </c>
      <c r="AP66" s="497"/>
      <c r="AQ66" s="497"/>
    </row>
    <row r="67" spans="1:43" ht="15" customHeight="1">
      <c r="A67" s="495"/>
      <c r="B67" s="525" t="str">
        <f>B38</f>
        <v>jan-maio 2025</v>
      </c>
      <c r="C67" s="499"/>
      <c r="D67" s="500"/>
      <c r="E67" s="532" t="str">
        <f>E38</f>
        <v>jan-maio 2026</v>
      </c>
      <c r="F67" s="507"/>
      <c r="G67" s="531"/>
      <c r="H67" s="533" t="str">
        <f>B67</f>
        <v>jan-maio 2025</v>
      </c>
      <c r="I67" s="499"/>
      <c r="J67" s="500"/>
      <c r="K67" s="525" t="str">
        <f>E67</f>
        <v>jan-maio 2026</v>
      </c>
      <c r="L67" s="499"/>
      <c r="M67" s="500"/>
      <c r="N67" s="505" t="s">
        <v>137</v>
      </c>
      <c r="O67" s="499"/>
      <c r="P67" s="509"/>
      <c r="R67" s="529" t="str">
        <f>H67</f>
        <v>jan-maio 2025</v>
      </c>
      <c r="S67" s="499"/>
      <c r="T67" s="500"/>
      <c r="U67" s="530" t="str">
        <f>K67</f>
        <v>jan-maio 2026</v>
      </c>
      <c r="V67" s="507"/>
      <c r="W67" s="531"/>
      <c r="X67" s="533" t="str">
        <f>R67</f>
        <v>jan-maio 2025</v>
      </c>
      <c r="Y67" s="499"/>
      <c r="Z67" s="500"/>
      <c r="AA67" s="525" t="str">
        <f>U67</f>
        <v>jan-maio 2026</v>
      </c>
      <c r="AB67" s="499"/>
      <c r="AC67" s="509"/>
      <c r="AE67" s="498" t="s">
        <v>138</v>
      </c>
      <c r="AF67" s="499"/>
      <c r="AG67" s="509"/>
      <c r="AI67" s="521" t="str">
        <f>X67</f>
        <v>jan-maio 2025</v>
      </c>
      <c r="AJ67" s="522"/>
      <c r="AK67" s="524"/>
      <c r="AL67" s="523" t="str">
        <f>AA67</f>
        <v>jan-maio 2026</v>
      </c>
      <c r="AM67" s="522"/>
      <c r="AN67" s="524"/>
      <c r="AO67" s="499" t="s">
        <v>139</v>
      </c>
      <c r="AP67" s="499"/>
      <c r="AQ67" s="509"/>
    </row>
    <row r="68" spans="1:43" ht="19.5" customHeight="1" thickBot="1">
      <c r="A68" s="49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11086.579999999998</v>
      </c>
      <c r="C69" s="370">
        <v>34267.96</v>
      </c>
      <c r="D69" s="375">
        <v>45354.539999999994</v>
      </c>
      <c r="E69" s="39">
        <v>9153.17</v>
      </c>
      <c r="F69" s="379">
        <v>37753.660000000003</v>
      </c>
      <c r="G69" s="377">
        <v>46906.83</v>
      </c>
      <c r="H69" s="345">
        <f t="shared" ref="H69:H96" si="55">B69/$B$97</f>
        <v>0.32947568379121484</v>
      </c>
      <c r="I69" s="323">
        <f t="shared" ref="I69:I96" si="56">C69/$C$97</f>
        <v>0.22850668956981901</v>
      </c>
      <c r="J69" s="398">
        <f t="shared" ref="J69:J96" si="57">D69/$D$97</f>
        <v>0.24701030357386766</v>
      </c>
      <c r="K69" s="323">
        <f t="shared" ref="K69:K96" si="58">E69/$E$97</f>
        <v>0.28488367388225772</v>
      </c>
      <c r="L69" s="323">
        <f t="shared" ref="L69:L96" si="59">F69/$F$97</f>
        <v>0.23124546779853059</v>
      </c>
      <c r="M69" s="399">
        <f t="shared" ref="M69:M96" si="60">G69/$G$97</f>
        <v>0.24006553602539135</v>
      </c>
      <c r="N69" s="392">
        <f t="shared" ref="N69:P97" si="61">(E69-B69)/B69</f>
        <v>-0.17439192248646548</v>
      </c>
      <c r="O69" s="393">
        <f t="shared" si="61"/>
        <v>0.10171892344919291</v>
      </c>
      <c r="P69" s="382">
        <f t="shared" si="61"/>
        <v>3.4225680604411564E-2</v>
      </c>
      <c r="R69" s="401">
        <v>2813.1530000000002</v>
      </c>
      <c r="S69" s="369">
        <v>8609.1650000000009</v>
      </c>
      <c r="T69" s="374">
        <v>11422.318000000001</v>
      </c>
      <c r="U69" s="39">
        <v>2263.6210000000001</v>
      </c>
      <c r="V69" s="112">
        <v>9312.0690000000013</v>
      </c>
      <c r="W69" s="380">
        <v>11575.690000000002</v>
      </c>
      <c r="X69" s="345">
        <f t="shared" ref="X69:X96" si="62">R69/$R$97</f>
        <v>0.31157378846696976</v>
      </c>
      <c r="Y69" s="323">
        <f t="shared" ref="Y69:Y96" si="63">S69/$S$97</f>
        <v>0.21852924993106526</v>
      </c>
      <c r="Z69" s="398">
        <f t="shared" ref="Z69:Z96" si="64">T69/$T$97</f>
        <v>0.23587749654417703</v>
      </c>
      <c r="AA69" s="323">
        <f t="shared" ref="AA69:AA96" si="65">U69/$U$97</f>
        <v>0.26597769572814589</v>
      </c>
      <c r="AB69" s="323">
        <f t="shared" ref="AB69:AB96" si="66">V69/$V$97</f>
        <v>0.22352278565319839</v>
      </c>
      <c r="AC69" s="399">
        <f t="shared" ref="AC69:AC96" si="67">W69/$W$97</f>
        <v>0.23072445472447478</v>
      </c>
      <c r="AE69" s="392">
        <f t="shared" ref="AE69:AG97" si="68">(U69-R69)/R69</f>
        <v>-0.19534380106592145</v>
      </c>
      <c r="AF69" s="393">
        <f t="shared" si="68"/>
        <v>8.1646013289326011E-2</v>
      </c>
      <c r="AG69" s="382">
        <f t="shared" si="68"/>
        <v>1.3427397136028011E-2</v>
      </c>
      <c r="AI69" s="27">
        <f t="shared" ref="AI69:AN97" si="69">(R69/B69)*10</f>
        <v>2.537439859722296</v>
      </c>
      <c r="AJ69" s="28">
        <f t="shared" si="69"/>
        <v>2.5123074148563269</v>
      </c>
      <c r="AK69" s="406">
        <f t="shared" si="69"/>
        <v>2.5184508540931079</v>
      </c>
      <c r="AL69" s="28">
        <f t="shared" si="69"/>
        <v>2.4730459502008593</v>
      </c>
      <c r="AM69" s="28">
        <f t="shared" si="69"/>
        <v>2.4665341055675132</v>
      </c>
      <c r="AN69" s="402">
        <f t="shared" si="69"/>
        <v>2.4678047951652244</v>
      </c>
      <c r="AO69" s="383">
        <f t="shared" ref="AO69:AQ82" si="70">(AL69-AI69)/AI69</f>
        <v>-2.5377511618535145E-2</v>
      </c>
      <c r="AP69" s="381">
        <f t="shared" si="70"/>
        <v>-1.821962910197095E-2</v>
      </c>
      <c r="AQ69" s="382">
        <f t="shared" si="70"/>
        <v>-2.0110004864923613E-2</v>
      </c>
    </row>
    <row r="70" spans="1:43" ht="19.5" customHeight="1">
      <c r="A70" s="8" t="s">
        <v>170</v>
      </c>
      <c r="B70" s="19">
        <v>3285.41</v>
      </c>
      <c r="C70" s="371">
        <v>25391.019999999997</v>
      </c>
      <c r="D70" s="375">
        <v>28676.429999999997</v>
      </c>
      <c r="E70" s="19">
        <v>3678.2299999999996</v>
      </c>
      <c r="F70" s="369">
        <v>35647.909999999996</v>
      </c>
      <c r="G70" s="377">
        <v>39326.14</v>
      </c>
      <c r="H70" s="345">
        <f t="shared" si="55"/>
        <v>9.7637206991199751E-2</v>
      </c>
      <c r="I70" s="323">
        <f t="shared" si="56"/>
        <v>0.16931319883065887</v>
      </c>
      <c r="J70" s="399">
        <f t="shared" si="57"/>
        <v>0.15617783092309537</v>
      </c>
      <c r="K70" s="323">
        <f t="shared" si="58"/>
        <v>0.11448139560217245</v>
      </c>
      <c r="L70" s="323">
        <f t="shared" si="59"/>
        <v>0.21834750919486787</v>
      </c>
      <c r="M70" s="399">
        <f t="shared" si="60"/>
        <v>0.20126814962574927</v>
      </c>
      <c r="N70" s="394">
        <f t="shared" si="61"/>
        <v>0.11956498580085886</v>
      </c>
      <c r="O70" s="395">
        <f t="shared" si="61"/>
        <v>0.40395738335836845</v>
      </c>
      <c r="P70" s="386">
        <f t="shared" si="61"/>
        <v>0.37137502820260415</v>
      </c>
      <c r="R70" s="401">
        <v>859.54700000000003</v>
      </c>
      <c r="S70" s="369">
        <v>6416.7519999999986</v>
      </c>
      <c r="T70" s="374">
        <v>7276.2989999999991</v>
      </c>
      <c r="U70" s="19">
        <v>918.56</v>
      </c>
      <c r="V70" s="119">
        <v>8576.5960000000014</v>
      </c>
      <c r="W70" s="375">
        <v>9495.1560000000009</v>
      </c>
      <c r="X70" s="345">
        <f t="shared" si="62"/>
        <v>9.5200053162916645E-2</v>
      </c>
      <c r="Y70" s="323">
        <f t="shared" si="63"/>
        <v>0.16287851395038455</v>
      </c>
      <c r="Z70" s="399">
        <f t="shared" si="64"/>
        <v>0.1502597977246736</v>
      </c>
      <c r="AA70" s="323">
        <f t="shared" si="65"/>
        <v>0.10793170419785188</v>
      </c>
      <c r="AB70" s="323">
        <f t="shared" si="66"/>
        <v>0.20586881705258828</v>
      </c>
      <c r="AC70" s="399">
        <f t="shared" si="67"/>
        <v>0.18925564615360507</v>
      </c>
      <c r="AE70" s="394">
        <f t="shared" si="68"/>
        <v>6.8655931554644389E-2</v>
      </c>
      <c r="AF70" s="395">
        <f t="shared" si="68"/>
        <v>0.33659458866417202</v>
      </c>
      <c r="AG70" s="386">
        <f t="shared" si="68"/>
        <v>0.30494307614351773</v>
      </c>
      <c r="AI70" s="27">
        <f t="shared" si="69"/>
        <v>2.6162548966491244</v>
      </c>
      <c r="AJ70" s="28">
        <f t="shared" si="69"/>
        <v>2.5271737803365122</v>
      </c>
      <c r="AK70" s="402">
        <f t="shared" si="69"/>
        <v>2.5373796529065857</v>
      </c>
      <c r="AL70" s="28">
        <f t="shared" si="69"/>
        <v>2.4972880978079131</v>
      </c>
      <c r="AM70" s="28">
        <f t="shared" si="69"/>
        <v>2.4059183273297093</v>
      </c>
      <c r="AN70" s="402">
        <f t="shared" si="69"/>
        <v>2.4144642723643868</v>
      </c>
      <c r="AO70" s="384">
        <f t="shared" si="70"/>
        <v>-4.547217436404339E-2</v>
      </c>
      <c r="AP70" s="385">
        <f t="shared" si="70"/>
        <v>-4.7980654892144682E-2</v>
      </c>
      <c r="AQ70" s="386">
        <f t="shared" si="70"/>
        <v>-4.8441856306918267E-2</v>
      </c>
    </row>
    <row r="71" spans="1:43" ht="19.5" customHeight="1">
      <c r="A71" s="8" t="s">
        <v>168</v>
      </c>
      <c r="B71" s="19">
        <v>1852.8100000000002</v>
      </c>
      <c r="C71" s="371">
        <v>24886.61</v>
      </c>
      <c r="D71" s="375">
        <v>26739.420000000002</v>
      </c>
      <c r="E71" s="19">
        <v>2223.13</v>
      </c>
      <c r="F71" s="369">
        <v>22582.99</v>
      </c>
      <c r="G71" s="377">
        <v>24806.120000000003</v>
      </c>
      <c r="H71" s="345">
        <f t="shared" si="55"/>
        <v>5.5062592944370665E-2</v>
      </c>
      <c r="I71" s="323">
        <f t="shared" si="56"/>
        <v>0.16594967619067941</v>
      </c>
      <c r="J71" s="399">
        <f t="shared" si="57"/>
        <v>0.14562846964359358</v>
      </c>
      <c r="K71" s="323">
        <f t="shared" si="58"/>
        <v>6.9192797896014568E-2</v>
      </c>
      <c r="L71" s="323">
        <f t="shared" si="59"/>
        <v>0.13832338604626779</v>
      </c>
      <c r="M71" s="399">
        <f t="shared" si="60"/>
        <v>0.12695580781114779</v>
      </c>
      <c r="N71" s="394">
        <f t="shared" si="61"/>
        <v>0.19986938757886663</v>
      </c>
      <c r="O71" s="395">
        <f t="shared" si="61"/>
        <v>-9.2564636163784422E-2</v>
      </c>
      <c r="P71" s="386">
        <f t="shared" si="61"/>
        <v>-7.2301493450493665E-2</v>
      </c>
      <c r="R71" s="401">
        <v>493.10600000000005</v>
      </c>
      <c r="S71" s="369">
        <v>6214.0210000000006</v>
      </c>
      <c r="T71" s="374">
        <v>6707.1270000000004</v>
      </c>
      <c r="U71" s="19">
        <v>575.70900000000006</v>
      </c>
      <c r="V71" s="119">
        <v>5530.3269999999993</v>
      </c>
      <c r="W71" s="375">
        <v>6106.0359999999991</v>
      </c>
      <c r="X71" s="345">
        <f t="shared" si="62"/>
        <v>5.4614485787226504E-2</v>
      </c>
      <c r="Y71" s="323">
        <f t="shared" si="63"/>
        <v>0.15773252669520077</v>
      </c>
      <c r="Z71" s="399">
        <f t="shared" si="64"/>
        <v>0.13850606556076064</v>
      </c>
      <c r="AA71" s="323">
        <f t="shared" si="65"/>
        <v>6.7646374207499915E-2</v>
      </c>
      <c r="AB71" s="323">
        <f t="shared" si="66"/>
        <v>0.13274752330691444</v>
      </c>
      <c r="AC71" s="399">
        <f t="shared" si="67"/>
        <v>0.12170434994613821</v>
      </c>
      <c r="AE71" s="394">
        <f t="shared" si="68"/>
        <v>0.16751570656207793</v>
      </c>
      <c r="AF71" s="395">
        <f t="shared" si="68"/>
        <v>-0.11002441092490696</v>
      </c>
      <c r="AG71" s="386">
        <f t="shared" si="68"/>
        <v>-8.961974329694386E-2</v>
      </c>
      <c r="AI71" s="27">
        <f t="shared" si="69"/>
        <v>2.6613953940231321</v>
      </c>
      <c r="AJ71" s="28">
        <f t="shared" si="69"/>
        <v>2.4969334915442483</v>
      </c>
      <c r="AK71" s="402">
        <f t="shared" si="69"/>
        <v>2.5083292756536979</v>
      </c>
      <c r="AL71" s="28">
        <f t="shared" si="69"/>
        <v>2.5896326350685746</v>
      </c>
      <c r="AM71" s="28">
        <f t="shared" si="69"/>
        <v>2.4488905144978586</v>
      </c>
      <c r="AN71" s="402">
        <f t="shared" si="69"/>
        <v>2.4615038546939214</v>
      </c>
      <c r="AO71" s="384">
        <f t="shared" si="70"/>
        <v>-2.69643357449704E-2</v>
      </c>
      <c r="AP71" s="385">
        <f t="shared" si="70"/>
        <v>-1.9240791638658005E-2</v>
      </c>
      <c r="AQ71" s="386">
        <f t="shared" si="70"/>
        <v>-1.8667972109671794E-2</v>
      </c>
    </row>
    <row r="72" spans="1:43" ht="19.5" customHeight="1">
      <c r="A72" s="8" t="s">
        <v>172</v>
      </c>
      <c r="B72" s="19">
        <v>4784.1899999999996</v>
      </c>
      <c r="C72" s="371">
        <v>11408.960000000001</v>
      </c>
      <c r="D72" s="375">
        <v>16193.150000000001</v>
      </c>
      <c r="E72" s="19">
        <v>3833.41</v>
      </c>
      <c r="F72" s="369">
        <v>12323.57</v>
      </c>
      <c r="G72" s="377">
        <v>16156.98</v>
      </c>
      <c r="H72" s="345">
        <f t="shared" si="55"/>
        <v>0.14217858633023819</v>
      </c>
      <c r="I72" s="323">
        <f t="shared" si="56"/>
        <v>7.6077586206896544E-2</v>
      </c>
      <c r="J72" s="399">
        <f t="shared" si="57"/>
        <v>8.8191279138035053E-2</v>
      </c>
      <c r="K72" s="323">
        <f t="shared" si="58"/>
        <v>0.11931122488678628</v>
      </c>
      <c r="L72" s="323">
        <f t="shared" si="59"/>
        <v>7.5483269955758922E-2</v>
      </c>
      <c r="M72" s="399">
        <f t="shared" si="60"/>
        <v>8.2690176766401127E-2</v>
      </c>
      <c r="N72" s="394">
        <f t="shared" si="61"/>
        <v>-0.19873374594236429</v>
      </c>
      <c r="O72" s="395">
        <f t="shared" si="61"/>
        <v>8.0165939752615378E-2</v>
      </c>
      <c r="P72" s="386">
        <f t="shared" si="61"/>
        <v>-2.2336605292979988E-3</v>
      </c>
      <c r="R72" s="401">
        <v>1435.615</v>
      </c>
      <c r="S72" s="369">
        <v>3376.63</v>
      </c>
      <c r="T72" s="374">
        <v>4812.2449999999999</v>
      </c>
      <c r="U72" s="19">
        <v>1222.944</v>
      </c>
      <c r="V72" s="119">
        <v>3657.7179999999998</v>
      </c>
      <c r="W72" s="375">
        <v>4880.6620000000003</v>
      </c>
      <c r="X72" s="345">
        <f t="shared" si="62"/>
        <v>0.15900308455672649</v>
      </c>
      <c r="Y72" s="323">
        <f t="shared" si="63"/>
        <v>8.5710103267242863E-2</v>
      </c>
      <c r="Z72" s="399">
        <f t="shared" si="64"/>
        <v>9.9375652416368823E-2</v>
      </c>
      <c r="AA72" s="323">
        <f t="shared" si="65"/>
        <v>0.14369712382265476</v>
      </c>
      <c r="AB72" s="323">
        <f t="shared" si="66"/>
        <v>8.7798245104696429E-2</v>
      </c>
      <c r="AC72" s="399">
        <f t="shared" si="67"/>
        <v>9.728042809063342E-2</v>
      </c>
      <c r="AE72" s="394">
        <f t="shared" ref="AE72:AE74" si="71">(U72-R72)/R72</f>
        <v>-0.14813929918536659</v>
      </c>
      <c r="AF72" s="395">
        <f t="shared" ref="AF72:AF74" si="72">(V72-S72)/S72</f>
        <v>8.3245129019169917E-2</v>
      </c>
      <c r="AG72" s="386">
        <f t="shared" ref="AG72:AG74" si="73">(W72-T72)/T72</f>
        <v>1.4217272811338652E-2</v>
      </c>
      <c r="AI72" s="27">
        <f t="shared" ref="AI72:AI74" si="74">(R72/B72)*10</f>
        <v>3.0007482980400031</v>
      </c>
      <c r="AJ72" s="28">
        <f t="shared" ref="AJ72:AJ74" si="75">(S72/C72)*10</f>
        <v>2.9596299750371635</v>
      </c>
      <c r="AK72" s="402">
        <f t="shared" ref="AK72:AK74" si="76">(T72/D72)*10</f>
        <v>2.9717781901606539</v>
      </c>
      <c r="AL72" s="28">
        <f t="shared" ref="AL72:AL74" si="77">(U72/E72)*10</f>
        <v>3.1902248911543509</v>
      </c>
      <c r="AM72" s="28">
        <f t="shared" ref="AM72:AM74" si="78">(V72/F72)*10</f>
        <v>2.9680668832164701</v>
      </c>
      <c r="AN72" s="402">
        <f t="shared" ref="AN72:AN74" si="79">(W72/G72)*10</f>
        <v>3.0207761599011702</v>
      </c>
      <c r="AO72" s="384">
        <f t="shared" ref="AO72:AO74" si="80">(AL72-AI72)/AI72</f>
        <v>6.3143114415197085E-2</v>
      </c>
      <c r="AP72" s="385">
        <f t="shared" ref="AP72:AP74" si="81">(AM72-AJ72)/AJ72</f>
        <v>2.8506631742708289E-3</v>
      </c>
      <c r="AQ72" s="386">
        <f t="shared" ref="AQ72:AQ74" si="82">(AN72-AK72)/AK72</f>
        <v>1.6487761402498032E-2</v>
      </c>
    </row>
    <row r="73" spans="1:43" ht="19.5" customHeight="1">
      <c r="A73" s="8" t="s">
        <v>173</v>
      </c>
      <c r="B73" s="19">
        <v>898.36999999999989</v>
      </c>
      <c r="C73" s="371">
        <v>7563.88</v>
      </c>
      <c r="D73" s="375">
        <v>8462.25</v>
      </c>
      <c r="E73" s="19">
        <v>809.33</v>
      </c>
      <c r="F73" s="369">
        <v>7068.9999999999991</v>
      </c>
      <c r="G73" s="377">
        <v>7878.329999999999</v>
      </c>
      <c r="H73" s="345">
        <f t="shared" si="55"/>
        <v>2.669814045878113E-2</v>
      </c>
      <c r="I73" s="323">
        <f t="shared" si="56"/>
        <v>5.0437702714236934E-2</v>
      </c>
      <c r="J73" s="399">
        <f t="shared" si="57"/>
        <v>4.6087182042149739E-2</v>
      </c>
      <c r="K73" s="323">
        <f t="shared" si="58"/>
        <v>2.518962324343672E-2</v>
      </c>
      <c r="L73" s="323">
        <f t="shared" si="59"/>
        <v>4.3298430188432387E-2</v>
      </c>
      <c r="M73" s="399">
        <f t="shared" si="60"/>
        <v>4.032068495003651E-2</v>
      </c>
      <c r="N73" s="394">
        <f t="shared" si="61"/>
        <v>-9.9112837694936229E-2</v>
      </c>
      <c r="O73" s="395">
        <f t="shared" si="61"/>
        <v>-6.5426738657937591E-2</v>
      </c>
      <c r="P73" s="386">
        <f t="shared" si="61"/>
        <v>-6.9002924754054895E-2</v>
      </c>
      <c r="R73" s="401">
        <v>301.387</v>
      </c>
      <c r="S73" s="369">
        <v>2670.8140000000003</v>
      </c>
      <c r="T73" s="374">
        <v>2972.2010000000005</v>
      </c>
      <c r="U73" s="19">
        <v>246.81700000000001</v>
      </c>
      <c r="V73" s="119">
        <v>2095.1559999999999</v>
      </c>
      <c r="W73" s="375">
        <v>2341.973</v>
      </c>
      <c r="X73" s="345">
        <f t="shared" si="62"/>
        <v>3.3380441584476429E-2</v>
      </c>
      <c r="Y73" s="323">
        <f t="shared" si="63"/>
        <v>6.7794144975196563E-2</v>
      </c>
      <c r="Z73" s="399">
        <f t="shared" si="64"/>
        <v>6.1377675801540417E-2</v>
      </c>
      <c r="AA73" s="323">
        <f t="shared" si="65"/>
        <v>2.9001240457891927E-2</v>
      </c>
      <c r="AB73" s="323">
        <f t="shared" si="66"/>
        <v>5.0291197960196862E-2</v>
      </c>
      <c r="AC73" s="399">
        <f t="shared" si="67"/>
        <v>4.6679761068622455E-2</v>
      </c>
      <c r="AE73" s="394">
        <f t="shared" si="71"/>
        <v>-0.18106288592407765</v>
      </c>
      <c r="AF73" s="395">
        <f t="shared" si="72"/>
        <v>-0.21553653680114013</v>
      </c>
      <c r="AG73" s="386">
        <f t="shared" si="73"/>
        <v>-0.21204084111404323</v>
      </c>
      <c r="AI73" s="27">
        <f t="shared" si="74"/>
        <v>3.3548203969411272</v>
      </c>
      <c r="AJ73" s="28">
        <f t="shared" si="75"/>
        <v>3.5310105395643507</v>
      </c>
      <c r="AK73" s="402">
        <f t="shared" si="76"/>
        <v>3.5123058288280307</v>
      </c>
      <c r="AL73" s="28">
        <f t="shared" si="77"/>
        <v>3.0496460034843635</v>
      </c>
      <c r="AM73" s="28">
        <f t="shared" si="78"/>
        <v>2.9638647616353091</v>
      </c>
      <c r="AN73" s="402">
        <f t="shared" si="79"/>
        <v>2.9726769505720125</v>
      </c>
      <c r="AO73" s="384">
        <f t="shared" si="80"/>
        <v>-9.0965940750514368E-2</v>
      </c>
      <c r="AP73" s="385">
        <f t="shared" si="81"/>
        <v>-0.16061854576027829</v>
      </c>
      <c r="AQ73" s="386">
        <f t="shared" si="82"/>
        <v>-0.153639490566822</v>
      </c>
    </row>
    <row r="74" spans="1:43" ht="19.5" customHeight="1">
      <c r="A74" s="8" t="s">
        <v>171</v>
      </c>
      <c r="B74" s="19">
        <v>463.96000000000004</v>
      </c>
      <c r="C74" s="371">
        <v>8417.34</v>
      </c>
      <c r="D74" s="375">
        <v>8881.2999999999993</v>
      </c>
      <c r="E74" s="19">
        <v>916.16000000000008</v>
      </c>
      <c r="F74" s="369">
        <v>7209.7900000000009</v>
      </c>
      <c r="G74" s="377">
        <v>8125.9500000000007</v>
      </c>
      <c r="H74" s="345">
        <f t="shared" si="55"/>
        <v>1.3788159942179832E-2</v>
      </c>
      <c r="I74" s="323">
        <f t="shared" si="56"/>
        <v>5.6128771551724133E-2</v>
      </c>
      <c r="J74" s="399">
        <f t="shared" si="57"/>
        <v>4.8369415920227414E-2</v>
      </c>
      <c r="K74" s="323">
        <f t="shared" si="58"/>
        <v>2.8514604958060352E-2</v>
      </c>
      <c r="L74" s="323">
        <f t="shared" si="59"/>
        <v>4.4160784974997598E-2</v>
      </c>
      <c r="M74" s="399">
        <f t="shared" si="60"/>
        <v>4.1587985000596482E-2</v>
      </c>
      <c r="N74" s="394">
        <f t="shared" si="61"/>
        <v>0.97465298732649364</v>
      </c>
      <c r="O74" s="395">
        <f t="shared" si="61"/>
        <v>-0.14345981034388527</v>
      </c>
      <c r="P74" s="386">
        <f t="shared" si="61"/>
        <v>-8.5049485998671209E-2</v>
      </c>
      <c r="R74" s="401">
        <v>143.179</v>
      </c>
      <c r="S74" s="369">
        <v>2024.8100000000002</v>
      </c>
      <c r="T74" s="374">
        <v>2167.989</v>
      </c>
      <c r="U74" s="19">
        <v>197.11500000000001</v>
      </c>
      <c r="V74" s="119">
        <v>1881.0709999999999</v>
      </c>
      <c r="W74" s="375">
        <v>2078.1859999999997</v>
      </c>
      <c r="X74" s="345">
        <f t="shared" si="62"/>
        <v>1.585794425646677E-2</v>
      </c>
      <c r="Y74" s="323">
        <f t="shared" si="63"/>
        <v>5.1396414234472242E-2</v>
      </c>
      <c r="Z74" s="399">
        <f t="shared" si="64"/>
        <v>4.477023121360426E-2</v>
      </c>
      <c r="AA74" s="323">
        <f t="shared" si="65"/>
        <v>2.3161206533007725E-2</v>
      </c>
      <c r="AB74" s="323">
        <f t="shared" si="66"/>
        <v>4.5152396307571119E-2</v>
      </c>
      <c r="AC74" s="399">
        <f t="shared" si="67"/>
        <v>4.1422008680781636E-2</v>
      </c>
      <c r="AE74" s="394">
        <f t="shared" si="71"/>
        <v>0.37670328749327769</v>
      </c>
      <c r="AF74" s="395">
        <f t="shared" si="72"/>
        <v>-7.0988882907532191E-2</v>
      </c>
      <c r="AG74" s="386">
        <f t="shared" si="73"/>
        <v>-4.1422258138763775E-2</v>
      </c>
      <c r="AI74" s="27">
        <f t="shared" si="74"/>
        <v>3.0860203465816016</v>
      </c>
      <c r="AJ74" s="28">
        <f t="shared" si="75"/>
        <v>2.4055224096923733</v>
      </c>
      <c r="AK74" s="402">
        <f t="shared" si="76"/>
        <v>2.4410716899552996</v>
      </c>
      <c r="AL74" s="28">
        <f t="shared" si="77"/>
        <v>2.1515346664338106</v>
      </c>
      <c r="AM74" s="28">
        <f t="shared" si="78"/>
        <v>2.6090510264515325</v>
      </c>
      <c r="AN74" s="402">
        <f t="shared" si="79"/>
        <v>2.5574683575458863</v>
      </c>
      <c r="AO74" s="384">
        <f t="shared" si="80"/>
        <v>-0.30281254664536639</v>
      </c>
      <c r="AP74" s="385">
        <f t="shared" si="81"/>
        <v>8.4608904884485026E-2</v>
      </c>
      <c r="AQ74" s="386">
        <f t="shared" si="82"/>
        <v>4.7682609269340301E-2</v>
      </c>
    </row>
    <row r="75" spans="1:43" ht="19.5" customHeight="1">
      <c r="A75" s="8" t="s">
        <v>174</v>
      </c>
      <c r="B75" s="19">
        <v>2103.86</v>
      </c>
      <c r="C75" s="371">
        <v>3888.1800000000003</v>
      </c>
      <c r="D75" s="375">
        <v>5992.0400000000009</v>
      </c>
      <c r="E75" s="19">
        <v>2083.2399999999998</v>
      </c>
      <c r="F75" s="369">
        <v>6090.7100000000009</v>
      </c>
      <c r="G75" s="377">
        <v>8173.9500000000007</v>
      </c>
      <c r="H75" s="345">
        <f t="shared" si="55"/>
        <v>6.252340325880347E-2</v>
      </c>
      <c r="I75" s="323">
        <f t="shared" si="56"/>
        <v>2.5927284269375211E-2</v>
      </c>
      <c r="J75" s="399">
        <f t="shared" si="57"/>
        <v>3.2633902128138846E-2</v>
      </c>
      <c r="K75" s="323">
        <f t="shared" si="58"/>
        <v>6.483885525762928E-2</v>
      </c>
      <c r="L75" s="323">
        <f t="shared" si="59"/>
        <v>3.7306292507142041E-2</v>
      </c>
      <c r="M75" s="399">
        <f t="shared" si="60"/>
        <v>4.1833645296319277E-2</v>
      </c>
      <c r="N75" s="394">
        <f t="shared" si="61"/>
        <v>-9.8010323880868243E-3</v>
      </c>
      <c r="O75" s="395">
        <f t="shared" si="61"/>
        <v>0.56646811618803672</v>
      </c>
      <c r="P75" s="386">
        <f t="shared" si="61"/>
        <v>0.3641347521044585</v>
      </c>
      <c r="R75" s="401">
        <v>458.81700000000001</v>
      </c>
      <c r="S75" s="369">
        <v>1018.35</v>
      </c>
      <c r="T75" s="374">
        <v>1477.1669999999999</v>
      </c>
      <c r="U75" s="19">
        <v>477.22699999999998</v>
      </c>
      <c r="V75" s="119">
        <v>1520.23</v>
      </c>
      <c r="W75" s="375">
        <v>1997.4569999999999</v>
      </c>
      <c r="X75" s="345">
        <f t="shared" si="62"/>
        <v>5.0816770685081711E-2</v>
      </c>
      <c r="Y75" s="323">
        <f t="shared" si="63"/>
        <v>2.5849110995932855E-2</v>
      </c>
      <c r="Z75" s="399">
        <f t="shared" si="64"/>
        <v>3.0504355940508075E-2</v>
      </c>
      <c r="AA75" s="323">
        <f t="shared" si="65"/>
        <v>5.6074642265315555E-2</v>
      </c>
      <c r="AB75" s="323">
        <f t="shared" si="66"/>
        <v>3.6490928539464403E-2</v>
      </c>
      <c r="AC75" s="399">
        <f t="shared" si="67"/>
        <v>3.9812933584139266E-2</v>
      </c>
      <c r="AE75" s="394">
        <f t="shared" si="68"/>
        <v>4.012492998297789E-2</v>
      </c>
      <c r="AF75" s="395">
        <f t="shared" si="68"/>
        <v>0.49283645112191288</v>
      </c>
      <c r="AG75" s="386">
        <f t="shared" si="68"/>
        <v>0.35222151591526213</v>
      </c>
      <c r="AI75" s="27">
        <f t="shared" si="69"/>
        <v>2.1808342760449841</v>
      </c>
      <c r="AJ75" s="28">
        <f t="shared" si="69"/>
        <v>2.619091708717189</v>
      </c>
      <c r="AK75" s="402">
        <f t="shared" si="69"/>
        <v>2.4652155192555454</v>
      </c>
      <c r="AL75" s="28">
        <f t="shared" si="69"/>
        <v>2.2907922274917918</v>
      </c>
      <c r="AM75" s="28">
        <f t="shared" si="69"/>
        <v>2.4959815850697207</v>
      </c>
      <c r="AN75" s="402">
        <f t="shared" si="69"/>
        <v>2.4436863450351418</v>
      </c>
      <c r="AO75" s="384">
        <f t="shared" si="70"/>
        <v>5.0420131715015075E-2</v>
      </c>
      <c r="AP75" s="385">
        <f t="shared" si="70"/>
        <v>-4.7004892282968856E-2</v>
      </c>
      <c r="AQ75" s="386">
        <f t="shared" si="70"/>
        <v>-8.7331813596991416E-3</v>
      </c>
    </row>
    <row r="76" spans="1:43" ht="19.5" customHeight="1">
      <c r="A76" s="8" t="s">
        <v>175</v>
      </c>
      <c r="B76" s="19">
        <v>1810.7099999999996</v>
      </c>
      <c r="C76" s="371">
        <v>7314.35</v>
      </c>
      <c r="D76" s="375">
        <v>9125.06</v>
      </c>
      <c r="E76" s="19">
        <v>1843.71</v>
      </c>
      <c r="F76" s="369">
        <v>6401.54</v>
      </c>
      <c r="G76" s="377">
        <v>8245.25</v>
      </c>
      <c r="H76" s="345">
        <f t="shared" si="55"/>
        <v>5.381144729913017E-2</v>
      </c>
      <c r="I76" s="323">
        <f t="shared" si="56"/>
        <v>4.8773778913451686E-2</v>
      </c>
      <c r="J76" s="399">
        <f t="shared" si="57"/>
        <v>4.9696983824105749E-2</v>
      </c>
      <c r="K76" s="323">
        <f t="shared" si="58"/>
        <v>5.7383712787313843E-2</v>
      </c>
      <c r="L76" s="323">
        <f t="shared" si="59"/>
        <v>3.9210161661968806E-2</v>
      </c>
      <c r="M76" s="399">
        <f t="shared" si="60"/>
        <v>4.2198553193924168E-2</v>
      </c>
      <c r="N76" s="394">
        <f t="shared" si="61"/>
        <v>1.8224895206852817E-2</v>
      </c>
      <c r="O76" s="395">
        <f t="shared" si="61"/>
        <v>-0.12479714533758986</v>
      </c>
      <c r="P76" s="386">
        <f t="shared" si="61"/>
        <v>-9.6416900272436518E-2</v>
      </c>
      <c r="R76" s="401">
        <v>507.96300000000002</v>
      </c>
      <c r="S76" s="369">
        <v>1705.7130000000002</v>
      </c>
      <c r="T76" s="374">
        <v>2213.6760000000004</v>
      </c>
      <c r="U76" s="19">
        <v>501.92099999999999</v>
      </c>
      <c r="V76" s="119">
        <v>1487.547</v>
      </c>
      <c r="W76" s="375">
        <v>1989.4680000000001</v>
      </c>
      <c r="X76" s="345">
        <f t="shared" si="62"/>
        <v>5.6259988813636287E-2</v>
      </c>
      <c r="Y76" s="323">
        <f t="shared" si="63"/>
        <v>4.3296670755836035E-2</v>
      </c>
      <c r="Z76" s="399">
        <f t="shared" si="64"/>
        <v>4.5713694281662241E-2</v>
      </c>
      <c r="AA76" s="323">
        <f t="shared" si="65"/>
        <v>5.8976211573212436E-2</v>
      </c>
      <c r="AB76" s="323">
        <f t="shared" si="66"/>
        <v>3.5706420262785671E-2</v>
      </c>
      <c r="AC76" s="399">
        <f t="shared" si="67"/>
        <v>3.9653698353341468E-2</v>
      </c>
      <c r="AE76" s="394">
        <f t="shared" si="68"/>
        <v>-1.1894567123983499E-2</v>
      </c>
      <c r="AF76" s="395">
        <f t="shared" si="68"/>
        <v>-0.1279031114847575</v>
      </c>
      <c r="AG76" s="386">
        <f t="shared" si="68"/>
        <v>-0.10128311460213701</v>
      </c>
      <c r="AI76" s="27">
        <f t="shared" si="69"/>
        <v>2.8053249830177118</v>
      </c>
      <c r="AJ76" s="28">
        <f t="shared" si="69"/>
        <v>2.3320089960146837</v>
      </c>
      <c r="AK76" s="402">
        <f t="shared" si="69"/>
        <v>2.4259303500470137</v>
      </c>
      <c r="AL76" s="28">
        <f t="shared" si="69"/>
        <v>2.722342450819272</v>
      </c>
      <c r="AM76" s="28">
        <f t="shared" si="69"/>
        <v>2.3237330392374336</v>
      </c>
      <c r="AN76" s="402">
        <f t="shared" si="69"/>
        <v>2.4128655892786757</v>
      </c>
      <c r="AO76" s="384">
        <f t="shared" si="70"/>
        <v>-2.9580363309342814E-2</v>
      </c>
      <c r="AP76" s="385">
        <f t="shared" si="70"/>
        <v>-3.5488528523661047E-3</v>
      </c>
      <c r="AQ76" s="386">
        <f t="shared" si="70"/>
        <v>-5.3854640831237704E-3</v>
      </c>
    </row>
    <row r="77" spans="1:43" ht="19.5" customHeight="1">
      <c r="A77" s="8" t="s">
        <v>184</v>
      </c>
      <c r="B77" s="19">
        <v>1244.6100000000001</v>
      </c>
      <c r="C77" s="371">
        <v>3085.74</v>
      </c>
      <c r="D77" s="375">
        <v>4330.3500000000004</v>
      </c>
      <c r="E77" s="19">
        <v>725.94</v>
      </c>
      <c r="F77" s="369">
        <v>4335.17</v>
      </c>
      <c r="G77" s="377">
        <v>5061.1100000000006</v>
      </c>
      <c r="H77" s="345">
        <f t="shared" si="55"/>
        <v>3.6987847542108029E-2</v>
      </c>
      <c r="I77" s="323">
        <f t="shared" si="56"/>
        <v>2.057642860191191E-2</v>
      </c>
      <c r="J77" s="399">
        <f t="shared" si="57"/>
        <v>2.3583991108301356E-2</v>
      </c>
      <c r="K77" s="323">
        <f t="shared" si="58"/>
        <v>2.2594189140820741E-2</v>
      </c>
      <c r="L77" s="323">
        <f t="shared" si="59"/>
        <v>2.655341004385153E-2</v>
      </c>
      <c r="M77" s="399">
        <f t="shared" si="60"/>
        <v>2.5902370401783035E-2</v>
      </c>
      <c r="N77" s="394">
        <f t="shared" si="61"/>
        <v>-0.41673295249114184</v>
      </c>
      <c r="O77" s="395">
        <f t="shared" si="61"/>
        <v>0.40490449616623575</v>
      </c>
      <c r="P77" s="386">
        <f t="shared" si="61"/>
        <v>0.16875310309790206</v>
      </c>
      <c r="R77" s="401">
        <v>313.21300000000002</v>
      </c>
      <c r="S77" s="369">
        <v>604.43399999999997</v>
      </c>
      <c r="T77" s="374">
        <v>917.64699999999993</v>
      </c>
      <c r="U77" s="19">
        <v>184.12099999999998</v>
      </c>
      <c r="V77" s="119">
        <v>805.3950000000001</v>
      </c>
      <c r="W77" s="375">
        <v>989.51600000000008</v>
      </c>
      <c r="X77" s="345">
        <f t="shared" si="62"/>
        <v>3.4690242943453485E-2</v>
      </c>
      <c r="Y77" s="323">
        <f t="shared" si="63"/>
        <v>1.5342545839559758E-2</v>
      </c>
      <c r="Z77" s="399">
        <f t="shared" si="64"/>
        <v>1.894994317889542E-2</v>
      </c>
      <c r="AA77" s="323">
        <f t="shared" si="65"/>
        <v>2.1634398742175452E-2</v>
      </c>
      <c r="AB77" s="323">
        <f t="shared" si="66"/>
        <v>1.9332345362900308E-2</v>
      </c>
      <c r="AC77" s="399">
        <f t="shared" si="67"/>
        <v>1.9722844991628435E-2</v>
      </c>
      <c r="AE77" s="394">
        <f t="shared" si="68"/>
        <v>-0.41215402936659729</v>
      </c>
      <c r="AF77" s="395">
        <f t="shared" si="68"/>
        <v>0.3324779876711107</v>
      </c>
      <c r="AG77" s="386">
        <f t="shared" si="68"/>
        <v>7.8318787071717286E-2</v>
      </c>
      <c r="AI77" s="27">
        <f t="shared" si="69"/>
        <v>2.516555386828002</v>
      </c>
      <c r="AJ77" s="28">
        <f t="shared" si="69"/>
        <v>1.9587975655758425</v>
      </c>
      <c r="AK77" s="402">
        <f t="shared" si="69"/>
        <v>2.1191058459477867</v>
      </c>
      <c r="AL77" s="28">
        <f t="shared" si="69"/>
        <v>2.5363115408986965</v>
      </c>
      <c r="AM77" s="28">
        <f t="shared" si="69"/>
        <v>1.8578164178106051</v>
      </c>
      <c r="AN77" s="402">
        <f t="shared" si="69"/>
        <v>1.9551363238499064</v>
      </c>
      <c r="AO77" s="384">
        <f t="shared" si="70"/>
        <v>7.850474570955588E-3</v>
      </c>
      <c r="AP77" s="385">
        <f t="shared" si="70"/>
        <v>-5.1552620617818248E-2</v>
      </c>
      <c r="AQ77" s="386">
        <f t="shared" si="70"/>
        <v>-7.7376749449031709E-2</v>
      </c>
    </row>
    <row r="78" spans="1:43" ht="19.5" customHeight="1">
      <c r="A78" s="8" t="s">
        <v>183</v>
      </c>
      <c r="B78" s="19">
        <v>872.68999999999994</v>
      </c>
      <c r="C78" s="371">
        <v>2970.4</v>
      </c>
      <c r="D78" s="375">
        <v>3843.09</v>
      </c>
      <c r="E78" s="19">
        <v>1056.43</v>
      </c>
      <c r="F78" s="369">
        <v>2237.62</v>
      </c>
      <c r="G78" s="377">
        <v>3294.05</v>
      </c>
      <c r="H78" s="345">
        <f t="shared" si="55"/>
        <v>2.5934971333608319E-2</v>
      </c>
      <c r="I78" s="323">
        <f t="shared" si="56"/>
        <v>1.9807314783202457E-2</v>
      </c>
      <c r="J78" s="399">
        <f t="shared" si="57"/>
        <v>2.0930271314882596E-2</v>
      </c>
      <c r="K78" s="323">
        <f t="shared" si="58"/>
        <v>3.2880374733500368E-2</v>
      </c>
      <c r="L78" s="323">
        <f t="shared" si="59"/>
        <v>1.370567737420287E-2</v>
      </c>
      <c r="M78" s="399">
        <f t="shared" si="60"/>
        <v>1.6858693690118057E-2</v>
      </c>
      <c r="N78" s="394">
        <f t="shared" si="61"/>
        <v>0.21054440866745366</v>
      </c>
      <c r="O78" s="395">
        <f t="shared" si="61"/>
        <v>-0.24669404793967148</v>
      </c>
      <c r="P78" s="386">
        <f t="shared" si="61"/>
        <v>-0.14286420562620181</v>
      </c>
      <c r="R78" s="401">
        <v>245.38899999999995</v>
      </c>
      <c r="S78" s="369">
        <v>842.22199999999987</v>
      </c>
      <c r="T78" s="374">
        <v>1087.6109999999999</v>
      </c>
      <c r="U78" s="19">
        <v>303.89800000000002</v>
      </c>
      <c r="V78" s="119">
        <v>655.24800000000005</v>
      </c>
      <c r="W78" s="375">
        <v>959.14600000000007</v>
      </c>
      <c r="X78" s="345">
        <f t="shared" si="62"/>
        <v>2.7178322820735748E-2</v>
      </c>
      <c r="Y78" s="323">
        <f t="shared" si="63"/>
        <v>2.1378396387505827E-2</v>
      </c>
      <c r="Z78" s="399">
        <f t="shared" si="64"/>
        <v>2.2459798430923467E-2</v>
      </c>
      <c r="AA78" s="323">
        <f t="shared" si="65"/>
        <v>3.570831414640175E-2</v>
      </c>
      <c r="AB78" s="323">
        <f t="shared" si="66"/>
        <v>1.5728283183220285E-2</v>
      </c>
      <c r="AC78" s="399">
        <f t="shared" si="67"/>
        <v>1.9117515919237736E-2</v>
      </c>
      <c r="AE78" s="394">
        <f t="shared" si="68"/>
        <v>0.23843367062093282</v>
      </c>
      <c r="AF78" s="395">
        <f t="shared" si="68"/>
        <v>-0.22200085013215026</v>
      </c>
      <c r="AG78" s="386">
        <f t="shared" si="68"/>
        <v>-0.11811667958488818</v>
      </c>
      <c r="AI78" s="27">
        <f t="shared" si="69"/>
        <v>2.811869048573949</v>
      </c>
      <c r="AJ78" s="28">
        <f t="shared" si="69"/>
        <v>2.83538244007541</v>
      </c>
      <c r="AK78" s="402">
        <f t="shared" si="69"/>
        <v>2.8300430122635687</v>
      </c>
      <c r="AL78" s="28">
        <f t="shared" si="69"/>
        <v>2.8766506062872126</v>
      </c>
      <c r="AM78" s="28">
        <f t="shared" si="69"/>
        <v>2.9283256316979651</v>
      </c>
      <c r="AN78" s="402">
        <f t="shared" si="69"/>
        <v>2.9117530092135824</v>
      </c>
      <c r="AO78" s="384">
        <f t="shared" si="70"/>
        <v>2.3038611185011545E-2</v>
      </c>
      <c r="AP78" s="385">
        <f t="shared" si="70"/>
        <v>3.2779772601005189E-2</v>
      </c>
      <c r="AQ78" s="386">
        <f t="shared" si="70"/>
        <v>2.8872351620076311E-2</v>
      </c>
    </row>
    <row r="79" spans="1:43" ht="19.5" customHeight="1">
      <c r="A79" s="8" t="s">
        <v>177</v>
      </c>
      <c r="B79" s="19">
        <v>1111.9100000000001</v>
      </c>
      <c r="C79" s="371">
        <v>882.26</v>
      </c>
      <c r="D79" s="375">
        <v>1994.17</v>
      </c>
      <c r="E79" s="19">
        <v>1219.3500000000001</v>
      </c>
      <c r="F79" s="369">
        <v>1489.6999999999998</v>
      </c>
      <c r="G79" s="377">
        <v>2709.05</v>
      </c>
      <c r="H79" s="345">
        <f t="shared" si="55"/>
        <v>3.3044212693570947E-2</v>
      </c>
      <c r="I79" s="323">
        <f t="shared" si="56"/>
        <v>5.8831139040628191E-3</v>
      </c>
      <c r="J79" s="399">
        <f t="shared" si="57"/>
        <v>1.0860666585481845E-2</v>
      </c>
      <c r="K79" s="323">
        <f t="shared" si="58"/>
        <v>3.7951104125492151E-2</v>
      </c>
      <c r="L79" s="323">
        <f t="shared" si="59"/>
        <v>9.1245821830114211E-3</v>
      </c>
      <c r="M79" s="399">
        <f t="shared" si="60"/>
        <v>1.3864708835996517E-2</v>
      </c>
      <c r="N79" s="394">
        <f t="shared" si="61"/>
        <v>9.662652552814531E-2</v>
      </c>
      <c r="O79" s="395">
        <f t="shared" si="61"/>
        <v>0.68850452247636729</v>
      </c>
      <c r="P79" s="386">
        <f t="shared" si="61"/>
        <v>0.35848498372756588</v>
      </c>
      <c r="R79" s="401">
        <v>347.24899999999997</v>
      </c>
      <c r="S79" s="369">
        <v>378.99400000000003</v>
      </c>
      <c r="T79" s="374">
        <v>726.24299999999994</v>
      </c>
      <c r="U79" s="19">
        <v>395.37200000000001</v>
      </c>
      <c r="V79" s="119">
        <v>494.69600000000003</v>
      </c>
      <c r="W79" s="375">
        <v>890.06799999999998</v>
      </c>
      <c r="X79" s="345">
        <f t="shared" si="62"/>
        <v>3.8459936758280397E-2</v>
      </c>
      <c r="Y79" s="323">
        <f t="shared" si="63"/>
        <v>9.6201286127486404E-3</v>
      </c>
      <c r="Z79" s="399">
        <f t="shared" si="64"/>
        <v>1.4997339482470434E-2</v>
      </c>
      <c r="AA79" s="323">
        <f t="shared" si="65"/>
        <v>4.6456599190159702E-2</v>
      </c>
      <c r="AB79" s="323">
        <f t="shared" si="66"/>
        <v>1.1874463985554083E-2</v>
      </c>
      <c r="AC79" s="399">
        <f t="shared" si="67"/>
        <v>1.7740666341937609E-2</v>
      </c>
      <c r="AE79" s="394">
        <f t="shared" si="68"/>
        <v>0.13858355243643625</v>
      </c>
      <c r="AF79" s="395">
        <f t="shared" si="68"/>
        <v>0.30528715494176684</v>
      </c>
      <c r="AG79" s="386">
        <f t="shared" si="68"/>
        <v>0.22557876633578577</v>
      </c>
      <c r="AI79" s="27">
        <f t="shared" si="69"/>
        <v>3.1229955661879103</v>
      </c>
      <c r="AJ79" s="28">
        <f t="shared" si="69"/>
        <v>4.295717815609911</v>
      </c>
      <c r="AK79" s="402">
        <f t="shared" si="69"/>
        <v>3.6418309371818847</v>
      </c>
      <c r="AL79" s="28">
        <f t="shared" si="69"/>
        <v>3.2424816500594575</v>
      </c>
      <c r="AM79" s="28">
        <f t="shared" si="69"/>
        <v>3.3207759951668123</v>
      </c>
      <c r="AN79" s="402">
        <f t="shared" si="69"/>
        <v>3.2855355198316749</v>
      </c>
      <c r="AO79" s="384">
        <f t="shared" si="70"/>
        <v>3.8260087579118189E-2</v>
      </c>
      <c r="AP79" s="385">
        <f t="shared" si="70"/>
        <v>-0.22695667227030722</v>
      </c>
      <c r="AQ79" s="386">
        <f t="shared" si="70"/>
        <v>-9.7834145377961354E-2</v>
      </c>
    </row>
    <row r="80" spans="1:43" ht="19.5" customHeight="1">
      <c r="A80" s="8" t="s">
        <v>179</v>
      </c>
      <c r="B80" s="19">
        <v>487.95</v>
      </c>
      <c r="C80" s="371">
        <v>1288.04</v>
      </c>
      <c r="D80" s="375">
        <v>1775.99</v>
      </c>
      <c r="E80" s="19">
        <v>1014.6599999999999</v>
      </c>
      <c r="F80" s="369">
        <v>1916.05</v>
      </c>
      <c r="G80" s="377">
        <v>2930.71</v>
      </c>
      <c r="H80" s="345">
        <f t="shared" si="55"/>
        <v>1.4501104930999759E-2</v>
      </c>
      <c r="I80" s="323">
        <f t="shared" si="56"/>
        <v>8.5889488733356077E-3</v>
      </c>
      <c r="J80" s="399">
        <f t="shared" si="57"/>
        <v>9.6724127076176572E-3</v>
      </c>
      <c r="K80" s="323">
        <f t="shared" si="58"/>
        <v>3.1580323378826311E-2</v>
      </c>
      <c r="L80" s="323">
        <f t="shared" si="59"/>
        <v>1.1736024496045536E-2</v>
      </c>
      <c r="M80" s="399">
        <f t="shared" si="60"/>
        <v>1.4999147609953065E-2</v>
      </c>
      <c r="N80" s="394">
        <f t="shared" si="61"/>
        <v>1.0794343682754377</v>
      </c>
      <c r="O80" s="395">
        <f t="shared" si="61"/>
        <v>0.48757026179311203</v>
      </c>
      <c r="P80" s="386">
        <f t="shared" si="61"/>
        <v>0.65018384112523153</v>
      </c>
      <c r="R80" s="401">
        <v>117.15</v>
      </c>
      <c r="S80" s="369">
        <v>298.92</v>
      </c>
      <c r="T80" s="374">
        <v>416.07000000000005</v>
      </c>
      <c r="U80" s="19">
        <v>248.55700000000002</v>
      </c>
      <c r="V80" s="119">
        <v>439.71</v>
      </c>
      <c r="W80" s="375">
        <v>688.26700000000005</v>
      </c>
      <c r="X80" s="345">
        <f t="shared" si="62"/>
        <v>1.2975074345016253E-2</v>
      </c>
      <c r="Y80" s="323">
        <f t="shared" si="63"/>
        <v>7.5875840908373841E-3</v>
      </c>
      <c r="Z80" s="399">
        <f t="shared" si="64"/>
        <v>8.5920869990780985E-3</v>
      </c>
      <c r="AA80" s="323">
        <f t="shared" si="65"/>
        <v>2.9205692170686151E-2</v>
      </c>
      <c r="AB80" s="323">
        <f t="shared" si="66"/>
        <v>1.0554604361240005E-2</v>
      </c>
      <c r="AC80" s="399">
        <f t="shared" si="67"/>
        <v>1.371840713424859E-2</v>
      </c>
      <c r="AE80" s="394">
        <f t="shared" si="68"/>
        <v>1.1216986769099446</v>
      </c>
      <c r="AF80" s="395">
        <f t="shared" si="68"/>
        <v>0.47099558410276982</v>
      </c>
      <c r="AG80" s="386">
        <f t="shared" si="68"/>
        <v>0.65420962818756456</v>
      </c>
      <c r="AI80" s="27">
        <f t="shared" si="69"/>
        <v>2.4008607439286815</v>
      </c>
      <c r="AJ80" s="28">
        <f t="shared" si="69"/>
        <v>2.3207353808887925</v>
      </c>
      <c r="AK80" s="402">
        <f t="shared" si="69"/>
        <v>2.3427496776445818</v>
      </c>
      <c r="AL80" s="28">
        <f t="shared" si="69"/>
        <v>2.4496580135217711</v>
      </c>
      <c r="AM80" s="28">
        <f t="shared" si="69"/>
        <v>2.2948774823203988</v>
      </c>
      <c r="AN80" s="402">
        <f t="shared" si="69"/>
        <v>2.3484650477188125</v>
      </c>
      <c r="AO80" s="384">
        <f t="shared" si="70"/>
        <v>2.0324906272256141E-2</v>
      </c>
      <c r="AP80" s="385">
        <f t="shared" si="70"/>
        <v>-1.1142114168350674E-2</v>
      </c>
      <c r="AQ80" s="386">
        <f t="shared" si="70"/>
        <v>2.4395991295053797E-3</v>
      </c>
    </row>
    <row r="81" spans="1:43" ht="19.5" customHeight="1">
      <c r="A81" s="8" t="s">
        <v>176</v>
      </c>
      <c r="B81" s="19">
        <v>89.58</v>
      </c>
      <c r="C81" s="371">
        <v>265.78999999999996</v>
      </c>
      <c r="D81" s="375">
        <v>355.36999999999995</v>
      </c>
      <c r="E81" s="19">
        <v>87.96</v>
      </c>
      <c r="F81" s="369">
        <v>252.77999999999997</v>
      </c>
      <c r="G81" s="377">
        <v>340.73999999999995</v>
      </c>
      <c r="H81" s="345">
        <f t="shared" si="55"/>
        <v>2.6621764109416093E-3</v>
      </c>
      <c r="I81" s="323">
        <f t="shared" si="56"/>
        <v>1.7723492446227378E-3</v>
      </c>
      <c r="J81" s="399">
        <f t="shared" si="57"/>
        <v>1.9354192894701469E-3</v>
      </c>
      <c r="K81" s="323">
        <f t="shared" si="58"/>
        <v>2.737670987721564E-3</v>
      </c>
      <c r="L81" s="323">
        <f t="shared" si="59"/>
        <v>1.5483062926908953E-3</v>
      </c>
      <c r="M81" s="399">
        <f t="shared" si="60"/>
        <v>1.7438810242621776E-3</v>
      </c>
      <c r="N81" s="394">
        <f t="shared" si="61"/>
        <v>-1.8084393837910297E-2</v>
      </c>
      <c r="O81" s="395">
        <f t="shared" si="61"/>
        <v>-4.8948417923924875E-2</v>
      </c>
      <c r="P81" s="386">
        <f t="shared" si="61"/>
        <v>-4.1168359737738122E-2</v>
      </c>
      <c r="R81" s="401">
        <v>131.875</v>
      </c>
      <c r="S81" s="369">
        <v>500.93899999999996</v>
      </c>
      <c r="T81" s="374">
        <v>632.81399999999996</v>
      </c>
      <c r="U81" s="19">
        <v>132.12799999999999</v>
      </c>
      <c r="V81" s="119">
        <v>468.44900000000001</v>
      </c>
      <c r="W81" s="375">
        <v>600.577</v>
      </c>
      <c r="X81" s="345">
        <f t="shared" si="62"/>
        <v>1.4605957569347149E-2</v>
      </c>
      <c r="Y81" s="323">
        <f t="shared" si="63"/>
        <v>1.2715498417235339E-2</v>
      </c>
      <c r="Z81" s="399">
        <f t="shared" si="64"/>
        <v>1.3067976403572972E-2</v>
      </c>
      <c r="AA81" s="323">
        <f t="shared" si="65"/>
        <v>1.5525170062112188E-2</v>
      </c>
      <c r="AB81" s="323">
        <f t="shared" si="66"/>
        <v>1.1244442606305336E-2</v>
      </c>
      <c r="AC81" s="399">
        <f t="shared" si="67"/>
        <v>1.1970586707579493E-2</v>
      </c>
      <c r="AE81" s="394">
        <f t="shared" si="68"/>
        <v>1.9184834123221681E-3</v>
      </c>
      <c r="AF81" s="395">
        <f t="shared" si="68"/>
        <v>-6.4858196307334734E-2</v>
      </c>
      <c r="AG81" s="386">
        <f t="shared" si="68"/>
        <v>-5.094229900097022E-2</v>
      </c>
      <c r="AI81" s="27">
        <f t="shared" si="69"/>
        <v>14.721478008484038</v>
      </c>
      <c r="AJ81" s="28">
        <f t="shared" si="69"/>
        <v>18.847172579856281</v>
      </c>
      <c r="AK81" s="402">
        <f t="shared" si="69"/>
        <v>17.807186875650732</v>
      </c>
      <c r="AL81" s="28">
        <f t="shared" si="69"/>
        <v>15.021373351523419</v>
      </c>
      <c r="AM81" s="28">
        <f t="shared" si="69"/>
        <v>18.53188543397421</v>
      </c>
      <c r="AN81" s="402">
        <f t="shared" si="69"/>
        <v>17.625667664494927</v>
      </c>
      <c r="AO81" s="384">
        <f t="shared" si="70"/>
        <v>2.0371279491539534E-2</v>
      </c>
      <c r="AP81" s="385">
        <f t="shared" si="70"/>
        <v>-1.672861775665211E-2</v>
      </c>
      <c r="AQ81" s="386">
        <f t="shared" si="70"/>
        <v>-1.0193592756866723E-2</v>
      </c>
    </row>
    <row r="82" spans="1:43" ht="19.5" customHeight="1">
      <c r="A82" s="8" t="s">
        <v>188</v>
      </c>
      <c r="B82" s="19">
        <v>23.98</v>
      </c>
      <c r="C82" s="371">
        <v>2723.5099999999998</v>
      </c>
      <c r="D82" s="375">
        <v>2747.49</v>
      </c>
      <c r="E82" s="19">
        <v>30.549999999999997</v>
      </c>
      <c r="F82" s="369">
        <v>2104.4499999999998</v>
      </c>
      <c r="G82" s="377">
        <v>2135</v>
      </c>
      <c r="H82" s="345">
        <f t="shared" si="55"/>
        <v>7.1264780458115426E-4</v>
      </c>
      <c r="I82" s="323">
        <f t="shared" si="56"/>
        <v>1.816099511351997E-2</v>
      </c>
      <c r="J82" s="399">
        <f t="shared" si="57"/>
        <v>1.4963404743299474E-2</v>
      </c>
      <c r="K82" s="323">
        <f t="shared" si="58"/>
        <v>9.5083957111066146E-4</v>
      </c>
      <c r="L82" s="323">
        <f t="shared" si="59"/>
        <v>1.2889995955587289E-2</v>
      </c>
      <c r="M82" s="399">
        <f t="shared" si="60"/>
        <v>1.0926765236836736E-2</v>
      </c>
      <c r="N82" s="394">
        <f t="shared" si="61"/>
        <v>0.27397831526271882</v>
      </c>
      <c r="O82" s="395">
        <f t="shared" si="61"/>
        <v>-0.22730226802912418</v>
      </c>
      <c r="P82" s="386">
        <f t="shared" si="61"/>
        <v>-0.22292710801495177</v>
      </c>
      <c r="R82" s="401">
        <v>15.383999999999999</v>
      </c>
      <c r="S82" s="369">
        <v>657.76</v>
      </c>
      <c r="T82" s="374">
        <v>673.14400000000001</v>
      </c>
      <c r="U82" s="19">
        <v>11.849</v>
      </c>
      <c r="V82" s="119">
        <v>495.71799999999996</v>
      </c>
      <c r="W82" s="375">
        <v>507.56699999999995</v>
      </c>
      <c r="X82" s="345">
        <f t="shared" si="62"/>
        <v>1.7038714786489972E-3</v>
      </c>
      <c r="Y82" s="323">
        <f t="shared" si="63"/>
        <v>1.6696137132306964E-2</v>
      </c>
      <c r="Z82" s="399">
        <f t="shared" si="64"/>
        <v>1.3900814312272998E-2</v>
      </c>
      <c r="AA82" s="323">
        <f t="shared" si="65"/>
        <v>1.3922691637349189E-3</v>
      </c>
      <c r="AB82" s="323">
        <f t="shared" si="66"/>
        <v>1.1898995621535039E-2</v>
      </c>
      <c r="AC82" s="399">
        <f t="shared" si="67"/>
        <v>1.0116729051239058E-2</v>
      </c>
      <c r="AE82" s="394">
        <f t="shared" si="68"/>
        <v>-0.22978419136765463</v>
      </c>
      <c r="AF82" s="395">
        <f t="shared" si="68"/>
        <v>-0.24635429335928002</v>
      </c>
      <c r="AG82" s="386">
        <f t="shared" si="68"/>
        <v>-0.24597560106010014</v>
      </c>
      <c r="AI82" s="27">
        <f t="shared" si="69"/>
        <v>6.41534612176814</v>
      </c>
      <c r="AJ82" s="28">
        <f t="shared" si="69"/>
        <v>2.415118725468238</v>
      </c>
      <c r="AK82" s="402">
        <f t="shared" si="69"/>
        <v>2.4500325751868073</v>
      </c>
      <c r="AL82" s="28">
        <f t="shared" si="69"/>
        <v>3.8785597381342067</v>
      </c>
      <c r="AM82" s="28">
        <f t="shared" si="69"/>
        <v>2.3555703390434553</v>
      </c>
      <c r="AN82" s="402">
        <f t="shared" si="69"/>
        <v>2.3773629976580795</v>
      </c>
      <c r="AO82" s="384">
        <f t="shared" si="70"/>
        <v>-0.39542471060544543</v>
      </c>
      <c r="AP82" s="385">
        <f t="shared" si="70"/>
        <v>-2.4656504790768686E-2</v>
      </c>
      <c r="AQ82" s="386">
        <f t="shared" si="70"/>
        <v>-2.9660657684597112E-2</v>
      </c>
    </row>
    <row r="83" spans="1:43" ht="19.5" customHeight="1">
      <c r="A83" s="8" t="s">
        <v>181</v>
      </c>
      <c r="B83" s="19">
        <v>1006.52</v>
      </c>
      <c r="C83" s="371">
        <v>1885.92</v>
      </c>
      <c r="D83" s="375">
        <v>2892.44</v>
      </c>
      <c r="E83" s="19">
        <v>778.06000000000006</v>
      </c>
      <c r="F83" s="369">
        <v>1252.58</v>
      </c>
      <c r="G83" s="377">
        <v>2030.6399999999999</v>
      </c>
      <c r="H83" s="345">
        <f t="shared" si="55"/>
        <v>2.9912188001126914E-2</v>
      </c>
      <c r="I83" s="323">
        <f t="shared" si="56"/>
        <v>1.2575751109593717E-2</v>
      </c>
      <c r="J83" s="399">
        <f t="shared" si="57"/>
        <v>1.5752832736682987E-2</v>
      </c>
      <c r="K83" s="323">
        <f t="shared" si="58"/>
        <v>2.4216374360011828E-2</v>
      </c>
      <c r="L83" s="323">
        <f t="shared" si="59"/>
        <v>7.6721951740595052E-3</v>
      </c>
      <c r="M83" s="399">
        <f t="shared" si="60"/>
        <v>1.0392658810552763E-2</v>
      </c>
      <c r="N83" s="394">
        <f t="shared" si="61"/>
        <v>-0.22698008981440998</v>
      </c>
      <c r="O83" s="395">
        <f t="shared" si="61"/>
        <v>-0.33582548570458987</v>
      </c>
      <c r="P83" s="386">
        <f t="shared" si="61"/>
        <v>-0.29794913636929382</v>
      </c>
      <c r="R83" s="401">
        <v>214.54500000000002</v>
      </c>
      <c r="S83" s="369">
        <v>458.34100000000001</v>
      </c>
      <c r="T83" s="374">
        <v>672.88599999999997</v>
      </c>
      <c r="U83" s="19">
        <v>166.74600000000001</v>
      </c>
      <c r="V83" s="119">
        <v>313.69900000000001</v>
      </c>
      <c r="W83" s="375">
        <v>480.44500000000005</v>
      </c>
      <c r="X83" s="345">
        <f t="shared" si="62"/>
        <v>2.376216240163476E-2</v>
      </c>
      <c r="Y83" s="323">
        <f t="shared" si="63"/>
        <v>1.1634219455969815E-2</v>
      </c>
      <c r="Z83" s="399">
        <f t="shared" si="64"/>
        <v>1.3895486462522325E-2</v>
      </c>
      <c r="AA83" s="323">
        <f t="shared" si="65"/>
        <v>1.9592819138842331E-2</v>
      </c>
      <c r="AB83" s="323">
        <f t="shared" si="66"/>
        <v>7.5298920504801537E-3</v>
      </c>
      <c r="AC83" s="399">
        <f t="shared" si="67"/>
        <v>9.5761384980161245E-3</v>
      </c>
      <c r="AE83" s="394">
        <f t="shared" si="68"/>
        <v>-0.22279242117038384</v>
      </c>
      <c r="AF83" s="395">
        <f t="shared" si="68"/>
        <v>-0.31557726670753872</v>
      </c>
      <c r="AG83" s="386">
        <f t="shared" si="68"/>
        <v>-0.28599346694685268</v>
      </c>
      <c r="AI83" s="27">
        <f t="shared" si="69"/>
        <v>2.1315522791400072</v>
      </c>
      <c r="AJ83" s="28">
        <f t="shared" si="69"/>
        <v>2.4303310850937474</v>
      </c>
      <c r="AK83" s="402">
        <f t="shared" si="69"/>
        <v>2.3263611345438449</v>
      </c>
      <c r="AL83" s="28">
        <f t="shared" si="69"/>
        <v>2.1430995038943013</v>
      </c>
      <c r="AM83" s="28">
        <f t="shared" si="69"/>
        <v>2.5044228711938561</v>
      </c>
      <c r="AN83" s="402">
        <f t="shared" si="69"/>
        <v>2.3659782137651191</v>
      </c>
      <c r="AO83" s="384">
        <f>(AL83-AI83)/AI83</f>
        <v>5.4172843271537603E-3</v>
      </c>
      <c r="AP83" s="385">
        <f>(AM83-AJ83)/AJ83</f>
        <v>3.0486293227513353E-2</v>
      </c>
      <c r="AQ83" s="386">
        <f>(AN83-AK83)/AK83</f>
        <v>1.7029634235633143E-2</v>
      </c>
    </row>
    <row r="84" spans="1:43" ht="19.5" customHeight="1">
      <c r="A84" s="8" t="s">
        <v>180</v>
      </c>
      <c r="B84" s="19">
        <v>178.95</v>
      </c>
      <c r="C84" s="371">
        <v>1810.58</v>
      </c>
      <c r="D84" s="375">
        <v>1989.53</v>
      </c>
      <c r="E84" s="19">
        <v>276.93</v>
      </c>
      <c r="F84" s="369">
        <v>1433.08</v>
      </c>
      <c r="G84" s="377">
        <v>1710.01</v>
      </c>
      <c r="H84" s="345">
        <f t="shared" si="55"/>
        <v>5.3181119528689551E-3</v>
      </c>
      <c r="I84" s="323">
        <f t="shared" si="56"/>
        <v>1.2073366550017069E-2</v>
      </c>
      <c r="J84" s="399">
        <f t="shared" si="57"/>
        <v>1.0835396175759186E-2</v>
      </c>
      <c r="K84" s="323">
        <f t="shared" si="58"/>
        <v>8.6191817488600816E-3</v>
      </c>
      <c r="L84" s="323">
        <f t="shared" si="59"/>
        <v>8.7777782337584796E-3</v>
      </c>
      <c r="M84" s="399">
        <f t="shared" si="60"/>
        <v>8.751699214352782E-3</v>
      </c>
      <c r="N84" s="394">
        <f t="shared" si="61"/>
        <v>0.54752724224643767</v>
      </c>
      <c r="O84" s="395">
        <f t="shared" si="61"/>
        <v>-0.20849672480641562</v>
      </c>
      <c r="P84" s="386">
        <f t="shared" si="61"/>
        <v>-0.1404954939106221</v>
      </c>
      <c r="R84" s="401">
        <v>50.907000000000004</v>
      </c>
      <c r="S84" s="369">
        <v>536.04899999999998</v>
      </c>
      <c r="T84" s="374">
        <v>586.95600000000002</v>
      </c>
      <c r="U84" s="19">
        <v>74.144999999999996</v>
      </c>
      <c r="V84" s="119">
        <v>393.47499999999997</v>
      </c>
      <c r="W84" s="375">
        <v>467.61999999999995</v>
      </c>
      <c r="X84" s="345">
        <f t="shared" si="62"/>
        <v>5.6382595790161541E-3</v>
      </c>
      <c r="Y84" s="323">
        <f t="shared" si="63"/>
        <v>1.3606707026325734E-2</v>
      </c>
      <c r="Z84" s="399">
        <f t="shared" si="64"/>
        <v>1.2120982086261648E-2</v>
      </c>
      <c r="AA84" s="323">
        <f t="shared" si="65"/>
        <v>8.7121104857055907E-3</v>
      </c>
      <c r="AB84" s="323">
        <f t="shared" si="66"/>
        <v>9.4447998704575986E-3</v>
      </c>
      <c r="AC84" s="399">
        <f t="shared" si="67"/>
        <v>9.3205130336298618E-3</v>
      </c>
      <c r="AE84" s="394">
        <f t="shared" si="68"/>
        <v>0.45647946254935451</v>
      </c>
      <c r="AF84" s="395">
        <f t="shared" si="68"/>
        <v>-0.26597195405643892</v>
      </c>
      <c r="AG84" s="386">
        <f t="shared" si="68"/>
        <v>-0.20331336590817722</v>
      </c>
      <c r="AI84" s="27">
        <f t="shared" si="69"/>
        <v>2.844761106454317</v>
      </c>
      <c r="AJ84" s="28">
        <f t="shared" si="69"/>
        <v>2.9606479691590541</v>
      </c>
      <c r="AK84" s="402">
        <f t="shared" si="69"/>
        <v>2.9502244248641638</v>
      </c>
      <c r="AL84" s="28">
        <f t="shared" si="69"/>
        <v>2.6773913985483695</v>
      </c>
      <c r="AM84" s="28">
        <f t="shared" si="69"/>
        <v>2.7456596979931334</v>
      </c>
      <c r="AN84" s="402">
        <f t="shared" si="69"/>
        <v>2.7346038912053143</v>
      </c>
      <c r="AO84" s="384">
        <f t="shared" ref="AO84:AQ97" si="83">(AL84-AI84)/AI84</f>
        <v>-5.8834363112674697E-2</v>
      </c>
      <c r="AP84" s="385">
        <f t="shared" si="83"/>
        <v>-7.2615276589937272E-2</v>
      </c>
      <c r="AQ84" s="386">
        <f t="shared" si="83"/>
        <v>-7.3086146206920249E-2</v>
      </c>
    </row>
    <row r="85" spans="1:43" ht="19.5" customHeight="1">
      <c r="A85" s="8" t="s">
        <v>185</v>
      </c>
      <c r="B85" s="19">
        <v>279.32</v>
      </c>
      <c r="C85" s="371">
        <v>965.88</v>
      </c>
      <c r="D85" s="375">
        <v>1245.2</v>
      </c>
      <c r="E85" s="19">
        <v>291.04000000000002</v>
      </c>
      <c r="F85" s="369">
        <v>885.93</v>
      </c>
      <c r="G85" s="377">
        <v>1176.97</v>
      </c>
      <c r="H85" s="345">
        <f t="shared" si="55"/>
        <v>8.3009501574482069E-3</v>
      </c>
      <c r="I85" s="323">
        <f t="shared" si="56"/>
        <v>6.4407114202799584E-3</v>
      </c>
      <c r="J85" s="399">
        <f t="shared" si="57"/>
        <v>6.7816194367792083E-3</v>
      </c>
      <c r="K85" s="323">
        <f t="shared" si="58"/>
        <v>9.0583420221291965E-3</v>
      </c>
      <c r="L85" s="323">
        <f t="shared" si="59"/>
        <v>5.4264221611031137E-3</v>
      </c>
      <c r="M85" s="399">
        <f t="shared" si="60"/>
        <v>6.0236416303511633E-3</v>
      </c>
      <c r="N85" s="394">
        <f t="shared" si="61"/>
        <v>4.195904339109275E-2</v>
      </c>
      <c r="O85" s="395">
        <f t="shared" si="61"/>
        <v>-8.2774257671760512E-2</v>
      </c>
      <c r="P85" s="386">
        <f t="shared" si="61"/>
        <v>-5.4794410536460017E-2</v>
      </c>
      <c r="R85" s="401">
        <v>75.551999999999992</v>
      </c>
      <c r="S85" s="369">
        <v>359.24999999999994</v>
      </c>
      <c r="T85" s="374">
        <v>434.80199999999991</v>
      </c>
      <c r="U85" s="19">
        <v>82.694000000000003</v>
      </c>
      <c r="V85" s="119">
        <v>328.30099999999999</v>
      </c>
      <c r="W85" s="375">
        <v>410.995</v>
      </c>
      <c r="X85" s="345">
        <f t="shared" si="62"/>
        <v>8.3678430807910195E-3</v>
      </c>
      <c r="Y85" s="323">
        <f t="shared" si="63"/>
        <v>9.1189602055176278E-3</v>
      </c>
      <c r="Z85" s="399">
        <f t="shared" si="64"/>
        <v>8.978913671673406E-3</v>
      </c>
      <c r="AA85" s="323">
        <f t="shared" si="65"/>
        <v>9.7166264010376726E-3</v>
      </c>
      <c r="AB85" s="323">
        <f t="shared" si="66"/>
        <v>7.8803920001806974E-3</v>
      </c>
      <c r="AC85" s="399">
        <f t="shared" si="67"/>
        <v>8.1918742873630414E-3</v>
      </c>
      <c r="AE85" s="394">
        <f t="shared" si="68"/>
        <v>9.4530919102075533E-2</v>
      </c>
      <c r="AF85" s="395">
        <f t="shared" si="68"/>
        <v>-8.6148921363952566E-2</v>
      </c>
      <c r="AG85" s="386">
        <f t="shared" si="68"/>
        <v>-5.4753657986853575E-2</v>
      </c>
      <c r="AI85" s="27">
        <f t="shared" si="69"/>
        <v>2.7048546469998564</v>
      </c>
      <c r="AJ85" s="28">
        <f t="shared" si="69"/>
        <v>3.7194061374083729</v>
      </c>
      <c r="AK85" s="402">
        <f t="shared" si="69"/>
        <v>3.4918246064889162</v>
      </c>
      <c r="AL85" s="28">
        <f t="shared" si="69"/>
        <v>2.8413276525563496</v>
      </c>
      <c r="AM85" s="28">
        <f t="shared" si="69"/>
        <v>3.7057216710123826</v>
      </c>
      <c r="AN85" s="402">
        <f t="shared" si="69"/>
        <v>3.491975156546046</v>
      </c>
      <c r="AO85" s="384">
        <f t="shared" si="83"/>
        <v>5.0454838934825892E-2</v>
      </c>
      <c r="AP85" s="385">
        <f t="shared" si="83"/>
        <v>-3.6792073493553557E-3</v>
      </c>
      <c r="AQ85" s="386">
        <f t="shared" si="83"/>
        <v>4.3115011232221462E-5</v>
      </c>
    </row>
    <row r="86" spans="1:43" ht="19.5" customHeight="1">
      <c r="A86" s="8" t="s">
        <v>178</v>
      </c>
      <c r="B86" s="19">
        <v>100.59</v>
      </c>
      <c r="C86" s="371">
        <v>1522.99</v>
      </c>
      <c r="D86" s="375">
        <v>1623.58</v>
      </c>
      <c r="E86" s="19">
        <v>113.39</v>
      </c>
      <c r="F86" s="369">
        <v>1551.1399999999999</v>
      </c>
      <c r="G86" s="377">
        <v>1664.53</v>
      </c>
      <c r="H86" s="345">
        <f t="shared" si="55"/>
        <v>2.9893762578322896E-3</v>
      </c>
      <c r="I86" s="323">
        <f t="shared" si="56"/>
        <v>1.015564985916695E-2</v>
      </c>
      <c r="J86" s="399">
        <f t="shared" si="57"/>
        <v>8.8423559951541809E-3</v>
      </c>
      <c r="K86" s="323">
        <f t="shared" si="58"/>
        <v>3.5291554490421576E-3</v>
      </c>
      <c r="L86" s="323">
        <f t="shared" si="59"/>
        <v>9.5009091812823625E-3</v>
      </c>
      <c r="M86" s="399">
        <f t="shared" si="60"/>
        <v>8.5189360841554339E-3</v>
      </c>
      <c r="N86" s="394">
        <f t="shared" si="61"/>
        <v>0.12724922954568046</v>
      </c>
      <c r="O86" s="395">
        <f t="shared" si="61"/>
        <v>1.8483378091779894E-2</v>
      </c>
      <c r="P86" s="386">
        <f t="shared" si="61"/>
        <v>2.5222040182805928E-2</v>
      </c>
      <c r="R86" s="401">
        <v>24.350999999999999</v>
      </c>
      <c r="S86" s="369">
        <v>346.56200000000001</v>
      </c>
      <c r="T86" s="374">
        <v>370.91300000000001</v>
      </c>
      <c r="U86" s="19">
        <v>24.164999999999999</v>
      </c>
      <c r="V86" s="119">
        <v>375.48699999999997</v>
      </c>
      <c r="W86" s="375">
        <v>399.65199999999999</v>
      </c>
      <c r="X86" s="345">
        <f t="shared" si="62"/>
        <v>2.6970212153264255E-3</v>
      </c>
      <c r="Y86" s="323">
        <f t="shared" si="63"/>
        <v>8.7968965532208791E-3</v>
      </c>
      <c r="Z86" s="399">
        <f t="shared" si="64"/>
        <v>7.6595687386474733E-3</v>
      </c>
      <c r="AA86" s="323">
        <f t="shared" si="65"/>
        <v>2.8394112871680571E-3</v>
      </c>
      <c r="AB86" s="323">
        <f t="shared" si="66"/>
        <v>9.0130238743465589E-3</v>
      </c>
      <c r="AC86" s="399">
        <f t="shared" si="67"/>
        <v>7.9657877655280821E-3</v>
      </c>
      <c r="AE86" s="394">
        <f t="shared" si="68"/>
        <v>-7.638290008623874E-3</v>
      </c>
      <c r="AF86" s="395">
        <f t="shared" si="68"/>
        <v>8.3462699314985359E-2</v>
      </c>
      <c r="AG86" s="386">
        <f t="shared" si="68"/>
        <v>7.7481781442009248E-2</v>
      </c>
      <c r="AI86" s="27">
        <f t="shared" si="69"/>
        <v>2.4208171786459882</v>
      </c>
      <c r="AJ86" s="28">
        <f t="shared" si="69"/>
        <v>2.2755369372090426</v>
      </c>
      <c r="AK86" s="402">
        <f t="shared" si="69"/>
        <v>2.2845378730952586</v>
      </c>
      <c r="AL86" s="28">
        <f t="shared" si="69"/>
        <v>2.1311403121968429</v>
      </c>
      <c r="AM86" s="28">
        <f t="shared" si="69"/>
        <v>2.4207163763425612</v>
      </c>
      <c r="AN86" s="402">
        <f t="shared" si="69"/>
        <v>2.4009900692688024</v>
      </c>
      <c r="AO86" s="384">
        <f t="shared" si="83"/>
        <v>-0.11966077777553093</v>
      </c>
      <c r="AP86" s="385">
        <f t="shared" si="83"/>
        <v>6.3800080218245944E-2</v>
      </c>
      <c r="AQ86" s="386">
        <f t="shared" si="83"/>
        <v>5.0974071187432725E-2</v>
      </c>
    </row>
    <row r="87" spans="1:43" ht="19.5" customHeight="1">
      <c r="A87" s="8" t="s">
        <v>186</v>
      </c>
      <c r="B87" s="19">
        <v>73.360000000000014</v>
      </c>
      <c r="C87" s="371">
        <v>899.54</v>
      </c>
      <c r="D87" s="375">
        <v>972.9</v>
      </c>
      <c r="E87" s="19">
        <v>113.59</v>
      </c>
      <c r="F87" s="369">
        <v>874.26</v>
      </c>
      <c r="G87" s="377">
        <v>987.85</v>
      </c>
      <c r="H87" s="345">
        <f t="shared" si="55"/>
        <v>2.1801435756494364E-3</v>
      </c>
      <c r="I87" s="323">
        <f t="shared" si="56"/>
        <v>5.9983409440081932E-3</v>
      </c>
      <c r="J87" s="399">
        <f t="shared" si="57"/>
        <v>5.2986167282705523E-3</v>
      </c>
      <c r="K87" s="323">
        <f t="shared" si="58"/>
        <v>3.5353802580183323E-3</v>
      </c>
      <c r="L87" s="323">
        <f t="shared" si="59"/>
        <v>5.3549420818416894E-3</v>
      </c>
      <c r="M87" s="399">
        <f t="shared" si="60"/>
        <v>5.0557400652033587E-3</v>
      </c>
      <c r="N87" s="394">
        <f t="shared" si="61"/>
        <v>0.54839149400218079</v>
      </c>
      <c r="O87" s="395">
        <f t="shared" si="61"/>
        <v>-2.8103252773639831E-2</v>
      </c>
      <c r="P87" s="386">
        <f t="shared" si="61"/>
        <v>1.5366430260047328E-2</v>
      </c>
      <c r="R87" s="401">
        <v>20.413</v>
      </c>
      <c r="S87" s="369">
        <v>250.53299999999999</v>
      </c>
      <c r="T87" s="374">
        <v>270.94599999999997</v>
      </c>
      <c r="U87" s="19">
        <v>28.889000000000003</v>
      </c>
      <c r="V87" s="119">
        <v>300.31200000000001</v>
      </c>
      <c r="W87" s="375">
        <v>329.20100000000002</v>
      </c>
      <c r="X87" s="345">
        <f t="shared" si="62"/>
        <v>2.2608637866394945E-3</v>
      </c>
      <c r="Y87" s="323">
        <f t="shared" si="63"/>
        <v>6.3593610498787704E-3</v>
      </c>
      <c r="Z87" s="399">
        <f t="shared" si="64"/>
        <v>5.5951921649054579E-3</v>
      </c>
      <c r="AA87" s="323">
        <f t="shared" si="65"/>
        <v>3.3944859373059391E-3</v>
      </c>
      <c r="AB87" s="323">
        <f t="shared" si="66"/>
        <v>7.2085564233988503E-3</v>
      </c>
      <c r="AC87" s="399">
        <f t="shared" si="67"/>
        <v>6.561571812976316E-3</v>
      </c>
      <c r="AE87" s="394">
        <f t="shared" si="68"/>
        <v>0.41522559153480637</v>
      </c>
      <c r="AF87" s="395">
        <f t="shared" si="68"/>
        <v>0.19869238782914836</v>
      </c>
      <c r="AG87" s="386">
        <f t="shared" si="68"/>
        <v>0.21500594214345314</v>
      </c>
      <c r="AI87" s="27">
        <f t="shared" si="69"/>
        <v>2.7825790621592144</v>
      </c>
      <c r="AJ87" s="28">
        <f t="shared" si="69"/>
        <v>2.7851235075705363</v>
      </c>
      <c r="AK87" s="402">
        <f t="shared" si="69"/>
        <v>2.7849316476513515</v>
      </c>
      <c r="AL87" s="28">
        <f t="shared" si="69"/>
        <v>2.54326965401884</v>
      </c>
      <c r="AM87" s="28">
        <f t="shared" si="69"/>
        <v>3.4350422071237392</v>
      </c>
      <c r="AN87" s="402">
        <f t="shared" si="69"/>
        <v>3.3324998734625706</v>
      </c>
      <c r="AO87" s="384">
        <f t="shared" si="83"/>
        <v>-8.6002734439709336E-2</v>
      </c>
      <c r="AP87" s="385">
        <f t="shared" si="83"/>
        <v>0.23335363684468238</v>
      </c>
      <c r="AQ87" s="386">
        <f t="shared" si="83"/>
        <v>0.1966181921459387</v>
      </c>
    </row>
    <row r="88" spans="1:43" ht="19.5" customHeight="1">
      <c r="A88" s="8" t="s">
        <v>190</v>
      </c>
      <c r="B88" s="19">
        <v>913.97</v>
      </c>
      <c r="C88" s="371">
        <v>1078.17</v>
      </c>
      <c r="D88" s="375">
        <v>1992.14</v>
      </c>
      <c r="E88" s="19">
        <v>433.58000000000004</v>
      </c>
      <c r="F88" s="369">
        <v>725.7299999999999</v>
      </c>
      <c r="G88" s="377">
        <v>1159.31</v>
      </c>
      <c r="H88" s="345">
        <f t="shared" si="55"/>
        <v>2.7161747871269289E-2</v>
      </c>
      <c r="I88" s="323">
        <f t="shared" si="56"/>
        <v>7.1894871329805394E-3</v>
      </c>
      <c r="J88" s="399">
        <f t="shared" si="57"/>
        <v>1.0849610781228182E-2</v>
      </c>
      <c r="K88" s="323">
        <f t="shared" si="58"/>
        <v>1.3494763379448795E-2</v>
      </c>
      <c r="L88" s="323">
        <f t="shared" si="59"/>
        <v>4.4451789136583731E-3</v>
      </c>
      <c r="M88" s="399">
        <f t="shared" si="60"/>
        <v>5.9332591132164854E-3</v>
      </c>
      <c r="N88" s="394">
        <f t="shared" si="61"/>
        <v>-0.52560806153374839</v>
      </c>
      <c r="O88" s="395">
        <f t="shared" si="61"/>
        <v>-0.32688722557667171</v>
      </c>
      <c r="P88" s="386">
        <f t="shared" si="61"/>
        <v>-0.41805796781350713</v>
      </c>
      <c r="R88" s="401">
        <v>188.45899999999997</v>
      </c>
      <c r="S88" s="369">
        <v>231.96799999999999</v>
      </c>
      <c r="T88" s="374">
        <v>420.42699999999996</v>
      </c>
      <c r="U88" s="19">
        <v>92.436000000000007</v>
      </c>
      <c r="V88" s="119">
        <v>172.04499999999999</v>
      </c>
      <c r="W88" s="375">
        <v>264.48099999999999</v>
      </c>
      <c r="X88" s="345">
        <f t="shared" si="62"/>
        <v>2.0872979393831991E-2</v>
      </c>
      <c r="Y88" s="323">
        <f t="shared" si="63"/>
        <v>5.8881195851176434E-3</v>
      </c>
      <c r="Z88" s="399">
        <f t="shared" si="64"/>
        <v>8.6820615780070828E-3</v>
      </c>
      <c r="AA88" s="323">
        <f t="shared" si="65"/>
        <v>1.0861320990716596E-2</v>
      </c>
      <c r="AB88" s="323">
        <f t="shared" si="66"/>
        <v>4.1296920864422838E-3</v>
      </c>
      <c r="AC88" s="399">
        <f t="shared" si="67"/>
        <v>5.2715850640422989E-3</v>
      </c>
      <c r="AE88" s="394">
        <f t="shared" si="68"/>
        <v>-0.50951665879581221</v>
      </c>
      <c r="AF88" s="395">
        <f t="shared" si="68"/>
        <v>-0.25832442405849082</v>
      </c>
      <c r="AG88" s="386">
        <f t="shared" si="68"/>
        <v>-0.37092289505669235</v>
      </c>
      <c r="AI88" s="27">
        <f t="shared" si="69"/>
        <v>2.0619823407770492</v>
      </c>
      <c r="AJ88" s="28">
        <f t="shared" si="69"/>
        <v>2.1514974447443351</v>
      </c>
      <c r="AK88" s="402">
        <f t="shared" si="69"/>
        <v>2.1104289859146443</v>
      </c>
      <c r="AL88" s="28">
        <f t="shared" si="69"/>
        <v>2.1319249042852531</v>
      </c>
      <c r="AM88" s="28">
        <f t="shared" si="69"/>
        <v>2.3706474859796343</v>
      </c>
      <c r="AN88" s="402">
        <f t="shared" si="69"/>
        <v>2.2813656399064959</v>
      </c>
      <c r="AO88" s="384">
        <f t="shared" si="83"/>
        <v>3.3920059413237391E-2</v>
      </c>
      <c r="AP88" s="385">
        <f t="shared" si="83"/>
        <v>0.10185930816261833</v>
      </c>
      <c r="AQ88" s="386">
        <f t="shared" si="83"/>
        <v>8.0996164823697606E-2</v>
      </c>
    </row>
    <row r="89" spans="1:43" ht="19.5" customHeight="1">
      <c r="A89" s="8" t="s">
        <v>239</v>
      </c>
      <c r="B89" s="19"/>
      <c r="C89" s="371">
        <v>1232.24</v>
      </c>
      <c r="D89" s="375">
        <v>1232.24</v>
      </c>
      <c r="E89" s="19">
        <v>6.0299999999999994</v>
      </c>
      <c r="F89" s="369">
        <v>913.05000000000007</v>
      </c>
      <c r="G89" s="377">
        <v>919.08</v>
      </c>
      <c r="H89" s="345">
        <f t="shared" si="55"/>
        <v>0</v>
      </c>
      <c r="I89" s="323">
        <f t="shared" si="56"/>
        <v>8.2168615568453396E-3</v>
      </c>
      <c r="J89" s="399">
        <f t="shared" si="57"/>
        <v>6.7110365682435044E-3</v>
      </c>
      <c r="K89" s="323">
        <f t="shared" si="58"/>
        <v>1.8767799063166247E-4</v>
      </c>
      <c r="L89" s="323">
        <f t="shared" si="59"/>
        <v>5.5925352501836473E-3</v>
      </c>
      <c r="M89" s="399">
        <f t="shared" si="60"/>
        <v>4.7037805123521818E-3</v>
      </c>
      <c r="N89" s="394"/>
      <c r="O89" s="395">
        <f t="shared" ref="O89:O93" si="84">(F89-C89)/C89</f>
        <v>-0.25903233136401993</v>
      </c>
      <c r="P89" s="386">
        <f t="shared" ref="P89:P93" si="85">(G89-D89)/D89</f>
        <v>-0.25413880412906575</v>
      </c>
      <c r="R89" s="401"/>
      <c r="S89" s="369">
        <v>361.25400000000002</v>
      </c>
      <c r="T89" s="374">
        <v>361.25400000000002</v>
      </c>
      <c r="U89" s="19">
        <v>1.8399999999999999</v>
      </c>
      <c r="V89" s="119">
        <v>247.69</v>
      </c>
      <c r="W89" s="375">
        <v>249.53</v>
      </c>
      <c r="X89" s="345">
        <f t="shared" si="62"/>
        <v>0</v>
      </c>
      <c r="Y89" s="323">
        <f t="shared" si="63"/>
        <v>9.1698283927183471E-3</v>
      </c>
      <c r="Z89" s="399">
        <f t="shared" si="64"/>
        <v>7.460104782284132E-3</v>
      </c>
      <c r="AA89" s="323">
        <f t="shared" si="65"/>
        <v>2.162018112306735E-4</v>
      </c>
      <c r="AB89" s="323">
        <f t="shared" si="66"/>
        <v>5.9454412095143088E-3</v>
      </c>
      <c r="AC89" s="399">
        <f t="shared" si="67"/>
        <v>4.9735845714076812E-3</v>
      </c>
      <c r="AE89" s="394" t="e">
        <f t="shared" ref="AE89:AE93" si="86">(U89-R89)/R89</f>
        <v>#DIV/0!</v>
      </c>
      <c r="AF89" s="395">
        <f t="shared" ref="AF89:AF93" si="87">(V89-S89)/S89</f>
        <v>-0.31436053303216022</v>
      </c>
      <c r="AG89" s="386">
        <f t="shared" ref="AG89:AG93" si="88">(W89-T89)/T89</f>
        <v>-0.3092671638237916</v>
      </c>
      <c r="AI89" s="27" t="e">
        <f t="shared" ref="AI89:AI93" si="89">(R89/B89)*10</f>
        <v>#DIV/0!</v>
      </c>
      <c r="AJ89" s="28">
        <f t="shared" ref="AJ89:AJ93" si="90">(S89/C89)*10</f>
        <v>2.9316853859637733</v>
      </c>
      <c r="AK89" s="402">
        <f t="shared" ref="AK89:AK93" si="91">(T89/D89)*10</f>
        <v>2.9316853859637733</v>
      </c>
      <c r="AL89" s="28">
        <f t="shared" ref="AL89:AL93" si="92">(U89/E89)*10</f>
        <v>3.0514096185737976</v>
      </c>
      <c r="AM89" s="28">
        <f t="shared" ref="AM89:AM93" si="93">(V89/F89)*10</f>
        <v>2.7127758611248014</v>
      </c>
      <c r="AN89" s="402">
        <f t="shared" ref="AN89:AN93" si="94">(W89/G89)*10</f>
        <v>2.7149976063019539</v>
      </c>
      <c r="AO89" s="384" t="e">
        <f t="shared" ref="AO89:AO93" si="95">(AL89-AI89)/AI89</f>
        <v>#DIV/0!</v>
      </c>
      <c r="AP89" s="385">
        <f t="shared" ref="AP89:AP93" si="96">(AM89-AJ89)/AJ89</f>
        <v>-7.4670196838671599E-2</v>
      </c>
      <c r="AQ89" s="386">
        <f t="shared" ref="AQ89:AQ93" si="97">(AN89-AK89)/AK89</f>
        <v>-7.391235795603103E-2</v>
      </c>
    </row>
    <row r="90" spans="1:43" ht="19.5" customHeight="1">
      <c r="A90" s="8" t="s">
        <v>192</v>
      </c>
      <c r="B90" s="19">
        <v>127.40999999999998</v>
      </c>
      <c r="C90" s="371">
        <v>823.13</v>
      </c>
      <c r="D90" s="375">
        <v>950.54</v>
      </c>
      <c r="E90" s="19">
        <v>296.52</v>
      </c>
      <c r="F90" s="369">
        <v>1270.55</v>
      </c>
      <c r="G90" s="377">
        <v>1567.07</v>
      </c>
      <c r="H90" s="345">
        <f t="shared" si="55"/>
        <v>3.7864243862253898E-3</v>
      </c>
      <c r="I90" s="323">
        <f t="shared" si="56"/>
        <v>5.488821376749743E-3</v>
      </c>
      <c r="J90" s="399">
        <f t="shared" si="57"/>
        <v>5.1768394952104949E-3</v>
      </c>
      <c r="K90" s="323">
        <f t="shared" si="58"/>
        <v>9.2289017880763779E-3</v>
      </c>
      <c r="L90" s="323">
        <f t="shared" si="59"/>
        <v>7.7822634709170712E-3</v>
      </c>
      <c r="M90" s="399">
        <f t="shared" si="60"/>
        <v>8.0201433253816127E-3</v>
      </c>
      <c r="N90" s="394">
        <f t="shared" ref="N89:N93" si="98">(E90-B90)/B90</f>
        <v>1.3272898516599956</v>
      </c>
      <c r="O90" s="395">
        <f t="shared" si="84"/>
        <v>0.54355934056588873</v>
      </c>
      <c r="P90" s="386">
        <f t="shared" si="85"/>
        <v>0.64861026363961538</v>
      </c>
      <c r="R90" s="401">
        <v>23.25</v>
      </c>
      <c r="S90" s="369">
        <v>130.261</v>
      </c>
      <c r="T90" s="374">
        <v>153.511</v>
      </c>
      <c r="U90" s="19">
        <v>45.466000000000008</v>
      </c>
      <c r="V90" s="119">
        <v>197.45500000000001</v>
      </c>
      <c r="W90" s="375">
        <v>242.92100000000002</v>
      </c>
      <c r="X90" s="345">
        <f t="shared" si="62"/>
        <v>2.5750787752593074E-3</v>
      </c>
      <c r="Y90" s="323">
        <f t="shared" si="63"/>
        <v>3.3064575513735059E-3</v>
      </c>
      <c r="Z90" s="399">
        <f t="shared" si="64"/>
        <v>3.1700912522303402E-3</v>
      </c>
      <c r="AA90" s="323">
        <f t="shared" si="65"/>
        <v>5.3422997551161979E-3</v>
      </c>
      <c r="AB90" s="323">
        <f t="shared" si="66"/>
        <v>4.7396224878866649E-3</v>
      </c>
      <c r="AC90" s="399">
        <f t="shared" si="67"/>
        <v>4.8418552385321419E-3</v>
      </c>
      <c r="AE90" s="394">
        <f t="shared" si="86"/>
        <v>0.95552688172043043</v>
      </c>
      <c r="AF90" s="395">
        <f t="shared" si="87"/>
        <v>0.51584127252209044</v>
      </c>
      <c r="AG90" s="386">
        <f t="shared" si="88"/>
        <v>0.58243383210323707</v>
      </c>
      <c r="AI90" s="27">
        <f t="shared" si="89"/>
        <v>1.8248175182481754</v>
      </c>
      <c r="AJ90" s="28">
        <f t="shared" si="90"/>
        <v>1.5825082307776415</v>
      </c>
      <c r="AK90" s="402">
        <f t="shared" si="91"/>
        <v>1.614987270393671</v>
      </c>
      <c r="AL90" s="28">
        <f t="shared" si="92"/>
        <v>1.5333198435181441</v>
      </c>
      <c r="AM90" s="28">
        <f t="shared" si="93"/>
        <v>1.5540907481012161</v>
      </c>
      <c r="AN90" s="402">
        <f t="shared" si="94"/>
        <v>1.5501604905971016</v>
      </c>
      <c r="AO90" s="384">
        <f t="shared" si="95"/>
        <v>-0.15974072575205714</v>
      </c>
      <c r="AP90" s="385">
        <f t="shared" si="96"/>
        <v>-1.7957241626769368E-2</v>
      </c>
      <c r="AQ90" s="386">
        <f t="shared" si="97"/>
        <v>-4.0140737320342547E-2</v>
      </c>
    </row>
    <row r="91" spans="1:43" ht="19.5" customHeight="1">
      <c r="A91" s="8" t="s">
        <v>182</v>
      </c>
      <c r="B91" s="19">
        <v>68.08</v>
      </c>
      <c r="C91" s="371">
        <v>122.68</v>
      </c>
      <c r="D91" s="375">
        <v>190.76</v>
      </c>
      <c r="E91" s="19">
        <v>170.26999999999998</v>
      </c>
      <c r="F91" s="369">
        <v>492.57</v>
      </c>
      <c r="G91" s="377">
        <v>662.83999999999992</v>
      </c>
      <c r="H91" s="345">
        <f t="shared" si="55"/>
        <v>2.0232302975765211E-3</v>
      </c>
      <c r="I91" s="323">
        <f t="shared" si="56"/>
        <v>8.1805863776032771E-4</v>
      </c>
      <c r="J91" s="399">
        <f t="shared" si="57"/>
        <v>1.038918827304852E-3</v>
      </c>
      <c r="K91" s="323">
        <f t="shared" si="58"/>
        <v>5.2994911218661967E-3</v>
      </c>
      <c r="L91" s="323">
        <f t="shared" si="59"/>
        <v>3.01704735576689E-3</v>
      </c>
      <c r="M91" s="399">
        <f t="shared" si="60"/>
        <v>3.3923639670186707E-3</v>
      </c>
      <c r="N91" s="394"/>
      <c r="O91" s="395">
        <f t="shared" si="84"/>
        <v>3.0150798826214538</v>
      </c>
      <c r="P91" s="386">
        <f t="shared" si="85"/>
        <v>2.4747326483539522</v>
      </c>
      <c r="R91" s="401">
        <v>27.180999999999997</v>
      </c>
      <c r="S91" s="369">
        <v>39.071999999999996</v>
      </c>
      <c r="T91" s="374">
        <v>66.252999999999986</v>
      </c>
      <c r="U91" s="19">
        <v>49.106000000000002</v>
      </c>
      <c r="V91" s="119">
        <v>154.73500000000001</v>
      </c>
      <c r="W91" s="375">
        <v>203.84100000000001</v>
      </c>
      <c r="X91" s="345">
        <f t="shared" si="62"/>
        <v>3.010460911411752E-3</v>
      </c>
      <c r="Y91" s="323">
        <f t="shared" si="63"/>
        <v>9.9177735045228883E-4</v>
      </c>
      <c r="Z91" s="399">
        <f t="shared" si="64"/>
        <v>1.3681629051599995E-3</v>
      </c>
      <c r="AA91" s="323">
        <f t="shared" si="65"/>
        <v>5.770003338202964E-3</v>
      </c>
      <c r="AB91" s="323">
        <f t="shared" si="66"/>
        <v>3.7141905024595128E-3</v>
      </c>
      <c r="AC91" s="399">
        <f t="shared" si="67"/>
        <v>4.0629201002697598E-3</v>
      </c>
      <c r="AE91" s="394"/>
      <c r="AF91" s="395">
        <f t="shared" si="87"/>
        <v>2.9602528665028669</v>
      </c>
      <c r="AG91" s="386">
        <f t="shared" si="88"/>
        <v>2.076705960484809</v>
      </c>
      <c r="AI91" s="27"/>
      <c r="AJ91" s="28">
        <f t="shared" si="90"/>
        <v>3.1848712096511242</v>
      </c>
      <c r="AK91" s="402">
        <f t="shared" si="91"/>
        <v>3.4731075697211149</v>
      </c>
      <c r="AL91" s="28">
        <f t="shared" si="92"/>
        <v>2.8840077523932584</v>
      </c>
      <c r="AM91" s="28">
        <f t="shared" si="93"/>
        <v>3.1413809204783076</v>
      </c>
      <c r="AN91" s="402">
        <f t="shared" si="94"/>
        <v>3.0752670327680893</v>
      </c>
      <c r="AO91" s="384"/>
      <c r="AP91" s="385">
        <f t="shared" si="96"/>
        <v>-1.3655274047197847E-2</v>
      </c>
      <c r="AQ91" s="386">
        <f t="shared" si="97"/>
        <v>-0.11454886696324569</v>
      </c>
    </row>
    <row r="92" spans="1:43" ht="19.5" customHeight="1">
      <c r="A92" s="8" t="s">
        <v>221</v>
      </c>
      <c r="B92" s="19">
        <v>23.080000000000002</v>
      </c>
      <c r="C92" s="371">
        <v>760.97</v>
      </c>
      <c r="D92" s="375">
        <v>784.05000000000007</v>
      </c>
      <c r="E92" s="19">
        <v>7.1400000000000006</v>
      </c>
      <c r="F92" s="369">
        <v>882.7</v>
      </c>
      <c r="G92" s="377">
        <v>889.84</v>
      </c>
      <c r="H92" s="345">
        <f t="shared" si="55"/>
        <v>6.8590122309145291E-4</v>
      </c>
      <c r="I92" s="323">
        <f t="shared" si="56"/>
        <v>5.0743241080573572E-3</v>
      </c>
      <c r="J92" s="399">
        <f t="shared" si="57"/>
        <v>4.2701001601403296E-3</v>
      </c>
      <c r="K92" s="323">
        <f t="shared" si="58"/>
        <v>2.2222568044943122E-4</v>
      </c>
      <c r="L92" s="323">
        <f t="shared" si="59"/>
        <v>5.4066380431927116E-3</v>
      </c>
      <c r="M92" s="399">
        <f t="shared" si="60"/>
        <v>4.5541324488743802E-3</v>
      </c>
      <c r="N92" s="394">
        <f t="shared" si="98"/>
        <v>-0.69064124783362213</v>
      </c>
      <c r="O92" s="395">
        <f t="shared" si="84"/>
        <v>0.15996688437126302</v>
      </c>
      <c r="P92" s="386">
        <f t="shared" si="85"/>
        <v>0.13492761941202724</v>
      </c>
      <c r="R92" s="401">
        <v>6.488999999999999</v>
      </c>
      <c r="S92" s="369">
        <v>159.262</v>
      </c>
      <c r="T92" s="374">
        <v>165.751</v>
      </c>
      <c r="U92" s="19">
        <v>2.4820000000000002</v>
      </c>
      <c r="V92" s="119">
        <v>198.07499999999999</v>
      </c>
      <c r="W92" s="375">
        <v>200.55699999999999</v>
      </c>
      <c r="X92" s="345">
        <f t="shared" si="62"/>
        <v>7.1869617946914604E-4</v>
      </c>
      <c r="Y92" s="323">
        <f t="shared" si="63"/>
        <v>4.0425994161479434E-3</v>
      </c>
      <c r="Z92" s="399">
        <f t="shared" si="64"/>
        <v>3.4228543566808315E-3</v>
      </c>
      <c r="AA92" s="323">
        <f t="shared" si="65"/>
        <v>2.9163744319268028E-4</v>
      </c>
      <c r="AB92" s="323">
        <f t="shared" si="66"/>
        <v>4.7545046936676759E-3</v>
      </c>
      <c r="AC92" s="399">
        <f t="shared" si="67"/>
        <v>3.9974640359388058E-3</v>
      </c>
      <c r="AE92" s="394">
        <f t="shared" si="86"/>
        <v>-0.61750654954538442</v>
      </c>
      <c r="AF92" s="395">
        <f t="shared" si="87"/>
        <v>0.2437053408848312</v>
      </c>
      <c r="AG92" s="386">
        <f t="shared" si="88"/>
        <v>0.20998968332016085</v>
      </c>
      <c r="AI92" s="27">
        <f t="shared" si="89"/>
        <v>2.8115251299826682</v>
      </c>
      <c r="AJ92" s="28">
        <f t="shared" si="90"/>
        <v>2.0928814539337952</v>
      </c>
      <c r="AK92" s="402">
        <f t="shared" si="91"/>
        <v>2.1140360946368215</v>
      </c>
      <c r="AL92" s="28">
        <f t="shared" si="92"/>
        <v>3.4761904761904763</v>
      </c>
      <c r="AM92" s="28">
        <f t="shared" si="93"/>
        <v>2.2439673728333522</v>
      </c>
      <c r="AN92" s="402">
        <f t="shared" si="94"/>
        <v>2.2538546255506606</v>
      </c>
      <c r="AO92" s="384">
        <f t="shared" si="95"/>
        <v>0.23640740006898156</v>
      </c>
      <c r="AP92" s="385">
        <f t="shared" si="96"/>
        <v>7.2190385468596338E-2</v>
      </c>
      <c r="AQ92" s="386">
        <f t="shared" si="97"/>
        <v>6.6138194739697231E-2</v>
      </c>
    </row>
    <row r="93" spans="1:43" ht="19.5" customHeight="1">
      <c r="A93" s="8" t="s">
        <v>194</v>
      </c>
      <c r="B93" s="19">
        <v>55.86</v>
      </c>
      <c r="C93" s="371">
        <v>34.42</v>
      </c>
      <c r="D93" s="375">
        <v>90.28</v>
      </c>
      <c r="E93" s="19">
        <v>77.360000000000014</v>
      </c>
      <c r="F93" s="369">
        <v>525.17000000000007</v>
      </c>
      <c r="G93" s="377">
        <v>602.53000000000009</v>
      </c>
      <c r="H93" s="345">
        <f t="shared" si="55"/>
        <v>1.6600711577941317E-3</v>
      </c>
      <c r="I93" s="323">
        <f t="shared" si="56"/>
        <v>2.2952052748378285E-4</v>
      </c>
      <c r="J93" s="399">
        <f t="shared" si="57"/>
        <v>4.9168374779346845E-4</v>
      </c>
      <c r="K93" s="323">
        <f t="shared" si="58"/>
        <v>2.4077561119843138E-3</v>
      </c>
      <c r="L93" s="323">
        <f t="shared" si="59"/>
        <v>3.2167260690421622E-3</v>
      </c>
      <c r="M93" s="399">
        <f t="shared" si="60"/>
        <v>3.0837020412886368E-3</v>
      </c>
      <c r="N93" s="394">
        <f t="shared" si="98"/>
        <v>0.38489079842463325</v>
      </c>
      <c r="O93" s="395">
        <f t="shared" si="84"/>
        <v>14.25769901220221</v>
      </c>
      <c r="P93" s="386">
        <f t="shared" si="85"/>
        <v>5.6740141781125404</v>
      </c>
      <c r="R93" s="401">
        <v>10.276999999999999</v>
      </c>
      <c r="S93" s="369">
        <v>7.0139999999999993</v>
      </c>
      <c r="T93" s="374">
        <v>17.290999999999997</v>
      </c>
      <c r="U93" s="19">
        <v>19.919</v>
      </c>
      <c r="V93" s="119">
        <v>165.49100000000001</v>
      </c>
      <c r="W93" s="375">
        <v>185.41000000000003</v>
      </c>
      <c r="X93" s="345">
        <f t="shared" si="62"/>
        <v>1.1382401967027914E-3</v>
      </c>
      <c r="Y93" s="323">
        <f t="shared" si="63"/>
        <v>1.7803865520250704E-4</v>
      </c>
      <c r="Z93" s="399">
        <f t="shared" si="64"/>
        <v>3.5706918619717677E-4</v>
      </c>
      <c r="AA93" s="323">
        <f t="shared" si="65"/>
        <v>2.3405021075564056E-3</v>
      </c>
      <c r="AB93" s="323">
        <f t="shared" si="66"/>
        <v>3.9723727692023598E-3</v>
      </c>
      <c r="AC93" s="399">
        <f t="shared" si="67"/>
        <v>3.6955569085268237E-3</v>
      </c>
      <c r="AE93" s="394">
        <f t="shared" si="86"/>
        <v>0.93821154033278209</v>
      </c>
      <c r="AF93" s="395">
        <f t="shared" si="87"/>
        <v>22.594382663244943</v>
      </c>
      <c r="AG93" s="386">
        <f t="shared" si="88"/>
        <v>9.7229194378578487</v>
      </c>
      <c r="AI93" s="27">
        <f t="shared" si="89"/>
        <v>1.8397780164697459</v>
      </c>
      <c r="AJ93" s="28">
        <f t="shared" si="90"/>
        <v>2.0377687391051711</v>
      </c>
      <c r="AK93" s="402">
        <f t="shared" si="91"/>
        <v>1.9152636242800172</v>
      </c>
      <c r="AL93" s="28">
        <f t="shared" si="92"/>
        <v>2.5748448810754909</v>
      </c>
      <c r="AM93" s="28">
        <f t="shared" si="93"/>
        <v>3.1511891387550692</v>
      </c>
      <c r="AN93" s="402">
        <f t="shared" si="94"/>
        <v>3.0771911772027947</v>
      </c>
      <c r="AO93" s="384">
        <f t="shared" si="95"/>
        <v>0.39954106312033583</v>
      </c>
      <c r="AP93" s="385">
        <f t="shared" si="96"/>
        <v>0.5463919326482678</v>
      </c>
      <c r="AQ93" s="386">
        <f t="shared" si="97"/>
        <v>0.60666716487113748</v>
      </c>
    </row>
    <row r="94" spans="1:43" ht="19.5" customHeight="1">
      <c r="A94" s="8" t="s">
        <v>189</v>
      </c>
      <c r="B94" s="19">
        <v>31.33</v>
      </c>
      <c r="C94" s="371">
        <v>889.40000000000009</v>
      </c>
      <c r="D94" s="375">
        <v>920.73000000000013</v>
      </c>
      <c r="E94" s="19">
        <v>21.470000000000002</v>
      </c>
      <c r="F94" s="369">
        <v>758.16000000000008</v>
      </c>
      <c r="G94" s="377">
        <v>779.63000000000011</v>
      </c>
      <c r="H94" s="345">
        <f t="shared" si="55"/>
        <v>9.3107822008038209E-4</v>
      </c>
      <c r="I94" s="323">
        <f t="shared" si="56"/>
        <v>5.9307250768180263E-3</v>
      </c>
      <c r="J94" s="399">
        <f t="shared" si="57"/>
        <v>5.0144880051603931E-3</v>
      </c>
      <c r="K94" s="323">
        <f t="shared" si="58"/>
        <v>6.6823324359233734E-4</v>
      </c>
      <c r="L94" s="323">
        <f t="shared" si="59"/>
        <v>4.6438163575699401E-3</v>
      </c>
      <c r="M94" s="399">
        <f t="shared" si="60"/>
        <v>3.9900861740491929E-3</v>
      </c>
      <c r="N94" s="394">
        <f t="shared" ref="N94:N95" si="99">(E94-B94)/B94</f>
        <v>-0.31471433131184157</v>
      </c>
      <c r="O94" s="395">
        <f t="shared" ref="O94:O95" si="100">(F94-C94)/C94</f>
        <v>-0.14756015291207555</v>
      </c>
      <c r="P94" s="386">
        <f t="shared" ref="P94:P95" si="101">(G94-D94)/D94</f>
        <v>-0.15324796628761961</v>
      </c>
      <c r="R94" s="401">
        <v>12.610999999999999</v>
      </c>
      <c r="S94" s="369">
        <v>214.07599999999999</v>
      </c>
      <c r="T94" s="374">
        <v>226.68699999999998</v>
      </c>
      <c r="U94" s="19">
        <v>8.0869999999999997</v>
      </c>
      <c r="V94" s="119">
        <v>164.94500000000002</v>
      </c>
      <c r="W94" s="375">
        <v>173.03200000000001</v>
      </c>
      <c r="X94" s="345">
        <f t="shared" si="62"/>
        <v>1.3967448789159193E-3</v>
      </c>
      <c r="Y94" s="323">
        <f t="shared" si="63"/>
        <v>5.4339610993914883E-3</v>
      </c>
      <c r="Z94" s="399">
        <f t="shared" si="64"/>
        <v>4.6812181257000415E-3</v>
      </c>
      <c r="AA94" s="323">
        <f t="shared" si="65"/>
        <v>9.5023046055568293E-4</v>
      </c>
      <c r="AB94" s="323">
        <f t="shared" si="66"/>
        <v>3.9592668266919852E-3</v>
      </c>
      <c r="AC94" s="399">
        <f t="shared" si="67"/>
        <v>3.4488409632501662E-3</v>
      </c>
      <c r="AE94" s="394">
        <f t="shared" ref="AE94:AE95" si="102">(U94-R94)/R94</f>
        <v>-0.35873443818888268</v>
      </c>
      <c r="AF94" s="395">
        <f t="shared" ref="AF94:AF95" si="103">(V94-S94)/S94</f>
        <v>-0.2295026065509444</v>
      </c>
      <c r="AG94" s="386">
        <f t="shared" ref="AG94:AG95" si="104">(W94-T94)/T94</f>
        <v>-0.23669200262917581</v>
      </c>
      <c r="AI94" s="27">
        <f t="shared" ref="AI94:AI95" si="105">(R94/B94)*10</f>
        <v>4.0252154484519629</v>
      </c>
      <c r="AJ94" s="28">
        <f t="shared" ref="AJ94:AJ95" si="106">(S94/C94)*10</f>
        <v>2.4069709916797839</v>
      </c>
      <c r="AK94" s="402">
        <f t="shared" ref="AK94:AK95" si="107">(T94/D94)*10</f>
        <v>2.4620355587414329</v>
      </c>
      <c r="AL94" s="28">
        <f t="shared" ref="AL94:AL95" si="108">(U94/E94)*10</f>
        <v>3.7666511411271535</v>
      </c>
      <c r="AM94" s="28">
        <f t="shared" ref="AM94:AM95" si="109">(V94/F94)*10</f>
        <v>2.1755961802258099</v>
      </c>
      <c r="AN94" s="402">
        <f t="shared" ref="AN94:AN95" si="110">(W94/G94)*10</f>
        <v>2.2194117722509392</v>
      </c>
      <c r="AO94" s="384">
        <f t="shared" ref="AO94:AO95" si="111">(AL94-AI94)/AI94</f>
        <v>-6.4236141055318996E-2</v>
      </c>
      <c r="AP94" s="385">
        <f t="shared" ref="AP94:AP95" si="112">(AM94-AJ94)/AJ94</f>
        <v>-9.6126962997797272E-2</v>
      </c>
      <c r="AQ94" s="386">
        <f t="shared" ref="AQ94:AQ95" si="113">(AN94-AK94)/AK94</f>
        <v>-9.854601231450956E-2</v>
      </c>
    </row>
    <row r="95" spans="1:43" ht="19.5" customHeight="1">
      <c r="A95" s="8" t="s">
        <v>242</v>
      </c>
      <c r="B95" s="19">
        <v>23.340000000000003</v>
      </c>
      <c r="C95" s="371">
        <v>79.11999999999999</v>
      </c>
      <c r="D95" s="375">
        <v>102.46</v>
      </c>
      <c r="E95" s="19">
        <v>38.1</v>
      </c>
      <c r="F95" s="369">
        <v>541.87</v>
      </c>
      <c r="G95" s="377">
        <v>579.97</v>
      </c>
      <c r="H95" s="345">
        <f t="shared" si="55"/>
        <v>6.9362801329958892E-4</v>
      </c>
      <c r="I95" s="323">
        <f t="shared" si="56"/>
        <v>5.2759047456469774E-4</v>
      </c>
      <c r="J95" s="399">
        <f t="shared" si="57"/>
        <v>5.5801857331544945E-4</v>
      </c>
      <c r="K95" s="323">
        <f t="shared" si="58"/>
        <v>1.1858261099612507E-3</v>
      </c>
      <c r="L95" s="323">
        <f t="shared" si="59"/>
        <v>3.3190154712414571E-3</v>
      </c>
      <c r="M95" s="399">
        <f t="shared" si="60"/>
        <v>2.9682417022989238E-3</v>
      </c>
      <c r="N95" s="394">
        <f t="shared" si="99"/>
        <v>0.63239074550128516</v>
      </c>
      <c r="O95" s="395">
        <f t="shared" si="100"/>
        <v>5.8487108190091011</v>
      </c>
      <c r="P95" s="386">
        <f t="shared" si="101"/>
        <v>4.6604528596525485</v>
      </c>
      <c r="R95" s="401">
        <v>6.6469999999999994</v>
      </c>
      <c r="S95" s="369">
        <v>20.254000000000001</v>
      </c>
      <c r="T95" s="374">
        <v>26.901</v>
      </c>
      <c r="U95" s="19">
        <v>10.135999999999999</v>
      </c>
      <c r="V95" s="119">
        <v>139.44299999999998</v>
      </c>
      <c r="W95" s="375">
        <v>149.57899999999998</v>
      </c>
      <c r="X95" s="345">
        <f t="shared" si="62"/>
        <v>7.3619563953327381E-4</v>
      </c>
      <c r="Y95" s="323">
        <f t="shared" si="63"/>
        <v>5.1411390397370662E-4</v>
      </c>
      <c r="Z95" s="399">
        <f t="shared" si="64"/>
        <v>5.5552126411949885E-4</v>
      </c>
      <c r="AA95" s="323">
        <f t="shared" si="65"/>
        <v>1.1909899775185361E-3</v>
      </c>
      <c r="AB95" s="323">
        <f t="shared" si="66"/>
        <v>3.3471280979381637E-3</v>
      </c>
      <c r="AC95" s="399">
        <f t="shared" si="67"/>
        <v>2.9813802212422932E-3</v>
      </c>
      <c r="AE95" s="394">
        <f t="shared" si="102"/>
        <v>0.52489845042876493</v>
      </c>
      <c r="AF95" s="395">
        <f t="shared" si="103"/>
        <v>5.8847141305421138</v>
      </c>
      <c r="AG95" s="386">
        <f t="shared" si="104"/>
        <v>4.5603509163228129</v>
      </c>
      <c r="AI95" s="27">
        <f t="shared" si="105"/>
        <v>2.8479005998286193</v>
      </c>
      <c r="AJ95" s="28">
        <f t="shared" si="106"/>
        <v>2.5599089989888779</v>
      </c>
      <c r="AK95" s="402">
        <f t="shared" si="107"/>
        <v>2.6255123950810071</v>
      </c>
      <c r="AL95" s="28">
        <f t="shared" si="108"/>
        <v>2.6603674540682407</v>
      </c>
      <c r="AM95" s="28">
        <f t="shared" si="109"/>
        <v>2.5733663055714469</v>
      </c>
      <c r="AN95" s="402">
        <f t="shared" si="110"/>
        <v>2.5790816766384461</v>
      </c>
      <c r="AO95" s="384">
        <f t="shared" si="111"/>
        <v>-6.584961068222113E-2</v>
      </c>
      <c r="AP95" s="385">
        <f t="shared" si="112"/>
        <v>5.2569472539392434E-3</v>
      </c>
      <c r="AQ95" s="386">
        <f t="shared" si="113"/>
        <v>-1.7684440770323769E-2</v>
      </c>
    </row>
    <row r="96" spans="1:43" ht="19.5" customHeight="1" thickBot="1">
      <c r="A96" s="8" t="s">
        <v>17</v>
      </c>
      <c r="B96" s="19">
        <f t="shared" ref="B96:G96" si="114">B97-SUM(B69:B95)</f>
        <v>650.74000000000524</v>
      </c>
      <c r="C96" s="371">
        <f t="shared" si="114"/>
        <v>3505.7199999999721</v>
      </c>
      <c r="D96" s="376">
        <f t="shared" si="114"/>
        <v>4156.460000000021</v>
      </c>
      <c r="E96" s="21">
        <f t="shared" si="114"/>
        <v>830.75000000000364</v>
      </c>
      <c r="F96" s="119">
        <f t="shared" si="114"/>
        <v>3740.5399999999499</v>
      </c>
      <c r="G96" s="375">
        <f t="shared" si="114"/>
        <v>4571.2900000000664</v>
      </c>
      <c r="H96" s="345">
        <f t="shared" si="55"/>
        <v>1.9338967154009342E-2</v>
      </c>
      <c r="I96" s="323">
        <f t="shared" si="56"/>
        <v>2.3376952458176663E-2</v>
      </c>
      <c r="J96" s="399">
        <f t="shared" si="57"/>
        <v>2.2636949826690851E-2</v>
      </c>
      <c r="K96" s="323">
        <f t="shared" si="58"/>
        <v>2.5856300284785125E-2</v>
      </c>
      <c r="L96" s="323">
        <f t="shared" si="59"/>
        <v>2.291123356302684E-2</v>
      </c>
      <c r="M96" s="399">
        <f t="shared" si="60"/>
        <v>2.3395509442388818E-2</v>
      </c>
      <c r="N96" s="396">
        <f t="shared" si="61"/>
        <v>0.27662353628176684</v>
      </c>
      <c r="O96" s="397">
        <f t="shared" si="61"/>
        <v>6.6981960909593394E-2</v>
      </c>
      <c r="P96" s="388">
        <f t="shared" si="61"/>
        <v>9.9803679092314926E-2</v>
      </c>
      <c r="R96" s="19">
        <f t="shared" ref="R96:W96" si="115">R97-SUM(R69:R95)</f>
        <v>185.14099999999962</v>
      </c>
      <c r="S96" s="119">
        <f t="shared" si="115"/>
        <v>962.51899999998568</v>
      </c>
      <c r="T96" s="375">
        <f t="shared" si="115"/>
        <v>1147.6600000000108</v>
      </c>
      <c r="U96" s="119">
        <f t="shared" si="115"/>
        <v>224.61700000000201</v>
      </c>
      <c r="V96" s="123">
        <f t="shared" si="115"/>
        <v>1089.4080000000031</v>
      </c>
      <c r="W96" s="376">
        <f t="shared" si="115"/>
        <v>1314.0249999999942</v>
      </c>
      <c r="X96" s="345">
        <f t="shared" si="62"/>
        <v>2.0505490732485268E-2</v>
      </c>
      <c r="Y96" s="323">
        <f t="shared" si="63"/>
        <v>2.4431934469184392E-2</v>
      </c>
      <c r="Z96" s="399">
        <f t="shared" si="64"/>
        <v>2.3699845135102413E-2</v>
      </c>
      <c r="AA96" s="323">
        <f t="shared" si="65"/>
        <v>2.6392718605000341E-2</v>
      </c>
      <c r="AB96" s="323">
        <f t="shared" si="66"/>
        <v>2.6149667799162595E-2</v>
      </c>
      <c r="AC96" s="399">
        <f t="shared" si="67"/>
        <v>2.6190896751668934E-2</v>
      </c>
      <c r="AE96" s="396">
        <f t="shared" si="68"/>
        <v>0.21322127459613197</v>
      </c>
      <c r="AF96" s="397">
        <f t="shared" si="68"/>
        <v>0.13183012491183996</v>
      </c>
      <c r="AG96" s="388">
        <f t="shared" si="68"/>
        <v>0.14496017984418891</v>
      </c>
      <c r="AI96" s="27">
        <f t="shared" si="69"/>
        <v>2.8450840581491557</v>
      </c>
      <c r="AJ96" s="28">
        <f t="shared" si="69"/>
        <v>2.745567244389151</v>
      </c>
      <c r="AK96" s="402">
        <f t="shared" si="69"/>
        <v>2.7611477074241182</v>
      </c>
      <c r="AL96" s="28">
        <f t="shared" si="69"/>
        <v>2.703785735780933</v>
      </c>
      <c r="AM96" s="28">
        <f t="shared" si="69"/>
        <v>2.912435102953097</v>
      </c>
      <c r="AN96" s="402">
        <f t="shared" si="69"/>
        <v>2.874516821291091</v>
      </c>
      <c r="AO96" s="387">
        <f t="shared" si="83"/>
        <v>-4.9664023796942958E-2</v>
      </c>
      <c r="AP96" s="385">
        <f t="shared" si="83"/>
        <v>6.0777188723007115E-2</v>
      </c>
      <c r="AQ96" s="386">
        <f t="shared" si="83"/>
        <v>4.1058692210542813E-2</v>
      </c>
    </row>
    <row r="97" spans="1:43" ht="25.5" customHeight="1" thickBot="1">
      <c r="A97" s="12" t="s">
        <v>18</v>
      </c>
      <c r="B97" s="17">
        <v>33649.160000000011</v>
      </c>
      <c r="C97" s="372">
        <v>149964.80000000002</v>
      </c>
      <c r="D97" s="18">
        <v>183613.96</v>
      </c>
      <c r="E97" s="17">
        <v>32129.5</v>
      </c>
      <c r="F97" s="373">
        <v>163262.26999999999</v>
      </c>
      <c r="G97" s="378">
        <v>195391.77000000008</v>
      </c>
      <c r="H97" s="334">
        <f t="shared" ref="H97:M97" si="116">SUM(H69:H96)</f>
        <v>0.99999999999999967</v>
      </c>
      <c r="I97" s="338">
        <f t="shared" si="116"/>
        <v>0.99999999999999967</v>
      </c>
      <c r="J97" s="335">
        <f t="shared" si="116"/>
        <v>1.0000000000000002</v>
      </c>
      <c r="K97" s="338">
        <f t="shared" si="116"/>
        <v>1.0000000000000002</v>
      </c>
      <c r="L97" s="338">
        <f t="shared" si="116"/>
        <v>0.99999999999999956</v>
      </c>
      <c r="M97" s="335">
        <f t="shared" si="116"/>
        <v>0.99999999999999989</v>
      </c>
      <c r="N97" s="389">
        <f t="shared" si="61"/>
        <v>-4.5161900029599855E-2</v>
      </c>
      <c r="O97" s="390">
        <f t="shared" si="61"/>
        <v>8.8670608036018922E-2</v>
      </c>
      <c r="P97" s="391">
        <f t="shared" si="61"/>
        <v>6.4144414727508106E-2</v>
      </c>
      <c r="R97" s="17">
        <v>9028.85</v>
      </c>
      <c r="S97" s="372">
        <v>39395.938999999998</v>
      </c>
      <c r="T97" s="18">
        <v>48424.788999999997</v>
      </c>
      <c r="U97" s="17">
        <v>8510.5670000000027</v>
      </c>
      <c r="V97" s="373">
        <v>41660.491000000002</v>
      </c>
      <c r="W97" s="378">
        <v>50171.058000000019</v>
      </c>
      <c r="X97" s="334">
        <f t="shared" ref="X97:AC97" si="117">SUM(X69:X96)</f>
        <v>1</v>
      </c>
      <c r="Y97" s="338">
        <f t="shared" si="117"/>
        <v>0.99999999999999944</v>
      </c>
      <c r="Z97" s="335">
        <f t="shared" si="117"/>
        <v>1.0000000000000002</v>
      </c>
      <c r="AA97" s="338">
        <f t="shared" si="117"/>
        <v>0.99999999999999989</v>
      </c>
      <c r="AB97" s="338">
        <f t="shared" si="117"/>
        <v>1</v>
      </c>
      <c r="AC97" s="335">
        <f t="shared" si="117"/>
        <v>0.99999999999999944</v>
      </c>
      <c r="AE97" s="389">
        <f t="shared" si="68"/>
        <v>-5.7402991521622093E-2</v>
      </c>
      <c r="AF97" s="390">
        <f t="shared" si="68"/>
        <v>5.748186380327179E-2</v>
      </c>
      <c r="AG97" s="391">
        <f t="shared" si="68"/>
        <v>3.6061468435102981E-2</v>
      </c>
      <c r="AI97" s="403">
        <f t="shared" si="69"/>
        <v>2.6832319142587799</v>
      </c>
      <c r="AJ97" s="404">
        <f t="shared" si="69"/>
        <v>2.6270124055778421</v>
      </c>
      <c r="AK97" s="405">
        <f t="shared" si="69"/>
        <v>2.6373152128520077</v>
      </c>
      <c r="AL97" s="404">
        <f t="shared" si="69"/>
        <v>2.6488326926967436</v>
      </c>
      <c r="AM97" s="404">
        <f t="shared" si="69"/>
        <v>2.5517525267779262</v>
      </c>
      <c r="AN97" s="405">
        <f t="shared" si="69"/>
        <v>2.567716030209461</v>
      </c>
      <c r="AO97" s="389">
        <f t="shared" si="83"/>
        <v>-1.2820070221749295E-2</v>
      </c>
      <c r="AP97" s="390">
        <f t="shared" si="83"/>
        <v>-2.8648467224638638E-2</v>
      </c>
      <c r="AQ97" s="391">
        <f t="shared" si="83"/>
        <v>-2.6390164627792694E-2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4" workbookViewId="0">
      <selection activeCell="A17" sqref="A17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124</v>
      </c>
    </row>
    <row r="9" spans="1:1">
      <c r="A9" t="s">
        <v>93</v>
      </c>
    </row>
    <row r="11" spans="1:1">
      <c r="A11" t="s">
        <v>100</v>
      </c>
    </row>
    <row r="13" spans="1:1">
      <c r="A13" t="s">
        <v>106</v>
      </c>
    </row>
    <row r="15" spans="1:1">
      <c r="A15" t="s">
        <v>105</v>
      </c>
    </row>
    <row r="17" spans="1:1">
      <c r="A17" t="s">
        <v>120</v>
      </c>
    </row>
    <row r="19" spans="1:1">
      <c r="A19" t="s">
        <v>121</v>
      </c>
    </row>
    <row r="21" spans="1:1">
      <c r="A21" t="s">
        <v>122</v>
      </c>
    </row>
    <row r="23" spans="1:1">
      <c r="A23" t="s">
        <v>123</v>
      </c>
    </row>
    <row r="25" spans="1:1">
      <c r="A25" t="s">
        <v>125</v>
      </c>
    </row>
    <row r="27" spans="1:1">
      <c r="A27" t="s">
        <v>195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topLeftCell="A40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148</v>
      </c>
      <c r="B1" s="4"/>
    </row>
    <row r="3" spans="1:33">
      <c r="A3" s="1" t="s">
        <v>131</v>
      </c>
    </row>
    <row r="4" spans="1:33" ht="15.75" thickBot="1"/>
    <row r="5" spans="1:33" ht="15.75" customHeight="1">
      <c r="A5" s="467" t="s">
        <v>16</v>
      </c>
      <c r="B5" s="455"/>
      <c r="C5" s="455"/>
      <c r="D5" s="455"/>
      <c r="E5" s="441" t="s">
        <v>209</v>
      </c>
      <c r="F5" s="503"/>
      <c r="G5" s="503"/>
      <c r="H5" s="503"/>
      <c r="I5" s="503"/>
      <c r="J5" s="442"/>
      <c r="L5" s="504" t="s">
        <v>128</v>
      </c>
      <c r="M5" s="503"/>
      <c r="N5" s="503"/>
      <c r="O5" s="503"/>
      <c r="P5" s="503"/>
      <c r="Q5" s="442"/>
      <c r="S5" s="497" t="s">
        <v>153</v>
      </c>
      <c r="T5" s="497"/>
      <c r="U5" s="497"/>
    </row>
    <row r="6" spans="1:33" ht="15.75" customHeight="1">
      <c r="A6" s="481"/>
      <c r="B6" s="456"/>
      <c r="C6" s="456"/>
      <c r="D6" s="456"/>
      <c r="E6" s="505">
        <v>2025</v>
      </c>
      <c r="F6" s="499"/>
      <c r="G6" s="500"/>
      <c r="H6" s="506">
        <v>2026</v>
      </c>
      <c r="I6" s="507"/>
      <c r="J6" s="508"/>
      <c r="L6" s="498">
        <f>E6</f>
        <v>2025</v>
      </c>
      <c r="M6" s="499"/>
      <c r="N6" s="500"/>
      <c r="O6" s="505">
        <f>H6</f>
        <v>2026</v>
      </c>
      <c r="P6" s="499"/>
      <c r="Q6" s="509"/>
      <c r="S6" s="501" t="s">
        <v>127</v>
      </c>
      <c r="T6" s="502" t="s">
        <v>126</v>
      </c>
      <c r="U6" s="456" t="s">
        <v>12</v>
      </c>
    </row>
    <row r="7" spans="1:33" ht="19.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8"/>
      <c r="T7" s="446"/>
      <c r="U7" s="491"/>
    </row>
    <row r="8" spans="1:33" ht="24" customHeight="1" thickBot="1">
      <c r="A8" s="12" t="s">
        <v>20</v>
      </c>
      <c r="B8" s="13"/>
      <c r="C8" s="13"/>
      <c r="D8" s="13"/>
      <c r="E8" s="17">
        <v>52741.760000000009</v>
      </c>
      <c r="F8" s="340">
        <v>179437.18</v>
      </c>
      <c r="G8" s="162">
        <v>232178.94</v>
      </c>
      <c r="H8" s="17">
        <v>39429.68</v>
      </c>
      <c r="I8" s="340">
        <v>91117.63</v>
      </c>
      <c r="J8" s="18">
        <v>130547.31</v>
      </c>
      <c r="L8" s="334">
        <f t="shared" ref="L8:Q8" si="0">E8/E16</f>
        <v>0.67035361561981111</v>
      </c>
      <c r="M8" s="343">
        <f t="shared" si="0"/>
        <v>0.39944194785593434</v>
      </c>
      <c r="N8" s="338">
        <f t="shared" si="0"/>
        <v>0.43981848056436901</v>
      </c>
      <c r="O8" s="334">
        <f t="shared" si="0"/>
        <v>0.6295236703938667</v>
      </c>
      <c r="P8" s="343">
        <f t="shared" si="0"/>
        <v>0.2517712799584047</v>
      </c>
      <c r="Q8" s="335">
        <f t="shared" si="0"/>
        <v>0.30750259127208868</v>
      </c>
      <c r="S8" s="325">
        <f t="shared" ref="S8:U19" si="1">(H8-E8)/E8</f>
        <v>-0.25240113337135522</v>
      </c>
      <c r="T8" s="329">
        <f t="shared" si="1"/>
        <v>-0.49220317662147828</v>
      </c>
      <c r="U8" s="164">
        <f t="shared" si="1"/>
        <v>-0.43772975275018483</v>
      </c>
    </row>
    <row r="9" spans="1:33" s="3" customFormat="1" ht="24" customHeight="1">
      <c r="A9" s="46"/>
      <c r="B9" s="177" t="s">
        <v>33</v>
      </c>
      <c r="C9" s="177"/>
      <c r="D9" s="178"/>
      <c r="E9" s="39">
        <v>17769.170000000013</v>
      </c>
      <c r="F9" s="153">
        <v>50803.25</v>
      </c>
      <c r="G9" s="112">
        <v>68572.420000000013</v>
      </c>
      <c r="H9" s="39">
        <v>14387.699999999995</v>
      </c>
      <c r="I9" s="153">
        <v>40024.020000000026</v>
      </c>
      <c r="J9" s="20">
        <v>54411.720000000023</v>
      </c>
      <c r="K9"/>
      <c r="L9" s="345">
        <f t="shared" ref="L9:Q9" si="2">E9/E8</f>
        <v>0.33690893136671984</v>
      </c>
      <c r="M9" s="346">
        <f t="shared" si="2"/>
        <v>0.28312554845099552</v>
      </c>
      <c r="N9" s="347">
        <f t="shared" si="2"/>
        <v>0.29534297985855223</v>
      </c>
      <c r="O9" s="345">
        <f t="shared" si="2"/>
        <v>0.36489517541101008</v>
      </c>
      <c r="P9" s="346">
        <f t="shared" si="2"/>
        <v>0.43925659611647083</v>
      </c>
      <c r="Q9" s="347">
        <f t="shared" si="2"/>
        <v>0.41679694510748649</v>
      </c>
      <c r="R9"/>
      <c r="S9" s="326">
        <f t="shared" si="1"/>
        <v>-0.19029982829811495</v>
      </c>
      <c r="T9" s="330">
        <f t="shared" si="1"/>
        <v>-0.21217599267763329</v>
      </c>
      <c r="U9" s="209">
        <f t="shared" si="1"/>
        <v>-0.2065072225830733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6074</v>
      </c>
      <c r="F10" s="154">
        <v>31946.230000000007</v>
      </c>
      <c r="G10" s="119">
        <v>38020.23000000001</v>
      </c>
      <c r="H10" s="19">
        <v>9567.3300000000054</v>
      </c>
      <c r="I10" s="154">
        <v>27676.319999999982</v>
      </c>
      <c r="J10" s="20">
        <v>37243.649999999987</v>
      </c>
      <c r="L10" s="345">
        <f t="shared" ref="L10:Q10" si="3">E10/E8</f>
        <v>0.11516490917254181</v>
      </c>
      <c r="M10" s="346">
        <f t="shared" si="3"/>
        <v>0.17803573373143741</v>
      </c>
      <c r="N10" s="347">
        <f t="shared" si="3"/>
        <v>0.16375399939374349</v>
      </c>
      <c r="O10" s="345">
        <f t="shared" si="3"/>
        <v>0.2426428517806892</v>
      </c>
      <c r="P10" s="346">
        <f t="shared" si="3"/>
        <v>0.30374275538114831</v>
      </c>
      <c r="Q10" s="347">
        <f t="shared" si="3"/>
        <v>0.28528852873337635</v>
      </c>
      <c r="S10" s="326">
        <f t="shared" si="1"/>
        <v>0.5751284162001985</v>
      </c>
      <c r="T10" s="330">
        <f t="shared" si="1"/>
        <v>-0.1336592768536389</v>
      </c>
      <c r="U10" s="209">
        <f t="shared" si="1"/>
        <v>-2.0425441929205146E-2</v>
      </c>
    </row>
    <row r="11" spans="1:33" ht="24" customHeight="1" thickBot="1">
      <c r="A11" s="8"/>
      <c r="B11" t="s">
        <v>36</v>
      </c>
      <c r="E11" s="19">
        <v>28898.589999999997</v>
      </c>
      <c r="F11" s="154">
        <v>96687.699999999983</v>
      </c>
      <c r="G11" s="119">
        <v>125586.28999999998</v>
      </c>
      <c r="H11" s="19">
        <v>15474.65</v>
      </c>
      <c r="I11" s="154">
        <v>23417.289999999997</v>
      </c>
      <c r="J11" s="20">
        <v>38891.939999999995</v>
      </c>
      <c r="L11" s="345">
        <f t="shared" ref="L11:Q11" si="4">E11/E8</f>
        <v>0.5479261594607383</v>
      </c>
      <c r="M11" s="346">
        <f t="shared" si="4"/>
        <v>0.53883871781756709</v>
      </c>
      <c r="N11" s="347">
        <f t="shared" si="4"/>
        <v>0.54090302074770424</v>
      </c>
      <c r="O11" s="345">
        <f t="shared" si="4"/>
        <v>0.39246197280830075</v>
      </c>
      <c r="P11" s="346">
        <f t="shared" si="4"/>
        <v>0.25700064850238091</v>
      </c>
      <c r="Q11" s="347">
        <f t="shared" si="4"/>
        <v>0.29791452615913722</v>
      </c>
      <c r="S11" s="326">
        <f t="shared" si="1"/>
        <v>-0.46451885714839369</v>
      </c>
      <c r="T11" s="330">
        <f t="shared" si="1"/>
        <v>-0.75780487073329905</v>
      </c>
      <c r="U11" s="209">
        <f t="shared" si="1"/>
        <v>-0.69031699240418676</v>
      </c>
    </row>
    <row r="12" spans="1:33" ht="24" customHeight="1" thickBot="1">
      <c r="A12" s="12" t="s">
        <v>21</v>
      </c>
      <c r="B12" s="13"/>
      <c r="C12" s="13"/>
      <c r="D12" s="13"/>
      <c r="E12" s="17">
        <v>25935.760000000002</v>
      </c>
      <c r="F12" s="340">
        <v>269782.49</v>
      </c>
      <c r="G12" s="162">
        <v>295718.24999999994</v>
      </c>
      <c r="H12" s="17">
        <v>23204.47</v>
      </c>
      <c r="I12" s="340">
        <v>270788.74</v>
      </c>
      <c r="J12" s="18">
        <v>293993.20999999996</v>
      </c>
      <c r="L12" s="334">
        <f t="shared" ref="L12:Q12" si="5">E12/E16</f>
        <v>0.32964638438018884</v>
      </c>
      <c r="M12" s="343">
        <f t="shared" si="5"/>
        <v>0.60055805214406577</v>
      </c>
      <c r="N12" s="335">
        <f t="shared" si="5"/>
        <v>0.56018151943563099</v>
      </c>
      <c r="O12" s="334">
        <f t="shared" si="5"/>
        <v>0.37047632960613347</v>
      </c>
      <c r="P12" s="343">
        <f t="shared" si="5"/>
        <v>0.74822872004159524</v>
      </c>
      <c r="Q12" s="335">
        <f t="shared" si="5"/>
        <v>0.69249740872791121</v>
      </c>
      <c r="S12" s="327">
        <f t="shared" si="1"/>
        <v>-0.10530981162688122</v>
      </c>
      <c r="T12" s="331">
        <f t="shared" si="1"/>
        <v>3.7298565966975843E-3</v>
      </c>
      <c r="U12" s="328">
        <f t="shared" si="1"/>
        <v>-5.8333903977856602E-3</v>
      </c>
    </row>
    <row r="13" spans="1:33" s="3" customFormat="1" ht="24" customHeight="1">
      <c r="A13" s="46"/>
      <c r="B13" s="3" t="s">
        <v>33</v>
      </c>
      <c r="E13" s="31">
        <v>17404.54</v>
      </c>
      <c r="F13" s="341">
        <v>110459.12999999998</v>
      </c>
      <c r="G13" s="357">
        <v>127863.66999999998</v>
      </c>
      <c r="H13" s="31">
        <v>15222.939999999999</v>
      </c>
      <c r="I13" s="341">
        <v>90682.250000000029</v>
      </c>
      <c r="J13" s="355">
        <v>105905.19000000003</v>
      </c>
      <c r="K13"/>
      <c r="L13" s="336">
        <f>E13/G13</f>
        <v>0.13611794499563482</v>
      </c>
      <c r="M13" s="344">
        <f>F13/G13</f>
        <v>0.8638820550043651</v>
      </c>
      <c r="N13" s="337">
        <f>G13/$G$12</f>
        <v>0.43238342577774624</v>
      </c>
      <c r="O13" s="336">
        <f>H13/J13</f>
        <v>0.14374120852811834</v>
      </c>
      <c r="P13" s="344">
        <f>I13/J13</f>
        <v>0.85625879147188166</v>
      </c>
      <c r="Q13" s="337">
        <f>J13/J12</f>
        <v>0.36023005429275068</v>
      </c>
      <c r="R13"/>
      <c r="S13" s="326">
        <f t="shared" si="1"/>
        <v>-0.12534660496629052</v>
      </c>
      <c r="T13" s="330">
        <f t="shared" si="1"/>
        <v>-0.17904251101742291</v>
      </c>
      <c r="U13" s="209">
        <f t="shared" si="1"/>
        <v>-0.17173353463106414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3482.1900000000005</v>
      </c>
      <c r="F14" s="154">
        <v>39858.909999999989</v>
      </c>
      <c r="G14" s="119">
        <v>43341.099999999991</v>
      </c>
      <c r="H14" s="19">
        <v>3606.9899999999993</v>
      </c>
      <c r="I14" s="154">
        <v>42585.169999999984</v>
      </c>
      <c r="J14" s="20">
        <v>46192.159999999982</v>
      </c>
      <c r="L14" s="345">
        <f>E14/G14</f>
        <v>8.0343830682654604E-2</v>
      </c>
      <c r="M14" s="346">
        <f>F14/G14</f>
        <v>0.9196561693173454</v>
      </c>
      <c r="N14" s="410">
        <f t="shared" ref="N14:N15" si="6">G14/$G$12</f>
        <v>0.14656214149786156</v>
      </c>
      <c r="O14" s="345">
        <f>H14/J14</f>
        <v>7.808662768746906E-2</v>
      </c>
      <c r="P14" s="346">
        <f>I14/J14</f>
        <v>0.92191337231253101</v>
      </c>
      <c r="Q14" s="347">
        <f>J14/J12</f>
        <v>0.15711981919582424</v>
      </c>
      <c r="S14" s="326">
        <f t="shared" si="1"/>
        <v>3.5839514788107138E-2</v>
      </c>
      <c r="T14" s="330">
        <f t="shared" si="1"/>
        <v>6.8397755984797262E-2</v>
      </c>
      <c r="U14" s="209">
        <f t="shared" si="1"/>
        <v>6.5781902166765285E-2</v>
      </c>
    </row>
    <row r="15" spans="1:33" ht="24" customHeight="1" thickBot="1">
      <c r="A15" s="8"/>
      <c r="B15" t="s">
        <v>36</v>
      </c>
      <c r="E15" s="19">
        <v>5049.0300000000007</v>
      </c>
      <c r="F15" s="154">
        <v>119464.44999999998</v>
      </c>
      <c r="G15" s="119">
        <v>124513.47999999998</v>
      </c>
      <c r="H15" s="19">
        <v>4374.5400000000027</v>
      </c>
      <c r="I15" s="154">
        <v>137521.31999999998</v>
      </c>
      <c r="J15" s="20">
        <v>141895.85999999999</v>
      </c>
      <c r="L15" s="348">
        <f>E15/G15</f>
        <v>4.0550067350137525E-2</v>
      </c>
      <c r="M15" s="349">
        <f>F15/G15</f>
        <v>0.95944993264986245</v>
      </c>
      <c r="N15" s="347">
        <f t="shared" si="6"/>
        <v>0.42105443272439225</v>
      </c>
      <c r="O15" s="348">
        <f>H15/J15</f>
        <v>3.0829229267154118E-2</v>
      </c>
      <c r="P15" s="349">
        <f>I15/J15</f>
        <v>0.96917077073284585</v>
      </c>
      <c r="Q15" s="350">
        <f>J15/J12</f>
        <v>0.48265012651142525</v>
      </c>
      <c r="S15" s="326">
        <f t="shared" si="1"/>
        <v>-0.13358803572171246</v>
      </c>
      <c r="T15" s="330">
        <f t="shared" si="1"/>
        <v>0.15114847973602188</v>
      </c>
      <c r="U15" s="209">
        <f t="shared" si="1"/>
        <v>0.13960239485716733</v>
      </c>
    </row>
    <row r="16" spans="1:33" ht="24" customHeight="1" thickBot="1">
      <c r="A16" s="12" t="s">
        <v>12</v>
      </c>
      <c r="B16" s="13"/>
      <c r="C16" s="13"/>
      <c r="D16" s="13"/>
      <c r="E16" s="17">
        <v>78677.520000000019</v>
      </c>
      <c r="F16" s="340">
        <v>449219.66999999993</v>
      </c>
      <c r="G16" s="162">
        <v>527897.18999999994</v>
      </c>
      <c r="H16" s="17">
        <v>62634.149999999994</v>
      </c>
      <c r="I16" s="340">
        <v>361906.37</v>
      </c>
      <c r="J16" s="18">
        <v>424540.52</v>
      </c>
      <c r="L16" s="334">
        <f>L8+L12</f>
        <v>1</v>
      </c>
      <c r="M16" s="343">
        <f t="shared" ref="M16:Q16" si="7">M8+M12</f>
        <v>1</v>
      </c>
      <c r="N16" s="338">
        <f t="shared" si="7"/>
        <v>1</v>
      </c>
      <c r="O16" s="334">
        <f t="shared" si="7"/>
        <v>1.0000000000000002</v>
      </c>
      <c r="P16" s="343">
        <f t="shared" si="7"/>
        <v>1</v>
      </c>
      <c r="Q16" s="335">
        <f t="shared" si="7"/>
        <v>0.99999999999999989</v>
      </c>
      <c r="S16" s="327">
        <f t="shared" si="1"/>
        <v>-0.20391301098458645</v>
      </c>
      <c r="T16" s="331">
        <f t="shared" si="1"/>
        <v>-0.19436660019807223</v>
      </c>
      <c r="U16" s="328">
        <f t="shared" si="1"/>
        <v>-0.19578939224889591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35173.710000000014</v>
      </c>
      <c r="F17" s="342">
        <f t="shared" ref="F17:G19" si="8">F9+F13</f>
        <v>161262.37999999998</v>
      </c>
      <c r="G17" s="324">
        <f t="shared" si="8"/>
        <v>196436.09</v>
      </c>
      <c r="H17" s="180">
        <f>H9+H13</f>
        <v>29610.639999999992</v>
      </c>
      <c r="I17" s="342">
        <f t="shared" ref="I17:J19" si="9">I9+I13</f>
        <v>130706.27000000005</v>
      </c>
      <c r="J17" s="356">
        <f t="shared" si="9"/>
        <v>160316.91000000006</v>
      </c>
      <c r="K17"/>
      <c r="L17" s="336">
        <f t="shared" ref="L17:Q17" si="10">E17/E16</f>
        <v>0.4470617528361342</v>
      </c>
      <c r="M17" s="344">
        <f t="shared" si="10"/>
        <v>0.35898334549776062</v>
      </c>
      <c r="N17" s="339">
        <f t="shared" si="10"/>
        <v>0.37211050507770277</v>
      </c>
      <c r="O17" s="336">
        <f t="shared" si="10"/>
        <v>0.47275551755711531</v>
      </c>
      <c r="P17" s="344">
        <f t="shared" si="10"/>
        <v>0.36116045705412714</v>
      </c>
      <c r="Q17" s="337">
        <f t="shared" si="10"/>
        <v>0.37762451979848721</v>
      </c>
      <c r="R17"/>
      <c r="S17" s="326">
        <f t="shared" si="1"/>
        <v>-0.1581598870292619</v>
      </c>
      <c r="T17" s="330">
        <f t="shared" si="1"/>
        <v>-0.18948070839584491</v>
      </c>
      <c r="U17" s="209">
        <f t="shared" si="1"/>
        <v>-0.18387242385042349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9556.19</v>
      </c>
      <c r="F18" s="154">
        <f t="shared" si="8"/>
        <v>71805.14</v>
      </c>
      <c r="G18" s="119">
        <f t="shared" si="8"/>
        <v>81361.33</v>
      </c>
      <c r="H18" s="19">
        <f>H10+H14</f>
        <v>13174.320000000005</v>
      </c>
      <c r="I18" s="154">
        <f t="shared" si="9"/>
        <v>70261.489999999962</v>
      </c>
      <c r="J18" s="20">
        <f t="shared" si="9"/>
        <v>83435.809999999969</v>
      </c>
      <c r="L18" s="345">
        <f t="shared" ref="L18:Q18" si="11">E18/E16</f>
        <v>0.12146023413040978</v>
      </c>
      <c r="M18" s="346">
        <f t="shared" si="11"/>
        <v>0.15984415820438141</v>
      </c>
      <c r="N18" s="323">
        <f t="shared" si="11"/>
        <v>0.15412343831570691</v>
      </c>
      <c r="O18" s="345">
        <f t="shared" si="11"/>
        <v>0.21033765126532422</v>
      </c>
      <c r="P18" s="346">
        <f t="shared" si="11"/>
        <v>0.1941427281315882</v>
      </c>
      <c r="Q18" s="347">
        <f t="shared" si="11"/>
        <v>0.19653202949862117</v>
      </c>
      <c r="S18" s="326">
        <f t="shared" si="1"/>
        <v>0.37861637326172926</v>
      </c>
      <c r="T18" s="330">
        <f t="shared" si="1"/>
        <v>-2.1497764644704234E-2</v>
      </c>
      <c r="U18" s="209">
        <f t="shared" si="1"/>
        <v>2.5497124985542477E-2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33947.619999999995</v>
      </c>
      <c r="F19" s="155">
        <f t="shared" si="8"/>
        <v>216152.14999999997</v>
      </c>
      <c r="G19" s="123">
        <f t="shared" si="8"/>
        <v>250099.76999999996</v>
      </c>
      <c r="H19" s="21">
        <f>H11+H15</f>
        <v>19849.190000000002</v>
      </c>
      <c r="I19" s="155">
        <f t="shared" si="9"/>
        <v>160938.60999999999</v>
      </c>
      <c r="J19" s="22">
        <f t="shared" si="9"/>
        <v>180787.8</v>
      </c>
      <c r="L19" s="348">
        <f t="shared" ref="L19:Q19" si="12">E19/E16</f>
        <v>0.4314780130334559</v>
      </c>
      <c r="M19" s="349">
        <f t="shared" si="12"/>
        <v>0.48117249629785802</v>
      </c>
      <c r="N19" s="351">
        <f t="shared" si="12"/>
        <v>0.47376605660659038</v>
      </c>
      <c r="O19" s="348">
        <f t="shared" si="12"/>
        <v>0.31690683117756058</v>
      </c>
      <c r="P19" s="349">
        <f t="shared" si="12"/>
        <v>0.44469681481428469</v>
      </c>
      <c r="Q19" s="350">
        <f t="shared" si="12"/>
        <v>0.42584345070289165</v>
      </c>
      <c r="S19" s="332">
        <f t="shared" si="1"/>
        <v>-0.41529951142377564</v>
      </c>
      <c r="T19" s="333">
        <f t="shared" si="1"/>
        <v>-0.25543831046788101</v>
      </c>
      <c r="U19" s="208">
        <f t="shared" si="1"/>
        <v>-0.27713728005427585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7" t="s">
        <v>16</v>
      </c>
      <c r="B24" s="455"/>
      <c r="C24" s="455"/>
      <c r="D24" s="455"/>
      <c r="E24" s="441" t="str">
        <f>E5</f>
        <v>jan - maio</v>
      </c>
      <c r="F24" s="503"/>
      <c r="G24" s="503"/>
      <c r="H24" s="503"/>
      <c r="I24" s="503"/>
      <c r="J24" s="442"/>
      <c r="L24" s="504" t="s">
        <v>128</v>
      </c>
      <c r="M24" s="503"/>
      <c r="N24" s="503"/>
      <c r="O24" s="503"/>
      <c r="P24" s="503"/>
      <c r="Q24" s="442"/>
      <c r="S24" s="497" t="s">
        <v>153</v>
      </c>
      <c r="T24" s="497"/>
      <c r="U24" s="497"/>
    </row>
    <row r="25" spans="1:33" ht="18.75" customHeight="1">
      <c r="A25" s="481"/>
      <c r="B25" s="456"/>
      <c r="C25" s="456"/>
      <c r="D25" s="456"/>
      <c r="E25" s="505">
        <f>E6</f>
        <v>2025</v>
      </c>
      <c r="F25" s="499"/>
      <c r="G25" s="500"/>
      <c r="H25" s="506">
        <f>H6</f>
        <v>2026</v>
      </c>
      <c r="I25" s="507"/>
      <c r="J25" s="508"/>
      <c r="L25" s="498">
        <f>E25</f>
        <v>2025</v>
      </c>
      <c r="M25" s="499"/>
      <c r="N25" s="500"/>
      <c r="O25" s="505">
        <f>H25</f>
        <v>2026</v>
      </c>
      <c r="P25" s="499"/>
      <c r="Q25" s="509"/>
      <c r="S25" s="501" t="s">
        <v>127</v>
      </c>
      <c r="T25" s="502" t="s">
        <v>126</v>
      </c>
      <c r="U25" s="456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8"/>
      <c r="T26" s="446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6679.8770000000022</v>
      </c>
      <c r="F27" s="340">
        <v>21545.442000000003</v>
      </c>
      <c r="G27" s="162">
        <v>28225.319000000003</v>
      </c>
      <c r="H27" s="17">
        <v>6740.5290000000014</v>
      </c>
      <c r="I27" s="340">
        <v>16778.751000000004</v>
      </c>
      <c r="J27" s="18">
        <v>23519.280000000006</v>
      </c>
      <c r="L27" s="334">
        <f t="shared" ref="L27:Q27" si="13">E27/E35</f>
        <v>0.62560689903520827</v>
      </c>
      <c r="M27" s="343">
        <f t="shared" si="13"/>
        <v>0.39038162177922742</v>
      </c>
      <c r="N27" s="338">
        <f t="shared" si="13"/>
        <v>0.42851237987499058</v>
      </c>
      <c r="O27" s="334">
        <f t="shared" si="13"/>
        <v>0.63027854255130944</v>
      </c>
      <c r="P27" s="343">
        <f t="shared" si="13"/>
        <v>0.33763969347841422</v>
      </c>
      <c r="Q27" s="335">
        <f t="shared" si="13"/>
        <v>0.38946444565118077</v>
      </c>
      <c r="S27" s="325">
        <f t="shared" ref="S27:U38" si="14">(H27-E27)/E27</f>
        <v>9.0798079066424595E-3</v>
      </c>
      <c r="T27" s="329">
        <f t="shared" si="14"/>
        <v>-0.22123895160749074</v>
      </c>
      <c r="U27" s="164">
        <f t="shared" si="14"/>
        <v>-0.16673111825591755</v>
      </c>
    </row>
    <row r="28" spans="1:33" ht="24" customHeight="1">
      <c r="A28" s="46"/>
      <c r="B28" s="177" t="s">
        <v>33</v>
      </c>
      <c r="C28" s="177"/>
      <c r="D28" s="178"/>
      <c r="E28" s="39">
        <v>3357.7010000000028</v>
      </c>
      <c r="F28" s="153">
        <v>12714.652</v>
      </c>
      <c r="G28" s="112">
        <v>16072.353000000003</v>
      </c>
      <c r="H28" s="39">
        <v>3054.0940000000014</v>
      </c>
      <c r="I28" s="153">
        <v>10367.507000000001</v>
      </c>
      <c r="J28" s="20">
        <v>13421.601000000002</v>
      </c>
      <c r="L28" s="345">
        <f t="shared" ref="L28:Q28" si="15">E28/E27</f>
        <v>0.50265910584880558</v>
      </c>
      <c r="M28" s="346">
        <f t="shared" si="15"/>
        <v>0.59013187104724973</v>
      </c>
      <c r="N28" s="347">
        <f t="shared" si="15"/>
        <v>0.56943034018499494</v>
      </c>
      <c r="O28" s="345">
        <f t="shared" si="15"/>
        <v>0.45309411175295006</v>
      </c>
      <c r="P28" s="346">
        <f t="shared" si="15"/>
        <v>0.61789503879043195</v>
      </c>
      <c r="Q28" s="347">
        <f t="shared" si="15"/>
        <v>0.57066377031949955</v>
      </c>
      <c r="S28" s="326">
        <f t="shared" si="14"/>
        <v>-9.0421094671622362E-2</v>
      </c>
      <c r="T28" s="330">
        <f t="shared" si="14"/>
        <v>-0.18460159192717179</v>
      </c>
      <c r="U28" s="209">
        <f t="shared" si="14"/>
        <v>-0.16492619344535303</v>
      </c>
    </row>
    <row r="29" spans="1:33" ht="24" customHeight="1">
      <c r="A29" s="8"/>
      <c r="B29" t="s">
        <v>37</v>
      </c>
      <c r="E29" s="19">
        <v>958.12400000000014</v>
      </c>
      <c r="F29" s="154">
        <v>3665.7339999999999</v>
      </c>
      <c r="G29" s="119">
        <v>4623.8580000000002</v>
      </c>
      <c r="H29" s="19">
        <v>1869.0290000000005</v>
      </c>
      <c r="I29" s="154">
        <v>4715.202000000002</v>
      </c>
      <c r="J29" s="20">
        <v>6584.2310000000025</v>
      </c>
      <c r="L29" s="345">
        <f t="shared" ref="L29:Q29" si="16">E29/E27</f>
        <v>0.14343437760904876</v>
      </c>
      <c r="M29" s="346">
        <f t="shared" si="16"/>
        <v>0.17013965181127402</v>
      </c>
      <c r="N29" s="347">
        <f t="shared" si="16"/>
        <v>0.1638195125447475</v>
      </c>
      <c r="O29" s="345">
        <f t="shared" si="16"/>
        <v>0.27728224298122595</v>
      </c>
      <c r="P29" s="346">
        <f t="shared" si="16"/>
        <v>0.28102222865098841</v>
      </c>
      <c r="Q29" s="347">
        <f t="shared" si="16"/>
        <v>0.27995036412679303</v>
      </c>
      <c r="S29" s="326">
        <f t="shared" si="14"/>
        <v>0.95071723492992577</v>
      </c>
      <c r="T29" s="330">
        <f t="shared" si="14"/>
        <v>0.28629136756786011</v>
      </c>
      <c r="U29" s="209">
        <f t="shared" si="14"/>
        <v>0.42396911842881035</v>
      </c>
    </row>
    <row r="30" spans="1:33" ht="24" customHeight="1" thickBot="1">
      <c r="A30" s="8"/>
      <c r="B30" t="s">
        <v>36</v>
      </c>
      <c r="E30" s="19">
        <v>2364.0519999999992</v>
      </c>
      <c r="F30" s="154">
        <v>5165.0560000000005</v>
      </c>
      <c r="G30" s="119">
        <v>7529.1080000000002</v>
      </c>
      <c r="H30" s="19">
        <v>1817.4060000000002</v>
      </c>
      <c r="I30" s="154">
        <v>1696.0419999999999</v>
      </c>
      <c r="J30" s="20">
        <v>3513.4480000000003</v>
      </c>
      <c r="L30" s="345">
        <f t="shared" ref="L30:Q30" si="17">E30/E27</f>
        <v>0.35390651654214567</v>
      </c>
      <c r="M30" s="346">
        <f t="shared" si="17"/>
        <v>0.23972847714147613</v>
      </c>
      <c r="N30" s="347">
        <f t="shared" si="17"/>
        <v>0.26675014727025759</v>
      </c>
      <c r="O30" s="345">
        <f t="shared" si="17"/>
        <v>0.26962364526582405</v>
      </c>
      <c r="P30" s="346">
        <f t="shared" si="17"/>
        <v>0.10108273255857957</v>
      </c>
      <c r="Q30" s="347">
        <f t="shared" si="17"/>
        <v>0.14938586555370739</v>
      </c>
      <c r="S30" s="326">
        <f t="shared" si="14"/>
        <v>-0.23123264632080817</v>
      </c>
      <c r="T30" s="330">
        <f t="shared" si="14"/>
        <v>-0.67163144020122922</v>
      </c>
      <c r="U30" s="209">
        <f t="shared" si="14"/>
        <v>-0.53335136114397608</v>
      </c>
    </row>
    <row r="31" spans="1:33" ht="24" customHeight="1" thickBot="1">
      <c r="A31" s="12" t="s">
        <v>21</v>
      </c>
      <c r="B31" s="13"/>
      <c r="C31" s="13"/>
      <c r="D31" s="13"/>
      <c r="E31" s="17">
        <v>3997.5580000000009</v>
      </c>
      <c r="F31" s="340">
        <v>33645.276000000005</v>
      </c>
      <c r="G31" s="162">
        <v>37642.834000000003</v>
      </c>
      <c r="H31" s="17">
        <v>3953.9949999999994</v>
      </c>
      <c r="I31" s="340">
        <v>32915.498000000029</v>
      </c>
      <c r="J31" s="18">
        <v>36869.493000000024</v>
      </c>
      <c r="L31" s="334">
        <f t="shared" ref="L31:Q31" si="18">E31/E35</f>
        <v>0.37439310096479156</v>
      </c>
      <c r="M31" s="343">
        <f t="shared" si="18"/>
        <v>0.60961837822077258</v>
      </c>
      <c r="N31" s="335">
        <f t="shared" si="18"/>
        <v>0.57148762012500942</v>
      </c>
      <c r="O31" s="334">
        <f t="shared" si="18"/>
        <v>0.36972145744869045</v>
      </c>
      <c r="P31" s="343">
        <f t="shared" si="18"/>
        <v>0.66236030652158573</v>
      </c>
      <c r="Q31" s="335">
        <f t="shared" si="18"/>
        <v>0.61053555434881912</v>
      </c>
      <c r="S31" s="327">
        <f t="shared" si="14"/>
        <v>-1.089740286444911E-2</v>
      </c>
      <c r="T31" s="331">
        <f t="shared" si="14"/>
        <v>-2.1690355579189677E-2</v>
      </c>
      <c r="U31" s="328">
        <f t="shared" si="14"/>
        <v>-2.0544175818430103E-2</v>
      </c>
    </row>
    <row r="32" spans="1:33" ht="24" customHeight="1">
      <c r="A32" s="46"/>
      <c r="B32" s="3" t="s">
        <v>33</v>
      </c>
      <c r="C32" s="3"/>
      <c r="D32" s="3"/>
      <c r="E32" s="19">
        <v>3073.3380000000006</v>
      </c>
      <c r="F32" s="154">
        <v>19932.758000000005</v>
      </c>
      <c r="G32" s="119">
        <v>23006.096000000005</v>
      </c>
      <c r="H32" s="19">
        <v>3019.8519999999999</v>
      </c>
      <c r="I32" s="154">
        <v>17163.355000000029</v>
      </c>
      <c r="J32" s="20">
        <v>20183.207000000028</v>
      </c>
      <c r="L32" s="336">
        <f>E32/G32</f>
        <v>0.13358798468023431</v>
      </c>
      <c r="M32" s="344">
        <f>F32/G32</f>
        <v>0.86641201531976575</v>
      </c>
      <c r="N32" s="337">
        <f t="shared" ref="N32:N34" si="19">L32+M32</f>
        <v>1</v>
      </c>
      <c r="O32" s="336">
        <f>H32/J32</f>
        <v>0.14962201002050843</v>
      </c>
      <c r="P32" s="344">
        <f>I32/J32</f>
        <v>0.85037798997949166</v>
      </c>
      <c r="Q32" s="337">
        <f t="shared" ref="Q32:Q34" si="20">O32+P32</f>
        <v>1</v>
      </c>
      <c r="S32" s="326">
        <f t="shared" si="14"/>
        <v>-1.7403227370370838E-2</v>
      </c>
      <c r="T32" s="330">
        <f t="shared" si="14"/>
        <v>-0.13893727099882394</v>
      </c>
      <c r="U32" s="209">
        <f t="shared" si="14"/>
        <v>-0.12270178304045923</v>
      </c>
    </row>
    <row r="33" spans="1:21" ht="24" customHeight="1">
      <c r="A33" s="8"/>
      <c r="B33" s="3" t="s">
        <v>37</v>
      </c>
      <c r="D33" s="3"/>
      <c r="E33" s="19">
        <v>356.98399999999981</v>
      </c>
      <c r="F33" s="154">
        <v>3521.1330000000012</v>
      </c>
      <c r="G33" s="119">
        <v>3878.1170000000011</v>
      </c>
      <c r="H33" s="19">
        <v>360.30499999999989</v>
      </c>
      <c r="I33" s="154">
        <v>4082.7939999999999</v>
      </c>
      <c r="J33" s="20">
        <v>4443.0990000000002</v>
      </c>
      <c r="L33" s="345">
        <f>E33/G33</f>
        <v>9.2050858702818844E-2</v>
      </c>
      <c r="M33" s="346">
        <f>F33/G33</f>
        <v>0.90794914129718107</v>
      </c>
      <c r="N33" s="347">
        <f t="shared" si="19"/>
        <v>0.99999999999999989</v>
      </c>
      <c r="O33" s="345">
        <f>H33/J33</f>
        <v>8.1093173931078261E-2</v>
      </c>
      <c r="P33" s="346">
        <f>I33/J33</f>
        <v>0.9189068260689216</v>
      </c>
      <c r="Q33" s="347">
        <f t="shared" si="20"/>
        <v>0.99999999999999989</v>
      </c>
      <c r="S33" s="326">
        <f t="shared" si="14"/>
        <v>9.302937946798975E-3</v>
      </c>
      <c r="T33" s="330">
        <f t="shared" si="14"/>
        <v>0.15951144134572551</v>
      </c>
      <c r="U33" s="209">
        <f t="shared" si="14"/>
        <v>0.14568461962338911</v>
      </c>
    </row>
    <row r="34" spans="1:21" ht="24" customHeight="1" thickBot="1">
      <c r="A34" s="8"/>
      <c r="B34" t="s">
        <v>36</v>
      </c>
      <c r="E34" s="19">
        <v>567.2360000000001</v>
      </c>
      <c r="F34" s="154">
        <v>10191.384999999998</v>
      </c>
      <c r="G34" s="119">
        <v>10758.620999999999</v>
      </c>
      <c r="H34" s="19">
        <v>573.83799999999985</v>
      </c>
      <c r="I34" s="154">
        <v>11669.349</v>
      </c>
      <c r="J34" s="20">
        <v>12243.187</v>
      </c>
      <c r="L34" s="348">
        <f>E34/G34</f>
        <v>5.2723857453478483E-2</v>
      </c>
      <c r="M34" s="349">
        <f>F34/G34</f>
        <v>0.94727614254652148</v>
      </c>
      <c r="N34" s="350">
        <f t="shared" si="19"/>
        <v>1</v>
      </c>
      <c r="O34" s="348">
        <f>H34/J34</f>
        <v>4.6869985731656294E-2</v>
      </c>
      <c r="P34" s="349">
        <f>I34/J34</f>
        <v>0.95313001426834376</v>
      </c>
      <c r="Q34" s="350">
        <f t="shared" si="20"/>
        <v>1</v>
      </c>
      <c r="S34" s="326">
        <f t="shared" si="14"/>
        <v>1.1638894569455653E-2</v>
      </c>
      <c r="T34" s="330">
        <f t="shared" si="14"/>
        <v>0.14502091717661555</v>
      </c>
      <c r="U34" s="209">
        <f t="shared" si="14"/>
        <v>0.13798850242981892</v>
      </c>
    </row>
    <row r="35" spans="1:21" ht="24" customHeight="1" thickBot="1">
      <c r="A35" s="12" t="s">
        <v>12</v>
      </c>
      <c r="B35" s="13"/>
      <c r="C35" s="13"/>
      <c r="D35" s="13"/>
      <c r="E35" s="17">
        <v>10677.435000000005</v>
      </c>
      <c r="F35" s="340">
        <v>55190.718000000008</v>
      </c>
      <c r="G35" s="162">
        <v>65868.153000000006</v>
      </c>
      <c r="H35" s="17">
        <v>10694.524000000001</v>
      </c>
      <c r="I35" s="340">
        <v>49694.249000000033</v>
      </c>
      <c r="J35" s="18">
        <v>60388.773000000037</v>
      </c>
      <c r="L35" s="334">
        <f>L27+L31</f>
        <v>0.99999999999999978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0.99999999999999989</v>
      </c>
      <c r="P35" s="343">
        <f t="shared" si="21"/>
        <v>1</v>
      </c>
      <c r="Q35" s="335">
        <f t="shared" si="21"/>
        <v>0.99999999999999989</v>
      </c>
      <c r="S35" s="327">
        <f t="shared" si="14"/>
        <v>1.6004780174261231E-3</v>
      </c>
      <c r="T35" s="331">
        <f t="shared" si="14"/>
        <v>-9.9590460120485738E-2</v>
      </c>
      <c r="U35" s="328">
        <f t="shared" si="14"/>
        <v>-8.3187090428965993E-2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6431.0390000000034</v>
      </c>
      <c r="F36" s="342">
        <f t="shared" ref="F36:G38" si="22">F28+F32</f>
        <v>32647.410000000003</v>
      </c>
      <c r="G36" s="324">
        <f t="shared" si="22"/>
        <v>39078.449000000008</v>
      </c>
      <c r="H36" s="180">
        <f>H28+H32</f>
        <v>6073.9460000000017</v>
      </c>
      <c r="I36" s="342">
        <f t="shared" ref="I36:J38" si="23">I28+I32</f>
        <v>27530.86200000003</v>
      </c>
      <c r="J36" s="356">
        <f t="shared" si="23"/>
        <v>33604.808000000034</v>
      </c>
      <c r="L36" s="336">
        <f>E36/E35</f>
        <v>0.60230186369666505</v>
      </c>
      <c r="M36" s="344">
        <f t="shared" ref="M36:Q36" si="24">F36/F35</f>
        <v>0.59153805536648385</v>
      </c>
      <c r="N36" s="339">
        <f t="shared" si="24"/>
        <v>0.59328290258875183</v>
      </c>
      <c r="O36" s="336">
        <f t="shared" si="24"/>
        <v>0.56794916725606492</v>
      </c>
      <c r="P36" s="344">
        <f t="shared" si="24"/>
        <v>0.55400499160375705</v>
      </c>
      <c r="Q36" s="337">
        <f t="shared" si="24"/>
        <v>0.55647442944402947</v>
      </c>
      <c r="S36" s="326">
        <f t="shared" si="14"/>
        <v>-5.5526486466650489E-2</v>
      </c>
      <c r="T36" s="330">
        <f t="shared" si="14"/>
        <v>-0.15672140607784729</v>
      </c>
      <c r="U36" s="209">
        <f t="shared" si="14"/>
        <v>-0.14006802061156454</v>
      </c>
    </row>
    <row r="37" spans="1:21" ht="24" customHeight="1">
      <c r="A37" s="8"/>
      <c r="B37" s="3" t="s">
        <v>37</v>
      </c>
      <c r="C37" s="3"/>
      <c r="D37" s="183"/>
      <c r="E37" s="19">
        <f>E29+E33</f>
        <v>1315.1079999999999</v>
      </c>
      <c r="F37" s="154">
        <f t="shared" si="22"/>
        <v>7186.8670000000011</v>
      </c>
      <c r="G37" s="119">
        <f t="shared" si="22"/>
        <v>8501.9750000000022</v>
      </c>
      <c r="H37" s="19">
        <f>H29+H33</f>
        <v>2229.3340000000003</v>
      </c>
      <c r="I37" s="154">
        <f t="shared" si="23"/>
        <v>8797.9960000000028</v>
      </c>
      <c r="J37" s="20">
        <f t="shared" si="23"/>
        <v>11027.330000000002</v>
      </c>
      <c r="L37" s="345">
        <f>E37/E35</f>
        <v>0.12316703403017666</v>
      </c>
      <c r="M37" s="346">
        <f t="shared" ref="M37:Q37" si="25">F37/F35</f>
        <v>0.13021876251002931</v>
      </c>
      <c r="N37" s="323">
        <f t="shared" si="25"/>
        <v>0.12907565511970559</v>
      </c>
      <c r="O37" s="345">
        <f t="shared" si="25"/>
        <v>0.20845565450131301</v>
      </c>
      <c r="P37" s="346">
        <f t="shared" si="25"/>
        <v>0.17704253866478589</v>
      </c>
      <c r="Q37" s="347">
        <f t="shared" si="25"/>
        <v>0.18260563101687785</v>
      </c>
      <c r="S37" s="326">
        <f t="shared" si="14"/>
        <v>0.69517180338040707</v>
      </c>
      <c r="T37" s="330">
        <f t="shared" si="14"/>
        <v>0.22417682141606371</v>
      </c>
      <c r="U37" s="209">
        <f t="shared" si="14"/>
        <v>0.29703157207589986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2931.2879999999996</v>
      </c>
      <c r="F38" s="155">
        <f t="shared" si="22"/>
        <v>15356.440999999999</v>
      </c>
      <c r="G38" s="123">
        <f t="shared" si="22"/>
        <v>18287.728999999999</v>
      </c>
      <c r="H38" s="21">
        <f>H30+H34</f>
        <v>2391.2440000000001</v>
      </c>
      <c r="I38" s="155">
        <f t="shared" si="23"/>
        <v>13365.391</v>
      </c>
      <c r="J38" s="22">
        <f t="shared" si="23"/>
        <v>15756.635</v>
      </c>
      <c r="L38" s="348">
        <f>E38/E35</f>
        <v>0.27453110227315813</v>
      </c>
      <c r="M38" s="349">
        <f t="shared" ref="M38:Q38" si="26">F38/F35</f>
        <v>0.2782431821234867</v>
      </c>
      <c r="N38" s="351">
        <f t="shared" si="26"/>
        <v>0.27764144229154258</v>
      </c>
      <c r="O38" s="348">
        <f t="shared" si="26"/>
        <v>0.22359517824262209</v>
      </c>
      <c r="P38" s="349">
        <f t="shared" si="26"/>
        <v>0.26895246973145709</v>
      </c>
      <c r="Q38" s="350">
        <f t="shared" si="26"/>
        <v>0.26091993953909265</v>
      </c>
      <c r="S38" s="332">
        <f t="shared" si="14"/>
        <v>-0.18423437069301943</v>
      </c>
      <c r="T38" s="333">
        <f t="shared" si="14"/>
        <v>-0.12965569300855578</v>
      </c>
      <c r="U38" s="208">
        <f t="shared" si="14"/>
        <v>-0.13840395382061924</v>
      </c>
    </row>
    <row r="41" spans="1:21">
      <c r="A41" s="1" t="s">
        <v>129</v>
      </c>
    </row>
    <row r="42" spans="1:21" ht="15.75" thickBot="1"/>
    <row r="43" spans="1:21" ht="22.5" customHeight="1">
      <c r="A43" s="467" t="s">
        <v>16</v>
      </c>
      <c r="B43" s="455"/>
      <c r="C43" s="455"/>
      <c r="D43" s="455"/>
      <c r="E43" s="441" t="str">
        <f>E24</f>
        <v>jan - maio</v>
      </c>
      <c r="F43" s="503"/>
      <c r="G43" s="503"/>
      <c r="H43" s="503"/>
      <c r="I43" s="503"/>
      <c r="J43" s="442"/>
      <c r="L43" s="519" t="s">
        <v>153</v>
      </c>
      <c r="M43" s="497"/>
      <c r="N43" s="497"/>
    </row>
    <row r="44" spans="1:21" ht="18.75" customHeight="1">
      <c r="A44" s="481"/>
      <c r="B44" s="456"/>
      <c r="C44" s="456"/>
      <c r="D44" s="456"/>
      <c r="E44" s="505">
        <f>E25</f>
        <v>2025</v>
      </c>
      <c r="F44" s="499"/>
      <c r="G44" s="500"/>
      <c r="H44" s="506">
        <f>H25</f>
        <v>2026</v>
      </c>
      <c r="I44" s="507"/>
      <c r="J44" s="508"/>
      <c r="L44" s="520" t="s">
        <v>127</v>
      </c>
      <c r="M44" s="502" t="s">
        <v>126</v>
      </c>
      <c r="N44" s="456" t="s">
        <v>12</v>
      </c>
      <c r="S44" t="s">
        <v>132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52"/>
      <c r="M45" s="446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1.2665252354111811</v>
      </c>
      <c r="F46" s="359">
        <f t="shared" ref="F46:J46" si="27">(F27/F8)*10</f>
        <v>1.2007233952294616</v>
      </c>
      <c r="G46" s="360">
        <f t="shared" si="27"/>
        <v>1.2156709389749132</v>
      </c>
      <c r="H46" s="358">
        <f t="shared" si="27"/>
        <v>1.7095063921391198</v>
      </c>
      <c r="I46" s="359">
        <f t="shared" si="27"/>
        <v>1.8414384790297995</v>
      </c>
      <c r="J46" s="361">
        <f t="shared" si="27"/>
        <v>1.8015905498167681</v>
      </c>
      <c r="L46" s="365">
        <f>(H46-E46)/E46</f>
        <v>0.34976101884312127</v>
      </c>
      <c r="M46" s="329">
        <f>(I46-F46)/F46</f>
        <v>0.53360756219620042</v>
      </c>
      <c r="N46" s="164">
        <f>(J46-G46)/G46</f>
        <v>0.48197221144063729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1.8896217437280416</v>
      </c>
      <c r="F47" s="156">
        <f t="shared" si="28"/>
        <v>2.50272413674322</v>
      </c>
      <c r="G47" s="362">
        <f t="shared" si="28"/>
        <v>2.3438509243220524</v>
      </c>
      <c r="H47" s="124">
        <f t="shared" si="28"/>
        <v>2.1227117607400783</v>
      </c>
      <c r="I47" s="156">
        <f t="shared" si="28"/>
        <v>2.5903212620821181</v>
      </c>
      <c r="J47" s="363">
        <f t="shared" si="28"/>
        <v>2.4666746428894357</v>
      </c>
      <c r="L47" s="326">
        <f t="shared" ref="L47:N57" si="29">(H47-E47)/E47</f>
        <v>0.12335273860268593</v>
      </c>
      <c r="M47" s="330">
        <f t="shared" si="29"/>
        <v>3.5000711445923753E-2</v>
      </c>
      <c r="N47" s="209">
        <f t="shared" si="29"/>
        <v>5.2402530081092698E-2</v>
      </c>
    </row>
    <row r="48" spans="1:21" ht="24" customHeight="1">
      <c r="A48" s="8"/>
      <c r="B48" t="s">
        <v>37</v>
      </c>
      <c r="E48" s="125">
        <f t="shared" si="28"/>
        <v>1.5774185051037208</v>
      </c>
      <c r="F48" s="157">
        <f t="shared" si="28"/>
        <v>1.1474699831560717</v>
      </c>
      <c r="G48" s="364">
        <f t="shared" si="28"/>
        <v>1.2161572931042235</v>
      </c>
      <c r="H48" s="125">
        <f t="shared" si="28"/>
        <v>1.9535533947297725</v>
      </c>
      <c r="I48" s="157">
        <f t="shared" si="28"/>
        <v>1.703695433496941</v>
      </c>
      <c r="J48" s="363">
        <f t="shared" si="28"/>
        <v>1.7678801621215978</v>
      </c>
      <c r="L48" s="326">
        <f t="shared" si="29"/>
        <v>0.23844964948050959</v>
      </c>
      <c r="M48" s="330">
        <f t="shared" si="29"/>
        <v>0.4847407413752059</v>
      </c>
      <c r="N48" s="209">
        <f t="shared" si="29"/>
        <v>0.45366078232290979</v>
      </c>
    </row>
    <row r="49" spans="1:14" ht="24" customHeight="1" thickBot="1">
      <c r="A49" s="8"/>
      <c r="B49" t="s">
        <v>36</v>
      </c>
      <c r="E49" s="125">
        <f t="shared" si="28"/>
        <v>0.81805098449439906</v>
      </c>
      <c r="F49" s="157">
        <f t="shared" si="28"/>
        <v>0.5341999034003293</v>
      </c>
      <c r="G49" s="364">
        <f t="shared" si="28"/>
        <v>0.59951671476241564</v>
      </c>
      <c r="H49" s="125">
        <f t="shared" si="28"/>
        <v>1.174440778951382</v>
      </c>
      <c r="I49" s="157">
        <f t="shared" si="28"/>
        <v>0.72426911909960545</v>
      </c>
      <c r="J49" s="363">
        <f t="shared" si="28"/>
        <v>0.90338717996582341</v>
      </c>
      <c r="L49" s="326">
        <f t="shared" si="29"/>
        <v>0.43565719155909532</v>
      </c>
      <c r="M49" s="330">
        <f t="shared" si="29"/>
        <v>0.35580166617296882</v>
      </c>
      <c r="N49" s="209">
        <f t="shared" si="29"/>
        <v>0.50685903782320652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1.5413305798634782</v>
      </c>
      <c r="F50" s="359">
        <f t="shared" si="28"/>
        <v>1.2471260088080589</v>
      </c>
      <c r="G50" s="360">
        <f t="shared" si="28"/>
        <v>1.272929012666618</v>
      </c>
      <c r="H50" s="358">
        <f t="shared" si="28"/>
        <v>1.703979879738688</v>
      </c>
      <c r="I50" s="359">
        <f t="shared" si="28"/>
        <v>1.2155416063459665</v>
      </c>
      <c r="J50" s="361">
        <f t="shared" si="28"/>
        <v>1.2540933513396457</v>
      </c>
      <c r="L50" s="327">
        <f t="shared" si="29"/>
        <v>0.1055252533104328</v>
      </c>
      <c r="M50" s="331">
        <f t="shared" si="29"/>
        <v>-2.5325750757358656E-2</v>
      </c>
      <c r="N50" s="328">
        <f t="shared" si="29"/>
        <v>-1.47971026974348E-2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1.7658254685271777</v>
      </c>
      <c r="F51" s="157">
        <f t="shared" si="28"/>
        <v>1.8045369359689878</v>
      </c>
      <c r="G51" s="364">
        <f t="shared" si="28"/>
        <v>1.799267610573043</v>
      </c>
      <c r="H51" s="125">
        <f t="shared" si="28"/>
        <v>1.983750839194006</v>
      </c>
      <c r="I51" s="157">
        <f t="shared" si="28"/>
        <v>1.8926917891869712</v>
      </c>
      <c r="J51" s="363">
        <f t="shared" si="28"/>
        <v>1.9057807270824048</v>
      </c>
      <c r="L51" s="326">
        <f t="shared" si="29"/>
        <v>0.12341274636195688</v>
      </c>
      <c r="M51" s="330">
        <f t="shared" si="29"/>
        <v>4.8851786550241298E-2</v>
      </c>
      <c r="N51" s="209">
        <f t="shared" si="29"/>
        <v>5.9198040293427373E-2</v>
      </c>
    </row>
    <row r="52" spans="1:14" ht="24" customHeight="1">
      <c r="A52" s="8"/>
      <c r="B52" s="3" t="s">
        <v>37</v>
      </c>
      <c r="D52" s="3"/>
      <c r="E52" s="125">
        <f t="shared" si="28"/>
        <v>1.025170941275461</v>
      </c>
      <c r="F52" s="157">
        <f t="shared" si="28"/>
        <v>0.8833992198983871</v>
      </c>
      <c r="G52" s="364">
        <f t="shared" si="28"/>
        <v>0.89478970307629524</v>
      </c>
      <c r="H52" s="125">
        <f t="shared" si="28"/>
        <v>0.99890767648371626</v>
      </c>
      <c r="I52" s="157">
        <f t="shared" si="28"/>
        <v>0.95873610461106562</v>
      </c>
      <c r="J52" s="363">
        <f t="shared" si="28"/>
        <v>0.96187296718750581</v>
      </c>
      <c r="L52" s="326">
        <f t="shared" si="29"/>
        <v>-2.5618424922451942E-2</v>
      </c>
      <c r="M52" s="330">
        <f t="shared" si="29"/>
        <v>8.5280678334019963E-2</v>
      </c>
      <c r="N52" s="209">
        <f t="shared" si="29"/>
        <v>7.4970983551305617E-2</v>
      </c>
    </row>
    <row r="53" spans="1:14" ht="24" customHeight="1" thickBot="1">
      <c r="A53" s="8"/>
      <c r="B53" t="s">
        <v>36</v>
      </c>
      <c r="E53" s="125">
        <f t="shared" si="28"/>
        <v>1.1234553963830678</v>
      </c>
      <c r="F53" s="157">
        <f t="shared" si="28"/>
        <v>0.85308935001165609</v>
      </c>
      <c r="G53" s="364">
        <f t="shared" si="28"/>
        <v>0.86405271140120743</v>
      </c>
      <c r="H53" s="125">
        <f t="shared" si="28"/>
        <v>1.3117676372830045</v>
      </c>
      <c r="I53" s="157">
        <f t="shared" si="28"/>
        <v>0.84854835599309275</v>
      </c>
      <c r="J53" s="363">
        <f t="shared" si="28"/>
        <v>0.86282904941694571</v>
      </c>
      <c r="L53" s="326">
        <f t="shared" si="29"/>
        <v>0.1676187959986685</v>
      </c>
      <c r="M53" s="330">
        <f t="shared" si="29"/>
        <v>-5.3229993065805978E-3</v>
      </c>
      <c r="N53" s="209">
        <f t="shared" si="29"/>
        <v>-1.4161890450842289E-3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1.3571138236182334</v>
      </c>
      <c r="F54" s="359">
        <f t="shared" si="28"/>
        <v>1.2285908584546179</v>
      </c>
      <c r="G54" s="360">
        <f t="shared" si="28"/>
        <v>1.2477458536954897</v>
      </c>
      <c r="H54" s="358">
        <f t="shared" si="28"/>
        <v>1.7074589501094852</v>
      </c>
      <c r="I54" s="359">
        <f t="shared" si="28"/>
        <v>1.3731244631035378</v>
      </c>
      <c r="J54" s="361">
        <f t="shared" si="28"/>
        <v>1.42245015858557</v>
      </c>
      <c r="L54" s="327">
        <f t="shared" si="29"/>
        <v>0.25815456330493219</v>
      </c>
      <c r="M54" s="331">
        <f t="shared" si="29"/>
        <v>0.11764177118387592</v>
      </c>
      <c r="N54" s="328">
        <f t="shared" si="29"/>
        <v>0.14001593703770107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1.8283652762247715</v>
      </c>
      <c r="F55" s="156">
        <f t="shared" si="28"/>
        <v>2.024490150771681</v>
      </c>
      <c r="G55" s="362">
        <f t="shared" si="28"/>
        <v>1.989372166794809</v>
      </c>
      <c r="H55" s="124">
        <f t="shared" si="28"/>
        <v>2.0512714348626044</v>
      </c>
      <c r="I55" s="156">
        <f t="shared" si="28"/>
        <v>2.1063153282547211</v>
      </c>
      <c r="J55" s="366">
        <f t="shared" si="28"/>
        <v>2.0961486845024657</v>
      </c>
      <c r="L55" s="326">
        <f t="shared" si="29"/>
        <v>0.12191555021111097</v>
      </c>
      <c r="M55" s="330">
        <f t="shared" si="29"/>
        <v>4.0417671309416113E-2</v>
      </c>
      <c r="N55" s="209">
        <f t="shared" si="29"/>
        <v>5.36734752249452E-2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1.3761844417074167</v>
      </c>
      <c r="F56" s="157">
        <f t="shared" si="28"/>
        <v>1.0008847556038469</v>
      </c>
      <c r="G56" s="364">
        <f t="shared" si="28"/>
        <v>1.0449650958262362</v>
      </c>
      <c r="H56" s="125">
        <f t="shared" si="28"/>
        <v>1.6921814560447899</v>
      </c>
      <c r="I56" s="157">
        <f t="shared" si="28"/>
        <v>1.252178967454292</v>
      </c>
      <c r="J56" s="363">
        <f t="shared" si="28"/>
        <v>1.3216543352308807</v>
      </c>
      <c r="L56" s="326">
        <f t="shared" si="29"/>
        <v>0.22961821450714787</v>
      </c>
      <c r="M56" s="330">
        <f t="shared" si="29"/>
        <v>0.25107207442562757</v>
      </c>
      <c r="N56" s="209">
        <f t="shared" si="29"/>
        <v>0.26478323583226576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0.86347378696945476</v>
      </c>
      <c r="F57" s="158">
        <f t="shared" si="28"/>
        <v>0.71044590581217915</v>
      </c>
      <c r="G57" s="367">
        <f t="shared" si="28"/>
        <v>0.73121734578164554</v>
      </c>
      <c r="H57" s="126">
        <f t="shared" si="28"/>
        <v>1.2047060862433177</v>
      </c>
      <c r="I57" s="158">
        <f t="shared" si="28"/>
        <v>0.83046516929654124</v>
      </c>
      <c r="J57" s="368">
        <f t="shared" si="28"/>
        <v>0.8715541092927731</v>
      </c>
      <c r="L57" s="332">
        <f t="shared" si="29"/>
        <v>0.39518547571836588</v>
      </c>
      <c r="M57" s="333">
        <f t="shared" si="29"/>
        <v>0.16893511877889775</v>
      </c>
      <c r="N57" s="208">
        <f t="shared" si="29"/>
        <v>0.19192209309683772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49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topLeftCell="A83" zoomScaleNormal="100" workbookViewId="0">
      <selection activeCell="N81" sqref="N81:P81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149</v>
      </c>
    </row>
    <row r="3" spans="1:43" ht="8.25" customHeight="1" thickBot="1"/>
    <row r="4" spans="1:43">
      <c r="A4" s="494" t="s">
        <v>3</v>
      </c>
      <c r="B4" s="441" t="s">
        <v>133</v>
      </c>
      <c r="C4" s="503"/>
      <c r="D4" s="503"/>
      <c r="E4" s="503"/>
      <c r="F4" s="503"/>
      <c r="G4" s="526"/>
      <c r="H4" s="504" t="s">
        <v>135</v>
      </c>
      <c r="I4" s="503"/>
      <c r="J4" s="503"/>
      <c r="K4" s="503"/>
      <c r="L4" s="503"/>
      <c r="M4" s="526"/>
      <c r="N4" s="527" t="s">
        <v>153</v>
      </c>
      <c r="O4" s="497"/>
      <c r="P4" s="528"/>
      <c r="R4" s="504" t="s">
        <v>134</v>
      </c>
      <c r="S4" s="503"/>
      <c r="T4" s="503"/>
      <c r="U4" s="503"/>
      <c r="V4" s="503"/>
      <c r="W4" s="526"/>
      <c r="X4" s="503" t="s">
        <v>136</v>
      </c>
      <c r="Y4" s="503"/>
      <c r="Z4" s="503"/>
      <c r="AA4" s="503"/>
      <c r="AB4" s="503"/>
      <c r="AC4" s="442"/>
      <c r="AE4" s="497" t="s">
        <v>153</v>
      </c>
      <c r="AF4" s="497"/>
      <c r="AG4" s="497"/>
      <c r="AI4" s="488" t="s">
        <v>139</v>
      </c>
      <c r="AJ4" s="487"/>
      <c r="AK4" s="487"/>
      <c r="AL4" s="487"/>
      <c r="AM4" s="487"/>
      <c r="AN4" s="486"/>
      <c r="AO4" s="497" t="s">
        <v>153</v>
      </c>
      <c r="AP4" s="497"/>
      <c r="AQ4" s="497"/>
    </row>
    <row r="5" spans="1:43">
      <c r="A5" s="495"/>
      <c r="B5" s="525" t="s">
        <v>206</v>
      </c>
      <c r="C5" s="533"/>
      <c r="D5" s="543"/>
      <c r="E5" s="525" t="s">
        <v>207</v>
      </c>
      <c r="F5" s="533"/>
      <c r="G5" s="543"/>
      <c r="H5" s="533" t="str">
        <f>B5</f>
        <v>jan-maio 2025</v>
      </c>
      <c r="I5" s="499"/>
      <c r="J5" s="500"/>
      <c r="K5" s="525" t="str">
        <f>E5</f>
        <v>jan-maio 2026</v>
      </c>
      <c r="L5" s="499"/>
      <c r="M5" s="500"/>
      <c r="N5" s="505" t="s">
        <v>137</v>
      </c>
      <c r="O5" s="499"/>
      <c r="P5" s="509"/>
      <c r="R5" s="529" t="str">
        <f>H5</f>
        <v>jan-maio 2025</v>
      </c>
      <c r="S5" s="499"/>
      <c r="T5" s="500"/>
      <c r="U5" s="530" t="str">
        <f>K5</f>
        <v>jan-maio 2026</v>
      </c>
      <c r="V5" s="507"/>
      <c r="W5" s="531"/>
      <c r="X5" s="533" t="str">
        <f>R5</f>
        <v>jan-maio 2025</v>
      </c>
      <c r="Y5" s="499"/>
      <c r="Z5" s="500"/>
      <c r="AA5" s="525" t="str">
        <f>U5</f>
        <v>jan-maio 2026</v>
      </c>
      <c r="AB5" s="499"/>
      <c r="AC5" s="509"/>
      <c r="AE5" s="498" t="s">
        <v>138</v>
      </c>
      <c r="AF5" s="499"/>
      <c r="AG5" s="509"/>
      <c r="AI5" s="521" t="str">
        <f>X5</f>
        <v>jan-maio 2025</v>
      </c>
      <c r="AJ5" s="522"/>
      <c r="AK5" s="524"/>
      <c r="AL5" s="523" t="str">
        <f>AA5</f>
        <v>jan-maio 2026</v>
      </c>
      <c r="AM5" s="522"/>
      <c r="AN5" s="524"/>
      <c r="AO5" s="499" t="s">
        <v>139</v>
      </c>
      <c r="AP5" s="499"/>
      <c r="AQ5" s="509"/>
    </row>
    <row r="6" spans="1:43" ht="19.5" customHeight="1" thickBot="1">
      <c r="A6" s="49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171</v>
      </c>
      <c r="B7" s="39">
        <v>2953.15</v>
      </c>
      <c r="C7" s="370">
        <v>129554.16999999998</v>
      </c>
      <c r="D7" s="375">
        <v>132507.31999999998</v>
      </c>
      <c r="E7" s="39">
        <v>2091.84</v>
      </c>
      <c r="F7" s="379">
        <v>147874.89000000004</v>
      </c>
      <c r="G7" s="377">
        <v>149966.73000000004</v>
      </c>
      <c r="H7" s="345">
        <f t="shared" ref="H7:H32" si="0">B7/$B$33</f>
        <v>5.5992632782827109E-2</v>
      </c>
      <c r="I7" s="323">
        <f t="shared" ref="I7:I32" si="1">C7/$C$33</f>
        <v>0.72200293161094009</v>
      </c>
      <c r="J7" s="398">
        <f t="shared" ref="J7:J32" si="2">D7/$D$33</f>
        <v>0.57071205510715128</v>
      </c>
      <c r="K7" s="323">
        <f t="shared" ref="K7:K32" si="3">E7/$E$33</f>
        <v>5.3052421424672994E-2</v>
      </c>
      <c r="L7" s="323">
        <f t="shared" ref="L7:L32" si="4">F7/$F$33</f>
        <v>1.6229009687806857</v>
      </c>
      <c r="M7" s="399">
        <f t="shared" ref="M7:M32" si="5">G7/$G$33</f>
        <v>1.1487538885328241</v>
      </c>
      <c r="N7" s="392">
        <f t="shared" ref="N7:P33" si="6">(E7-B7)/B7</f>
        <v>-0.29165806003758693</v>
      </c>
      <c r="O7" s="393">
        <f t="shared" si="6"/>
        <v>0.14141358784514665</v>
      </c>
      <c r="P7" s="382">
        <f t="shared" si="6"/>
        <v>0.13176185285462014</v>
      </c>
      <c r="R7" s="401">
        <v>303.05200000000002</v>
      </c>
      <c r="S7" s="369">
        <v>12279.912</v>
      </c>
      <c r="T7" s="374">
        <v>12582.964</v>
      </c>
      <c r="U7" s="39">
        <v>289.27400000000006</v>
      </c>
      <c r="V7" s="112">
        <v>14361.475000000002</v>
      </c>
      <c r="W7" s="380">
        <v>14650.749000000002</v>
      </c>
      <c r="X7" s="345" t="e">
        <f>R7/$R$33</f>
        <v>#DIV/0!</v>
      </c>
      <c r="Y7" s="323" t="e">
        <f>S7/$S$33</f>
        <v>#DIV/0!</v>
      </c>
      <c r="Z7" s="398" t="e">
        <f>T7/$T$33</f>
        <v>#DIV/0!</v>
      </c>
      <c r="AA7" s="323" t="e">
        <f>U7/$U$33</f>
        <v>#DIV/0!</v>
      </c>
      <c r="AB7" s="323" t="e">
        <f>V7/$V$33</f>
        <v>#DIV/0!</v>
      </c>
      <c r="AC7" s="399" t="e">
        <f>W7/$W$33</f>
        <v>#DIV/0!</v>
      </c>
      <c r="AE7" s="392">
        <f t="shared" ref="AE7:AG33" si="7">(U7-R7)/R7</f>
        <v>-4.5464144767234545E-2</v>
      </c>
      <c r="AF7" s="393">
        <f t="shared" si="7"/>
        <v>0.16950960234894208</v>
      </c>
      <c r="AG7" s="382">
        <f t="shared" si="7"/>
        <v>0.16433210807882798</v>
      </c>
      <c r="AI7" s="27">
        <f t="shared" ref="AI7:AN22" si="8">(R7/B7)*10</f>
        <v>1.0261991432876758</v>
      </c>
      <c r="AJ7" s="28">
        <f t="shared" si="8"/>
        <v>0.94785926226843964</v>
      </c>
      <c r="AK7" s="406">
        <f t="shared" si="8"/>
        <v>0.94960519916937436</v>
      </c>
      <c r="AL7" s="28">
        <f t="shared" si="8"/>
        <v>1.3828686706440265</v>
      </c>
      <c r="AM7" s="28">
        <f t="shared" si="8"/>
        <v>0.97119091686222037</v>
      </c>
      <c r="AN7" s="402">
        <f t="shared" si="8"/>
        <v>0.97693328380234712</v>
      </c>
      <c r="AO7" s="383">
        <f t="shared" ref="AO7:AQ18" si="9">(AL7-AI7)/AI7</f>
        <v>0.34756365729723188</v>
      </c>
      <c r="AP7" s="381">
        <f t="shared" si="9"/>
        <v>2.4615104290844663E-2</v>
      </c>
      <c r="AQ7" s="382">
        <f t="shared" si="9"/>
        <v>2.8778364584436573E-2</v>
      </c>
    </row>
    <row r="8" spans="1:43" ht="20.100000000000001" customHeight="1">
      <c r="A8" s="8" t="s">
        <v>210</v>
      </c>
      <c r="B8" s="19">
        <v>3398.9499999999994</v>
      </c>
      <c r="C8" s="371">
        <v>34850.78</v>
      </c>
      <c r="D8" s="375">
        <v>38249.729999999996</v>
      </c>
      <c r="E8" s="19">
        <v>2992.2899999999995</v>
      </c>
      <c r="F8" s="369">
        <v>24241.550000000003</v>
      </c>
      <c r="G8" s="377">
        <v>27233.840000000004</v>
      </c>
      <c r="H8" s="345">
        <f t="shared" si="0"/>
        <v>6.4445137970367286E-2</v>
      </c>
      <c r="I8" s="323">
        <f t="shared" si="1"/>
        <v>0.19422273577861615</v>
      </c>
      <c r="J8" s="399">
        <f t="shared" si="2"/>
        <v>0.16474246113794813</v>
      </c>
      <c r="K8" s="323">
        <f t="shared" si="3"/>
        <v>7.5889279344899571E-2</v>
      </c>
      <c r="L8" s="323">
        <f t="shared" si="4"/>
        <v>0.26604675736188493</v>
      </c>
      <c r="M8" s="399">
        <f t="shared" si="5"/>
        <v>0.20861280098379661</v>
      </c>
      <c r="N8" s="394">
        <f t="shared" si="6"/>
        <v>-0.11964283087424056</v>
      </c>
      <c r="O8" s="395">
        <f t="shared" si="6"/>
        <v>-0.30441872463112724</v>
      </c>
      <c r="P8" s="386">
        <f t="shared" si="6"/>
        <v>-0.2879991571182331</v>
      </c>
      <c r="R8" s="401">
        <v>630.47300000000007</v>
      </c>
      <c r="S8" s="369">
        <v>5054.9410000000007</v>
      </c>
      <c r="T8" s="374">
        <v>5685.4140000000007</v>
      </c>
      <c r="U8" s="19">
        <v>602.6579999999999</v>
      </c>
      <c r="V8" s="119">
        <v>3982.9130000000005</v>
      </c>
      <c r="W8" s="375">
        <v>4585.5709999999999</v>
      </c>
      <c r="X8" s="345" t="e">
        <f t="shared" ref="X8:X32" si="10">R8/$R$33</f>
        <v>#DIV/0!</v>
      </c>
      <c r="Y8" s="323" t="e">
        <f t="shared" ref="Y8:Y32" si="11">S8/$S$33</f>
        <v>#DIV/0!</v>
      </c>
      <c r="Z8" s="399" t="e">
        <f t="shared" ref="Z8:Z32" si="12">T8/$T$33</f>
        <v>#DIV/0!</v>
      </c>
      <c r="AA8" s="323" t="e">
        <f t="shared" ref="AA8:AA32" si="13">U8/$U$33</f>
        <v>#DIV/0!</v>
      </c>
      <c r="AB8" s="323" t="e">
        <f t="shared" ref="AB8:AB32" si="14">V8/$V$33</f>
        <v>#DIV/0!</v>
      </c>
      <c r="AC8" s="399" t="e">
        <f t="shared" ref="AC8:AC32" si="15">W8/$W$33</f>
        <v>#DIV/0!</v>
      </c>
      <c r="AE8" s="394">
        <f t="shared" si="7"/>
        <v>-4.4117670383981809E-2</v>
      </c>
      <c r="AF8" s="395">
        <f t="shared" si="7"/>
        <v>-0.21207527446907889</v>
      </c>
      <c r="AG8" s="386">
        <f t="shared" si="7"/>
        <v>-0.19344994049685751</v>
      </c>
      <c r="AI8" s="27">
        <f t="shared" si="8"/>
        <v>1.8549051913090815</v>
      </c>
      <c r="AJ8" s="28">
        <f t="shared" si="8"/>
        <v>1.4504527588765592</v>
      </c>
      <c r="AK8" s="402">
        <f t="shared" si="8"/>
        <v>1.4863932372855968</v>
      </c>
      <c r="AL8" s="28">
        <f t="shared" si="8"/>
        <v>2.0140360727068565</v>
      </c>
      <c r="AM8" s="28">
        <f t="shared" si="8"/>
        <v>1.643010863579268</v>
      </c>
      <c r="AN8" s="402">
        <f t="shared" si="8"/>
        <v>1.6837768746530049</v>
      </c>
      <c r="AO8" s="384">
        <f t="shared" si="9"/>
        <v>8.5789226394622303E-2</v>
      </c>
      <c r="AP8" s="385">
        <f t="shared" si="9"/>
        <v>0.1327572397820482</v>
      </c>
      <c r="AQ8" s="386">
        <f t="shared" si="9"/>
        <v>0.1327936863651665</v>
      </c>
    </row>
    <row r="9" spans="1:43" ht="20.100000000000001" customHeight="1">
      <c r="A9" s="8" t="s">
        <v>169</v>
      </c>
      <c r="B9" s="19">
        <v>4965.6099999999997</v>
      </c>
      <c r="C9" s="371">
        <v>18338.249999999996</v>
      </c>
      <c r="D9" s="375">
        <v>23303.859999999997</v>
      </c>
      <c r="E9" s="19">
        <v>4415.87</v>
      </c>
      <c r="F9" s="369">
        <v>18439.510000000002</v>
      </c>
      <c r="G9" s="377">
        <v>22855.38</v>
      </c>
      <c r="H9" s="345">
        <f t="shared" si="0"/>
        <v>9.4149493683942265E-2</v>
      </c>
      <c r="I9" s="323">
        <f t="shared" si="1"/>
        <v>0.10219871935125145</v>
      </c>
      <c r="J9" s="399">
        <f t="shared" si="2"/>
        <v>0.10037025752637166</v>
      </c>
      <c r="K9" s="323">
        <f t="shared" si="3"/>
        <v>0.11199355409427619</v>
      </c>
      <c r="L9" s="323">
        <f t="shared" si="4"/>
        <v>0.2023703864992977</v>
      </c>
      <c r="M9" s="399">
        <f t="shared" si="5"/>
        <v>0.17507354230431862</v>
      </c>
      <c r="N9" s="394">
        <f t="shared" si="6"/>
        <v>-0.11070945966356598</v>
      </c>
      <c r="O9" s="395">
        <f t="shared" si="6"/>
        <v>5.5217918830862099E-3</v>
      </c>
      <c r="P9" s="386">
        <f t="shared" si="6"/>
        <v>-1.9244880461863227E-2</v>
      </c>
      <c r="R9" s="401">
        <v>864.87599999999986</v>
      </c>
      <c r="S9" s="369">
        <v>3373.5360000000001</v>
      </c>
      <c r="T9" s="374">
        <v>4238.4120000000003</v>
      </c>
      <c r="U9" s="19">
        <v>891.76200000000017</v>
      </c>
      <c r="V9" s="119">
        <v>3372.2919999999995</v>
      </c>
      <c r="W9" s="375">
        <v>4264.0540000000001</v>
      </c>
      <c r="X9" s="345" t="e">
        <f t="shared" si="10"/>
        <v>#DIV/0!</v>
      </c>
      <c r="Y9" s="323" t="e">
        <f t="shared" si="11"/>
        <v>#DIV/0!</v>
      </c>
      <c r="Z9" s="399" t="e">
        <f t="shared" si="12"/>
        <v>#DIV/0!</v>
      </c>
      <c r="AA9" s="323" t="e">
        <f t="shared" si="13"/>
        <v>#DIV/0!</v>
      </c>
      <c r="AB9" s="323" t="e">
        <f t="shared" si="14"/>
        <v>#DIV/0!</v>
      </c>
      <c r="AC9" s="399" t="e">
        <f t="shared" si="15"/>
        <v>#DIV/0!</v>
      </c>
      <c r="AE9" s="394">
        <f t="shared" si="7"/>
        <v>3.1086537260833127E-2</v>
      </c>
      <c r="AF9" s="395">
        <f t="shared" si="7"/>
        <v>-3.6875254925413471E-4</v>
      </c>
      <c r="AG9" s="386">
        <f t="shared" si="7"/>
        <v>6.0499073709681418E-3</v>
      </c>
      <c r="AI9" s="27">
        <f t="shared" si="8"/>
        <v>1.7417316301521866</v>
      </c>
      <c r="AJ9" s="28">
        <f t="shared" si="8"/>
        <v>1.8396171935708154</v>
      </c>
      <c r="AK9" s="402">
        <f t="shared" si="8"/>
        <v>1.8187596389610994</v>
      </c>
      <c r="AL9" s="28">
        <f t="shared" si="8"/>
        <v>2.0194480362873004</v>
      </c>
      <c r="AM9" s="28">
        <f t="shared" si="8"/>
        <v>1.8288403542176548</v>
      </c>
      <c r="AN9" s="402">
        <f t="shared" si="8"/>
        <v>1.8656675146070638</v>
      </c>
      <c r="AO9" s="384">
        <f t="shared" si="9"/>
        <v>0.1594484485022804</v>
      </c>
      <c r="AP9" s="385">
        <f t="shared" si="9"/>
        <v>-5.8581966894112958E-3</v>
      </c>
      <c r="AQ9" s="386">
        <f t="shared" si="9"/>
        <v>2.5791135145685807E-2</v>
      </c>
    </row>
    <row r="10" spans="1:43" ht="20.100000000000001" customHeight="1">
      <c r="A10" s="8" t="s">
        <v>216</v>
      </c>
      <c r="B10" s="19">
        <v>17535.62</v>
      </c>
      <c r="C10" s="371">
        <v>77492.590000000011</v>
      </c>
      <c r="D10" s="375">
        <v>95028.21</v>
      </c>
      <c r="E10" s="19">
        <v>3677.0499999999997</v>
      </c>
      <c r="F10" s="369">
        <v>12365.02</v>
      </c>
      <c r="G10" s="377">
        <v>16042.07</v>
      </c>
      <c r="H10" s="345">
        <f t="shared" si="0"/>
        <v>0.33248075149558898</v>
      </c>
      <c r="I10" s="323">
        <f t="shared" si="1"/>
        <v>0.43186473394198455</v>
      </c>
      <c r="J10" s="399">
        <f t="shared" si="2"/>
        <v>0.40928867191830576</v>
      </c>
      <c r="K10" s="323">
        <f t="shared" si="3"/>
        <v>9.3255892515485786E-2</v>
      </c>
      <c r="L10" s="323">
        <f t="shared" si="4"/>
        <v>0.13570392469602208</v>
      </c>
      <c r="M10" s="399">
        <f t="shared" si="5"/>
        <v>0.12288319077581911</v>
      </c>
      <c r="N10" s="394">
        <f t="shared" si="6"/>
        <v>-0.7903096668381272</v>
      </c>
      <c r="O10" s="395">
        <f t="shared" si="6"/>
        <v>-0.84043609847083445</v>
      </c>
      <c r="P10" s="386">
        <f t="shared" si="6"/>
        <v>-0.83118623406670511</v>
      </c>
      <c r="R10" s="401">
        <v>1149.3330000000001</v>
      </c>
      <c r="S10" s="369">
        <v>4810.3510000000006</v>
      </c>
      <c r="T10" s="374">
        <v>5959.6840000000011</v>
      </c>
      <c r="U10" s="19">
        <v>694.40399999999988</v>
      </c>
      <c r="V10" s="119">
        <v>2441.6709999999998</v>
      </c>
      <c r="W10" s="375">
        <v>3136.0749999999998</v>
      </c>
      <c r="X10" s="345" t="e">
        <f t="shared" si="10"/>
        <v>#DIV/0!</v>
      </c>
      <c r="Y10" s="323" t="e">
        <f t="shared" si="11"/>
        <v>#DIV/0!</v>
      </c>
      <c r="Z10" s="399" t="e">
        <f t="shared" si="12"/>
        <v>#DIV/0!</v>
      </c>
      <c r="AA10" s="323" t="e">
        <f t="shared" si="13"/>
        <v>#DIV/0!</v>
      </c>
      <c r="AB10" s="323" t="e">
        <f t="shared" si="14"/>
        <v>#DIV/0!</v>
      </c>
      <c r="AC10" s="399" t="e">
        <f t="shared" si="15"/>
        <v>#DIV/0!</v>
      </c>
      <c r="AE10" s="394">
        <f t="shared" si="7"/>
        <v>-0.39582001038863424</v>
      </c>
      <c r="AF10" s="395">
        <f t="shared" si="7"/>
        <v>-0.49241313159892086</v>
      </c>
      <c r="AG10" s="386">
        <f t="shared" si="7"/>
        <v>-0.473785019474187</v>
      </c>
      <c r="AI10" s="27">
        <f t="shared" si="8"/>
        <v>0.65542763814453109</v>
      </c>
      <c r="AJ10" s="28">
        <f t="shared" si="8"/>
        <v>0.62074980330377394</v>
      </c>
      <c r="AK10" s="402">
        <f t="shared" si="8"/>
        <v>0.6271489276710569</v>
      </c>
      <c r="AL10" s="28">
        <f t="shared" si="8"/>
        <v>1.8884812553541561</v>
      </c>
      <c r="AM10" s="28">
        <f t="shared" si="8"/>
        <v>1.9746599682006174</v>
      </c>
      <c r="AN10" s="402">
        <f t="shared" si="8"/>
        <v>1.954906692216154</v>
      </c>
      <c r="AO10" s="384">
        <f t="shared" si="9"/>
        <v>1.8812963406613612</v>
      </c>
      <c r="AP10" s="385">
        <f t="shared" si="9"/>
        <v>2.1810883510409842</v>
      </c>
      <c r="AQ10" s="386">
        <f t="shared" si="9"/>
        <v>2.1171331177680233</v>
      </c>
    </row>
    <row r="11" spans="1:43" ht="20.100000000000001" customHeight="1">
      <c r="A11" s="8" t="s">
        <v>211</v>
      </c>
      <c r="B11" s="19">
        <v>3824.4899999999989</v>
      </c>
      <c r="C11" s="371">
        <v>861.03</v>
      </c>
      <c r="D11" s="375">
        <v>4685.5199999999986</v>
      </c>
      <c r="E11" s="19">
        <v>7681.19</v>
      </c>
      <c r="F11" s="369">
        <v>5421.54</v>
      </c>
      <c r="G11" s="377">
        <v>13102.73</v>
      </c>
      <c r="H11" s="345">
        <f t="shared" si="0"/>
        <v>7.2513507323229226E-2</v>
      </c>
      <c r="I11" s="323">
        <f t="shared" si="1"/>
        <v>4.7985038552210849E-3</v>
      </c>
      <c r="J11" s="399">
        <f t="shared" si="2"/>
        <v>2.0180641706780116E-2</v>
      </c>
      <c r="K11" s="323">
        <f t="shared" si="3"/>
        <v>0.19480731266396276</v>
      </c>
      <c r="L11" s="323">
        <f t="shared" si="4"/>
        <v>5.9500450132427725E-2</v>
      </c>
      <c r="M11" s="399">
        <f t="shared" si="5"/>
        <v>0.10036767513631648</v>
      </c>
      <c r="N11" s="394">
        <f t="shared" si="6"/>
        <v>1.0084220379710764</v>
      </c>
      <c r="O11" s="395">
        <f t="shared" si="6"/>
        <v>5.2965750322288425</v>
      </c>
      <c r="P11" s="386">
        <f t="shared" si="6"/>
        <v>1.7964302788164395</v>
      </c>
      <c r="R11" s="401">
        <v>827.04399999999998</v>
      </c>
      <c r="S11" s="369">
        <v>216.30399999999997</v>
      </c>
      <c r="T11" s="374">
        <v>1043.348</v>
      </c>
      <c r="U11" s="19">
        <v>1628.1220000000001</v>
      </c>
      <c r="V11" s="119">
        <v>1402.8600000000001</v>
      </c>
      <c r="W11" s="375">
        <v>3030.982</v>
      </c>
      <c r="X11" s="345" t="e">
        <f t="shared" si="10"/>
        <v>#DIV/0!</v>
      </c>
      <c r="Y11" s="323" t="e">
        <f t="shared" si="11"/>
        <v>#DIV/0!</v>
      </c>
      <c r="Z11" s="399" t="e">
        <f t="shared" si="12"/>
        <v>#DIV/0!</v>
      </c>
      <c r="AA11" s="323" t="e">
        <f t="shared" si="13"/>
        <v>#DIV/0!</v>
      </c>
      <c r="AB11" s="323" t="e">
        <f t="shared" si="14"/>
        <v>#DIV/0!</v>
      </c>
      <c r="AC11" s="399" t="e">
        <f t="shared" si="15"/>
        <v>#DIV/0!</v>
      </c>
      <c r="AE11" s="394">
        <f t="shared" si="7"/>
        <v>0.96860384695372936</v>
      </c>
      <c r="AF11" s="395">
        <f t="shared" si="7"/>
        <v>5.4855943486944305</v>
      </c>
      <c r="AG11" s="386">
        <f t="shared" si="7"/>
        <v>1.9050537308740709</v>
      </c>
      <c r="AI11" s="27">
        <f t="shared" si="8"/>
        <v>2.162494868596859</v>
      </c>
      <c r="AJ11" s="28">
        <f t="shared" si="8"/>
        <v>2.5121540480587203</v>
      </c>
      <c r="AK11" s="402">
        <f t="shared" si="8"/>
        <v>2.2267496457170179</v>
      </c>
      <c r="AL11" s="28">
        <f t="shared" si="8"/>
        <v>2.1196220898063975</v>
      </c>
      <c r="AM11" s="28">
        <f t="shared" si="8"/>
        <v>2.5875673701568189</v>
      </c>
      <c r="AN11" s="402">
        <f t="shared" si="8"/>
        <v>2.3132446444366939</v>
      </c>
      <c r="AO11" s="384">
        <f t="shared" si="9"/>
        <v>-1.9825609490708111E-2</v>
      </c>
      <c r="AP11" s="385">
        <f t="shared" si="9"/>
        <v>3.001938601511106E-2</v>
      </c>
      <c r="AQ11" s="386">
        <f t="shared" si="9"/>
        <v>3.8843611757631763E-2</v>
      </c>
    </row>
    <row r="12" spans="1:43" ht="20.100000000000001" customHeight="1">
      <c r="A12" s="8" t="s">
        <v>221</v>
      </c>
      <c r="B12" s="19">
        <v>4380.5000000000009</v>
      </c>
      <c r="C12" s="371">
        <v>34639.19</v>
      </c>
      <c r="D12" s="375">
        <v>39019.69</v>
      </c>
      <c r="E12" s="19">
        <v>2709.3200000000006</v>
      </c>
      <c r="F12" s="369">
        <v>30112.089999999997</v>
      </c>
      <c r="G12" s="377">
        <v>32821.409999999996</v>
      </c>
      <c r="H12" s="345">
        <f t="shared" si="0"/>
        <v>8.3055628026065115E-2</v>
      </c>
      <c r="I12" s="323">
        <f t="shared" si="1"/>
        <v>0.19304354872273402</v>
      </c>
      <c r="J12" s="399">
        <f t="shared" si="2"/>
        <v>0.16805869645196933</v>
      </c>
      <c r="K12" s="323">
        <f t="shared" si="3"/>
        <v>6.8712705758707665E-2</v>
      </c>
      <c r="L12" s="323">
        <f t="shared" si="4"/>
        <v>0.33047490370414595</v>
      </c>
      <c r="M12" s="399">
        <f t="shared" si="5"/>
        <v>0.2514139127033716</v>
      </c>
      <c r="N12" s="394">
        <f t="shared" si="6"/>
        <v>-0.38150439447551648</v>
      </c>
      <c r="O12" s="395">
        <f t="shared" si="6"/>
        <v>-0.130693009853868</v>
      </c>
      <c r="P12" s="386">
        <f t="shared" si="6"/>
        <v>-0.15885005749661277</v>
      </c>
      <c r="R12" s="401">
        <v>294.03400000000005</v>
      </c>
      <c r="S12" s="369">
        <v>2463.201</v>
      </c>
      <c r="T12" s="374">
        <v>2757.2350000000001</v>
      </c>
      <c r="U12" s="19">
        <v>224.08599999999998</v>
      </c>
      <c r="V12" s="119">
        <v>2388.6149999999998</v>
      </c>
      <c r="W12" s="375">
        <v>2612.7009999999996</v>
      </c>
      <c r="X12" s="345" t="e">
        <f t="shared" si="10"/>
        <v>#DIV/0!</v>
      </c>
      <c r="Y12" s="323" t="e">
        <f t="shared" si="11"/>
        <v>#DIV/0!</v>
      </c>
      <c r="Z12" s="399" t="e">
        <f t="shared" si="12"/>
        <v>#DIV/0!</v>
      </c>
      <c r="AA12" s="323" t="e">
        <f t="shared" si="13"/>
        <v>#DIV/0!</v>
      </c>
      <c r="AB12" s="323" t="e">
        <f t="shared" si="14"/>
        <v>#DIV/0!</v>
      </c>
      <c r="AC12" s="399" t="e">
        <f t="shared" si="15"/>
        <v>#DIV/0!</v>
      </c>
      <c r="AE12" s="394">
        <f t="shared" si="7"/>
        <v>-0.23789085615949193</v>
      </c>
      <c r="AF12" s="395">
        <f t="shared" si="7"/>
        <v>-3.0280111123696458E-2</v>
      </c>
      <c r="AG12" s="386">
        <f t="shared" si="7"/>
        <v>-5.241990617412029E-2</v>
      </c>
      <c r="AI12" s="27">
        <f t="shared" si="8"/>
        <v>0.67123387741125451</v>
      </c>
      <c r="AJ12" s="28">
        <f t="shared" si="8"/>
        <v>0.71110236700107587</v>
      </c>
      <c r="AK12" s="402">
        <f t="shared" si="8"/>
        <v>0.70662657750484426</v>
      </c>
      <c r="AL12" s="28">
        <f t="shared" si="8"/>
        <v>0.82709314514343057</v>
      </c>
      <c r="AM12" s="28">
        <f t="shared" si="8"/>
        <v>0.79324118651345688</v>
      </c>
      <c r="AN12" s="402">
        <f t="shared" si="8"/>
        <v>0.7960355755587587</v>
      </c>
      <c r="AO12" s="384">
        <f t="shared" si="9"/>
        <v>0.23219815473747837</v>
      </c>
      <c r="AP12" s="385">
        <f t="shared" si="9"/>
        <v>0.11550913528636408</v>
      </c>
      <c r="AQ12" s="386">
        <f t="shared" si="9"/>
        <v>0.12652934506033564</v>
      </c>
    </row>
    <row r="13" spans="1:43" ht="20.100000000000001" customHeight="1">
      <c r="A13" s="8" t="s">
        <v>173</v>
      </c>
      <c r="B13" s="19">
        <v>1575.5899999999997</v>
      </c>
      <c r="C13" s="371">
        <v>10488.85</v>
      </c>
      <c r="D13" s="375">
        <v>12064.44</v>
      </c>
      <c r="E13" s="19">
        <v>1399.25</v>
      </c>
      <c r="F13" s="369">
        <v>9685.52</v>
      </c>
      <c r="G13" s="377">
        <v>11084.77</v>
      </c>
      <c r="H13" s="345">
        <f t="shared" si="0"/>
        <v>2.9873671261634035E-2</v>
      </c>
      <c r="I13" s="323">
        <f t="shared" si="1"/>
        <v>5.8454162063848736E-2</v>
      </c>
      <c r="J13" s="399">
        <f t="shared" si="2"/>
        <v>5.1961818759272478E-2</v>
      </c>
      <c r="K13" s="323">
        <f t="shared" si="3"/>
        <v>3.548722688086741E-2</v>
      </c>
      <c r="L13" s="323">
        <f t="shared" si="4"/>
        <v>0.10629688239257322</v>
      </c>
      <c r="M13" s="399">
        <f t="shared" si="5"/>
        <v>8.4909983974392117E-2</v>
      </c>
      <c r="N13" s="394">
        <f t="shared" si="6"/>
        <v>-0.11191997918240133</v>
      </c>
      <c r="O13" s="395">
        <f t="shared" si="6"/>
        <v>-7.6588949217502381E-2</v>
      </c>
      <c r="P13" s="386">
        <f t="shared" si="6"/>
        <v>-8.1203105987513721E-2</v>
      </c>
      <c r="R13" s="401">
        <v>218.23599999999999</v>
      </c>
      <c r="S13" s="369">
        <v>2021.0740000000003</v>
      </c>
      <c r="T13" s="374">
        <v>2239.3100000000004</v>
      </c>
      <c r="U13" s="19">
        <v>238.07299999999998</v>
      </c>
      <c r="V13" s="119">
        <v>2082.7490000000003</v>
      </c>
      <c r="W13" s="375">
        <v>2320.8220000000001</v>
      </c>
      <c r="X13" s="345" t="e">
        <f t="shared" si="10"/>
        <v>#DIV/0!</v>
      </c>
      <c r="Y13" s="323" t="e">
        <f t="shared" si="11"/>
        <v>#DIV/0!</v>
      </c>
      <c r="Z13" s="399" t="e">
        <f t="shared" si="12"/>
        <v>#DIV/0!</v>
      </c>
      <c r="AA13" s="323" t="e">
        <f t="shared" si="13"/>
        <v>#DIV/0!</v>
      </c>
      <c r="AB13" s="323" t="e">
        <f t="shared" si="14"/>
        <v>#DIV/0!</v>
      </c>
      <c r="AC13" s="399" t="e">
        <f t="shared" si="15"/>
        <v>#DIV/0!</v>
      </c>
      <c r="AE13" s="394">
        <f t="shared" si="7"/>
        <v>9.0897010575706982E-2</v>
      </c>
      <c r="AF13" s="395">
        <f t="shared" si="7"/>
        <v>3.0515953399034349E-2</v>
      </c>
      <c r="AG13" s="386">
        <f t="shared" si="7"/>
        <v>3.6400498367800661E-2</v>
      </c>
      <c r="AI13" s="27">
        <f t="shared" si="8"/>
        <v>1.3851065315215254</v>
      </c>
      <c r="AJ13" s="28">
        <f t="shared" si="8"/>
        <v>1.9268785424522235</v>
      </c>
      <c r="AK13" s="402">
        <f t="shared" si="8"/>
        <v>1.8561242792868962</v>
      </c>
      <c r="AL13" s="28">
        <f t="shared" si="8"/>
        <v>1.7014329104877612</v>
      </c>
      <c r="AM13" s="28">
        <f t="shared" si="8"/>
        <v>2.1503739603036287</v>
      </c>
      <c r="AN13" s="402">
        <f t="shared" si="8"/>
        <v>2.0937033425140985</v>
      </c>
      <c r="AO13" s="384">
        <f t="shared" si="9"/>
        <v>0.22837693113666466</v>
      </c>
      <c r="AP13" s="385">
        <f t="shared" si="9"/>
        <v>0.11598832667832605</v>
      </c>
      <c r="AQ13" s="386">
        <f t="shared" si="9"/>
        <v>0.12799738997998442</v>
      </c>
    </row>
    <row r="14" spans="1:43" ht="20.100000000000001" customHeight="1">
      <c r="A14" s="8" t="s">
        <v>168</v>
      </c>
      <c r="B14" s="19">
        <v>2066.4500000000003</v>
      </c>
      <c r="C14" s="371">
        <v>12267.180000000002</v>
      </c>
      <c r="D14" s="375">
        <v>14333.630000000003</v>
      </c>
      <c r="E14" s="19">
        <v>1860.17</v>
      </c>
      <c r="F14" s="369">
        <v>7483.9300000000012</v>
      </c>
      <c r="G14" s="377">
        <v>9344.1000000000022</v>
      </c>
      <c r="H14" s="345">
        <f t="shared" si="0"/>
        <v>3.9180527915640279E-2</v>
      </c>
      <c r="I14" s="323">
        <f t="shared" si="1"/>
        <v>6.8364761416781064E-2</v>
      </c>
      <c r="J14" s="399">
        <f t="shared" si="2"/>
        <v>6.1735271941546467E-2</v>
      </c>
      <c r="K14" s="323">
        <f t="shared" si="3"/>
        <v>4.7176898214745848E-2</v>
      </c>
      <c r="L14" s="323">
        <f t="shared" si="4"/>
        <v>8.2134818475853702E-2</v>
      </c>
      <c r="M14" s="399">
        <f t="shared" si="5"/>
        <v>7.1576350366775093E-2</v>
      </c>
      <c r="N14" s="394">
        <f t="shared" si="6"/>
        <v>-9.9823368578964011E-2</v>
      </c>
      <c r="O14" s="395">
        <f t="shared" si="6"/>
        <v>-0.38992254128495712</v>
      </c>
      <c r="P14" s="386">
        <f t="shared" si="6"/>
        <v>-0.34809953933511606</v>
      </c>
      <c r="R14" s="401">
        <v>631.68600000000015</v>
      </c>
      <c r="S14" s="369">
        <v>3486.4850000000001</v>
      </c>
      <c r="T14" s="374">
        <v>4118.1710000000003</v>
      </c>
      <c r="U14" s="19">
        <v>433.815</v>
      </c>
      <c r="V14" s="119">
        <v>1490.829</v>
      </c>
      <c r="W14" s="375">
        <v>1924.644</v>
      </c>
      <c r="X14" s="345" t="e">
        <f t="shared" si="10"/>
        <v>#DIV/0!</v>
      </c>
      <c r="Y14" s="323" t="e">
        <f t="shared" si="11"/>
        <v>#DIV/0!</v>
      </c>
      <c r="Z14" s="399" t="e">
        <f t="shared" si="12"/>
        <v>#DIV/0!</v>
      </c>
      <c r="AA14" s="323" t="e">
        <f t="shared" si="13"/>
        <v>#DIV/0!</v>
      </c>
      <c r="AB14" s="323" t="e">
        <f t="shared" si="14"/>
        <v>#DIV/0!</v>
      </c>
      <c r="AC14" s="399" t="e">
        <f t="shared" si="15"/>
        <v>#DIV/0!</v>
      </c>
      <c r="AE14" s="394">
        <f t="shared" si="7"/>
        <v>-0.31324265536991497</v>
      </c>
      <c r="AF14" s="395">
        <f t="shared" si="7"/>
        <v>-0.57239770140987267</v>
      </c>
      <c r="AG14" s="386">
        <f t="shared" si="7"/>
        <v>-0.53264592461070703</v>
      </c>
      <c r="AI14" s="27">
        <f t="shared" si="8"/>
        <v>3.0568656391395876</v>
      </c>
      <c r="AJ14" s="28">
        <f t="shared" si="8"/>
        <v>2.8421242697995783</v>
      </c>
      <c r="AK14" s="402">
        <f t="shared" si="8"/>
        <v>2.8730830920011186</v>
      </c>
      <c r="AL14" s="28">
        <f t="shared" si="8"/>
        <v>2.332125558416704</v>
      </c>
      <c r="AM14" s="28">
        <f t="shared" si="8"/>
        <v>1.9920402783029767</v>
      </c>
      <c r="AN14" s="402">
        <f t="shared" si="8"/>
        <v>2.0597425113173014</v>
      </c>
      <c r="AO14" s="384">
        <f t="shared" si="9"/>
        <v>-0.23708601105767782</v>
      </c>
      <c r="AP14" s="385">
        <f t="shared" si="9"/>
        <v>-0.29910162638896437</v>
      </c>
      <c r="AQ14" s="386">
        <f t="shared" si="9"/>
        <v>-0.28308982185312326</v>
      </c>
    </row>
    <row r="15" spans="1:43" ht="20.100000000000001" customHeight="1">
      <c r="A15" s="8" t="s">
        <v>215</v>
      </c>
      <c r="B15" s="19">
        <v>5372.329999999999</v>
      </c>
      <c r="C15" s="371">
        <v>5494.42</v>
      </c>
      <c r="D15" s="375">
        <v>10866.75</v>
      </c>
      <c r="E15" s="19">
        <v>4294.5599999999995</v>
      </c>
      <c r="F15" s="369">
        <v>7386.6100000000006</v>
      </c>
      <c r="G15" s="377">
        <v>11681.17</v>
      </c>
      <c r="H15" s="345">
        <f t="shared" si="0"/>
        <v>0.10186103004526201</v>
      </c>
      <c r="I15" s="323">
        <f t="shared" si="1"/>
        <v>3.0620298424217315E-2</v>
      </c>
      <c r="J15" s="399">
        <f t="shared" si="2"/>
        <v>4.6803340561379074E-2</v>
      </c>
      <c r="K15" s="323">
        <f t="shared" si="3"/>
        <v>0.1089169376976937</v>
      </c>
      <c r="L15" s="323">
        <f t="shared" si="4"/>
        <v>8.1066748553490706E-2</v>
      </c>
      <c r="M15" s="399">
        <f t="shared" si="5"/>
        <v>8.9478442719348253E-2</v>
      </c>
      <c r="N15" s="394">
        <f t="shared" si="6"/>
        <v>-0.20061500317366948</v>
      </c>
      <c r="O15" s="395">
        <f t="shared" si="6"/>
        <v>0.34438393861408495</v>
      </c>
      <c r="P15" s="386">
        <f t="shared" si="6"/>
        <v>7.4946051027216062E-2</v>
      </c>
      <c r="R15" s="401">
        <v>899.31100000000004</v>
      </c>
      <c r="S15" s="369">
        <v>977.97699999999986</v>
      </c>
      <c r="T15" s="374">
        <v>1877.288</v>
      </c>
      <c r="U15" s="19">
        <v>774.63699999999983</v>
      </c>
      <c r="V15" s="119">
        <v>1102.3739999999998</v>
      </c>
      <c r="W15" s="375">
        <v>1877.0109999999995</v>
      </c>
      <c r="X15" s="345" t="e">
        <f t="shared" si="10"/>
        <v>#DIV/0!</v>
      </c>
      <c r="Y15" s="323" t="e">
        <f t="shared" si="11"/>
        <v>#DIV/0!</v>
      </c>
      <c r="Z15" s="399" t="e">
        <f t="shared" si="12"/>
        <v>#DIV/0!</v>
      </c>
      <c r="AA15" s="323" t="e">
        <f t="shared" si="13"/>
        <v>#DIV/0!</v>
      </c>
      <c r="AB15" s="323" t="e">
        <f t="shared" si="14"/>
        <v>#DIV/0!</v>
      </c>
      <c r="AC15" s="399" t="e">
        <f t="shared" si="15"/>
        <v>#DIV/0!</v>
      </c>
      <c r="AE15" s="394">
        <f t="shared" si="7"/>
        <v>-0.13863279777518589</v>
      </c>
      <c r="AF15" s="395">
        <f t="shared" si="7"/>
        <v>0.12719828789429605</v>
      </c>
      <c r="AG15" s="386">
        <f t="shared" si="7"/>
        <v>-1.4755327898569552E-4</v>
      </c>
      <c r="AI15" s="27">
        <f t="shared" si="8"/>
        <v>1.6739682781958671</v>
      </c>
      <c r="AJ15" s="28">
        <f t="shared" si="8"/>
        <v>1.7799458359572073</v>
      </c>
      <c r="AK15" s="402">
        <f t="shared" si="8"/>
        <v>1.7275523960705823</v>
      </c>
      <c r="AL15" s="28">
        <f t="shared" si="8"/>
        <v>1.8037633657464325</v>
      </c>
      <c r="AM15" s="28">
        <f t="shared" si="8"/>
        <v>1.4923950228860057</v>
      </c>
      <c r="AN15" s="402">
        <f t="shared" si="8"/>
        <v>1.6068690037042519</v>
      </c>
      <c r="AO15" s="384">
        <f t="shared" si="9"/>
        <v>7.7537363904203169E-2</v>
      </c>
      <c r="AP15" s="385">
        <f t="shared" si="9"/>
        <v>-0.16155031645475015</v>
      </c>
      <c r="AQ15" s="386">
        <f t="shared" si="9"/>
        <v>-6.9858021464837619E-2</v>
      </c>
    </row>
    <row r="16" spans="1:43" ht="20.100000000000001" customHeight="1">
      <c r="A16" s="8" t="s">
        <v>220</v>
      </c>
      <c r="B16" s="19">
        <v>864.88</v>
      </c>
      <c r="C16" s="371">
        <v>7505.25</v>
      </c>
      <c r="D16" s="375">
        <v>8370.1299999999992</v>
      </c>
      <c r="E16" s="19">
        <v>839.73</v>
      </c>
      <c r="F16" s="369">
        <v>5186.3600000000006</v>
      </c>
      <c r="G16" s="377">
        <v>6026.09</v>
      </c>
      <c r="H16" s="345">
        <f t="shared" si="0"/>
        <v>1.6398390952444511E-2</v>
      </c>
      <c r="I16" s="323">
        <f t="shared" si="1"/>
        <v>4.1826615866343855E-2</v>
      </c>
      <c r="J16" s="399">
        <f t="shared" si="2"/>
        <v>3.6050341172201052E-2</v>
      </c>
      <c r="K16" s="323">
        <f t="shared" si="3"/>
        <v>2.129690121755997E-2</v>
      </c>
      <c r="L16" s="323">
        <f t="shared" si="4"/>
        <v>5.6919390901629036E-2</v>
      </c>
      <c r="M16" s="399">
        <f t="shared" si="5"/>
        <v>4.6160200466788627E-2</v>
      </c>
      <c r="N16" s="394">
        <f t="shared" si="6"/>
        <v>-2.9079178614374222E-2</v>
      </c>
      <c r="O16" s="395">
        <f t="shared" si="6"/>
        <v>-0.30896905499483684</v>
      </c>
      <c r="P16" s="386">
        <f t="shared" si="6"/>
        <v>-0.28004821908381344</v>
      </c>
      <c r="R16" s="401">
        <v>247.94900000000001</v>
      </c>
      <c r="S16" s="369">
        <v>2259.915</v>
      </c>
      <c r="T16" s="374">
        <v>2507.864</v>
      </c>
      <c r="U16" s="19">
        <v>244.197</v>
      </c>
      <c r="V16" s="119">
        <v>1624.6060000000002</v>
      </c>
      <c r="W16" s="375">
        <v>1868.8030000000003</v>
      </c>
      <c r="X16" s="345" t="e">
        <f t="shared" si="10"/>
        <v>#DIV/0!</v>
      </c>
      <c r="Y16" s="323" t="e">
        <f t="shared" si="11"/>
        <v>#DIV/0!</v>
      </c>
      <c r="Z16" s="399" t="e">
        <f t="shared" si="12"/>
        <v>#DIV/0!</v>
      </c>
      <c r="AA16" s="323" t="e">
        <f t="shared" si="13"/>
        <v>#DIV/0!</v>
      </c>
      <c r="AB16" s="323" t="e">
        <f t="shared" si="14"/>
        <v>#DIV/0!</v>
      </c>
      <c r="AC16" s="399" t="e">
        <f t="shared" si="15"/>
        <v>#DIV/0!</v>
      </c>
      <c r="AE16" s="394">
        <f t="shared" si="7"/>
        <v>-1.5132144110280781E-2</v>
      </c>
      <c r="AF16" s="395">
        <f t="shared" si="7"/>
        <v>-0.28112075011670784</v>
      </c>
      <c r="AG16" s="386">
        <f t="shared" si="7"/>
        <v>-0.25482282930812822</v>
      </c>
      <c r="AI16" s="27">
        <f t="shared" si="8"/>
        <v>2.8668601424475071</v>
      </c>
      <c r="AJ16" s="28">
        <f t="shared" si="8"/>
        <v>3.0111122214449888</v>
      </c>
      <c r="AK16" s="402">
        <f t="shared" si="8"/>
        <v>2.9962067494770093</v>
      </c>
      <c r="AL16" s="28">
        <f t="shared" si="8"/>
        <v>2.9080418706012647</v>
      </c>
      <c r="AM16" s="28">
        <f t="shared" si="8"/>
        <v>3.132458988577731</v>
      </c>
      <c r="AN16" s="402">
        <f t="shared" si="8"/>
        <v>3.1011866732823448</v>
      </c>
      <c r="AO16" s="384">
        <f t="shared" si="9"/>
        <v>1.4364749624165419E-2</v>
      </c>
      <c r="AP16" s="385">
        <f t="shared" si="9"/>
        <v>4.0299649501110132E-2</v>
      </c>
      <c r="AQ16" s="386">
        <f t="shared" si="9"/>
        <v>3.5037610079364463E-2</v>
      </c>
    </row>
    <row r="17" spans="1:43" ht="20.100000000000001" customHeight="1">
      <c r="A17" s="8" t="s">
        <v>213</v>
      </c>
      <c r="B17" s="19">
        <v>4417.2599999999993</v>
      </c>
      <c r="C17" s="371">
        <v>4770.9800000000005</v>
      </c>
      <c r="D17" s="375">
        <v>9188.24</v>
      </c>
      <c r="E17" s="19">
        <v>5008.7299999999996</v>
      </c>
      <c r="F17" s="369">
        <v>5652.2899999999991</v>
      </c>
      <c r="G17" s="377">
        <v>10661.019999999999</v>
      </c>
      <c r="H17" s="345">
        <f t="shared" si="0"/>
        <v>8.3752608938344089E-2</v>
      </c>
      <c r="I17" s="323">
        <f t="shared" si="1"/>
        <v>2.6588581028747772E-2</v>
      </c>
      <c r="J17" s="399">
        <f t="shared" si="2"/>
        <v>3.9573959636476926E-2</v>
      </c>
      <c r="K17" s="323">
        <f t="shared" si="3"/>
        <v>0.12702943569412684</v>
      </c>
      <c r="L17" s="323">
        <f t="shared" si="4"/>
        <v>6.2032890890599324E-2</v>
      </c>
      <c r="M17" s="399">
        <f t="shared" si="5"/>
        <v>8.1664034287646348E-2</v>
      </c>
      <c r="N17" s="394">
        <f t="shared" si="6"/>
        <v>0.13389974780746444</v>
      </c>
      <c r="O17" s="395">
        <f t="shared" si="6"/>
        <v>0.18472305480215773</v>
      </c>
      <c r="P17" s="386">
        <f t="shared" si="6"/>
        <v>0.1602896746275673</v>
      </c>
      <c r="R17" s="401">
        <v>665.61200000000008</v>
      </c>
      <c r="S17" s="369">
        <v>726.20500000000004</v>
      </c>
      <c r="T17" s="374">
        <v>1391.817</v>
      </c>
      <c r="U17" s="19">
        <v>876.22400000000005</v>
      </c>
      <c r="V17" s="119">
        <v>906.24799999999993</v>
      </c>
      <c r="W17" s="375">
        <v>1782.472</v>
      </c>
      <c r="X17" s="345" t="e">
        <f t="shared" si="10"/>
        <v>#DIV/0!</v>
      </c>
      <c r="Y17" s="323" t="e">
        <f t="shared" si="11"/>
        <v>#DIV/0!</v>
      </c>
      <c r="Z17" s="399" t="e">
        <f t="shared" si="12"/>
        <v>#DIV/0!</v>
      </c>
      <c r="AA17" s="323" t="e">
        <f t="shared" si="13"/>
        <v>#DIV/0!</v>
      </c>
      <c r="AB17" s="323" t="e">
        <f t="shared" si="14"/>
        <v>#DIV/0!</v>
      </c>
      <c r="AC17" s="399" t="e">
        <f t="shared" si="15"/>
        <v>#DIV/0!</v>
      </c>
      <c r="AE17" s="394">
        <f t="shared" si="7"/>
        <v>0.31641857418435959</v>
      </c>
      <c r="AF17" s="395">
        <f t="shared" si="7"/>
        <v>0.2479231071116281</v>
      </c>
      <c r="AG17" s="386">
        <f t="shared" si="7"/>
        <v>0.28067985949302243</v>
      </c>
      <c r="AI17" s="27">
        <f t="shared" si="8"/>
        <v>1.5068436089340456</v>
      </c>
      <c r="AJ17" s="28">
        <f t="shared" si="8"/>
        <v>1.522129625359989</v>
      </c>
      <c r="AK17" s="402">
        <f t="shared" si="8"/>
        <v>1.5147808503043021</v>
      </c>
      <c r="AL17" s="28">
        <f t="shared" si="8"/>
        <v>1.7493935588462548</v>
      </c>
      <c r="AM17" s="28">
        <f t="shared" si="8"/>
        <v>1.6033289162445665</v>
      </c>
      <c r="AN17" s="402">
        <f t="shared" si="8"/>
        <v>1.6719525899022796</v>
      </c>
      <c r="AO17" s="384">
        <f t="shared" si="9"/>
        <v>0.16096557630409383</v>
      </c>
      <c r="AP17" s="385">
        <f t="shared" si="9"/>
        <v>5.334584488188622E-2</v>
      </c>
      <c r="AQ17" s="386">
        <f t="shared" si="9"/>
        <v>0.10375873154615302</v>
      </c>
    </row>
    <row r="18" spans="1:43" ht="20.100000000000001" customHeight="1">
      <c r="A18" s="8" t="s">
        <v>178</v>
      </c>
      <c r="B18" s="19">
        <v>806.51</v>
      </c>
      <c r="C18" s="371">
        <v>13706.869999999997</v>
      </c>
      <c r="D18" s="375">
        <v>14513.379999999997</v>
      </c>
      <c r="E18" s="19">
        <v>484.3</v>
      </c>
      <c r="F18" s="369">
        <v>16960.21</v>
      </c>
      <c r="G18" s="377">
        <v>17444.509999999998</v>
      </c>
      <c r="H18" s="345">
        <f t="shared" si="0"/>
        <v>1.5291677790047201E-2</v>
      </c>
      <c r="I18" s="323">
        <f t="shared" si="1"/>
        <v>7.6388126474123103E-2</v>
      </c>
      <c r="J18" s="399">
        <f t="shared" si="2"/>
        <v>6.2509459298935532E-2</v>
      </c>
      <c r="K18" s="323">
        <f t="shared" si="3"/>
        <v>1.2282625676901259E-2</v>
      </c>
      <c r="L18" s="323">
        <f t="shared" si="4"/>
        <v>0.18613532858569742</v>
      </c>
      <c r="M18" s="399">
        <f t="shared" si="5"/>
        <v>0.13362596287889805</v>
      </c>
      <c r="N18" s="394">
        <f t="shared" si="6"/>
        <v>-0.39951147536918324</v>
      </c>
      <c r="O18" s="395">
        <f t="shared" si="6"/>
        <v>0.23735105096933162</v>
      </c>
      <c r="P18" s="386">
        <f t="shared" si="6"/>
        <v>0.20196053572634365</v>
      </c>
      <c r="R18" s="401">
        <v>95.035999999999987</v>
      </c>
      <c r="S18" s="369">
        <v>1278.0940000000001</v>
      </c>
      <c r="T18" s="374">
        <v>1373.13</v>
      </c>
      <c r="U18" s="19">
        <v>57.943000000000005</v>
      </c>
      <c r="V18" s="119">
        <v>1697.759</v>
      </c>
      <c r="W18" s="375">
        <v>1755.702</v>
      </c>
      <c r="X18" s="345" t="e">
        <f t="shared" si="10"/>
        <v>#DIV/0!</v>
      </c>
      <c r="Y18" s="323" t="e">
        <f t="shared" si="11"/>
        <v>#DIV/0!</v>
      </c>
      <c r="Z18" s="399" t="e">
        <f t="shared" si="12"/>
        <v>#DIV/0!</v>
      </c>
      <c r="AA18" s="323" t="e">
        <f t="shared" si="13"/>
        <v>#DIV/0!</v>
      </c>
      <c r="AB18" s="323" t="e">
        <f t="shared" si="14"/>
        <v>#DIV/0!</v>
      </c>
      <c r="AC18" s="399" t="e">
        <f t="shared" si="15"/>
        <v>#DIV/0!</v>
      </c>
      <c r="AE18" s="394">
        <f t="shared" si="7"/>
        <v>-0.3903047266299085</v>
      </c>
      <c r="AF18" s="395">
        <f t="shared" si="7"/>
        <v>0.32835221822495053</v>
      </c>
      <c r="AG18" s="386">
        <f t="shared" si="7"/>
        <v>0.27861309562823611</v>
      </c>
      <c r="AI18" s="27">
        <f t="shared" si="8"/>
        <v>1.178361086657326</v>
      </c>
      <c r="AJ18" s="28">
        <f t="shared" si="8"/>
        <v>0.93244774335789304</v>
      </c>
      <c r="AK18" s="402">
        <f t="shared" si="8"/>
        <v>0.94611317281019336</v>
      </c>
      <c r="AL18" s="28">
        <f t="shared" si="8"/>
        <v>1.1964278339871981</v>
      </c>
      <c r="AM18" s="28">
        <f t="shared" si="8"/>
        <v>1.0010247514623936</v>
      </c>
      <c r="AN18" s="402">
        <f t="shared" si="8"/>
        <v>1.0064495935970688</v>
      </c>
      <c r="AO18" s="384">
        <f t="shared" si="9"/>
        <v>1.5332097719827398E-2</v>
      </c>
      <c r="AP18" s="385">
        <f t="shared" si="9"/>
        <v>7.3545148876165187E-2</v>
      </c>
      <c r="AQ18" s="386">
        <f t="shared" si="9"/>
        <v>6.3772942308435582E-2</v>
      </c>
    </row>
    <row r="19" spans="1:43" ht="20.100000000000001" customHeight="1">
      <c r="A19" s="8" t="s">
        <v>212</v>
      </c>
      <c r="B19" s="19">
        <v>8598.23</v>
      </c>
      <c r="C19" s="371">
        <v>20497.689999999999</v>
      </c>
      <c r="D19" s="375">
        <v>29095.919999999998</v>
      </c>
      <c r="E19" s="19">
        <v>7163.3700000000008</v>
      </c>
      <c r="F19" s="369">
        <v>12932.990000000002</v>
      </c>
      <c r="G19" s="377">
        <v>20096.36</v>
      </c>
      <c r="H19" s="345">
        <f t="shared" si="0"/>
        <v>0.16302508676236815</v>
      </c>
      <c r="I19" s="323">
        <f t="shared" si="1"/>
        <v>0.11423323750406685</v>
      </c>
      <c r="J19" s="399">
        <f t="shared" si="2"/>
        <v>0.12531679229821618</v>
      </c>
      <c r="K19" s="323">
        <f t="shared" si="3"/>
        <v>0.1816745659614788</v>
      </c>
      <c r="L19" s="323">
        <f t="shared" si="4"/>
        <v>0.1419372957790935</v>
      </c>
      <c r="M19" s="399">
        <f t="shared" si="5"/>
        <v>0.15393928836986376</v>
      </c>
      <c r="N19" s="394">
        <f t="shared" si="6"/>
        <v>-0.16687853197693001</v>
      </c>
      <c r="O19" s="395">
        <f t="shared" si="6"/>
        <v>-0.3690513418829145</v>
      </c>
      <c r="P19" s="386">
        <f t="shared" si="6"/>
        <v>-0.30930659693867724</v>
      </c>
      <c r="R19" s="401">
        <v>721.7059999999999</v>
      </c>
      <c r="S19" s="369">
        <v>1787.4460000000001</v>
      </c>
      <c r="T19" s="374">
        <v>2509.152</v>
      </c>
      <c r="U19" s="19">
        <v>552.74599999999998</v>
      </c>
      <c r="V19" s="119">
        <v>1132.5550000000001</v>
      </c>
      <c r="W19" s="375">
        <v>1685.3009999999999</v>
      </c>
      <c r="X19" s="345" t="e">
        <f t="shared" si="10"/>
        <v>#DIV/0!</v>
      </c>
      <c r="Y19" s="323" t="e">
        <f t="shared" si="11"/>
        <v>#DIV/0!</v>
      </c>
      <c r="Z19" s="399" t="e">
        <f t="shared" si="12"/>
        <v>#DIV/0!</v>
      </c>
      <c r="AA19" s="323" t="e">
        <f t="shared" si="13"/>
        <v>#DIV/0!</v>
      </c>
      <c r="AB19" s="323" t="e">
        <f t="shared" si="14"/>
        <v>#DIV/0!</v>
      </c>
      <c r="AC19" s="399" t="e">
        <f t="shared" si="15"/>
        <v>#DIV/0!</v>
      </c>
      <c r="AE19" s="394">
        <f t="shared" si="7"/>
        <v>-0.23411195140403426</v>
      </c>
      <c r="AF19" s="395">
        <f t="shared" si="7"/>
        <v>-0.36638365578596499</v>
      </c>
      <c r="AG19" s="386">
        <f t="shared" si="7"/>
        <v>-0.32833841871676173</v>
      </c>
      <c r="AI19" s="27">
        <f t="shared" si="8"/>
        <v>0.83936577644468691</v>
      </c>
      <c r="AJ19" s="28">
        <f t="shared" si="8"/>
        <v>0.8720231401684776</v>
      </c>
      <c r="AK19" s="402">
        <f t="shared" si="8"/>
        <v>0.86237245634439474</v>
      </c>
      <c r="AL19" s="28">
        <f t="shared" si="8"/>
        <v>0.77162843745332133</v>
      </c>
      <c r="AM19" s="28">
        <f t="shared" si="8"/>
        <v>0.87571010261354876</v>
      </c>
      <c r="AN19" s="402">
        <f t="shared" si="8"/>
        <v>0.83861007665069698</v>
      </c>
      <c r="AO19" s="384">
        <f>(AL19-AI19)/AI19</f>
        <v>-8.0700620506927931E-2</v>
      </c>
      <c r="AP19" s="385">
        <f>(AM19-AJ19)/AJ19</f>
        <v>4.2280557421432987E-3</v>
      </c>
      <c r="AQ19" s="386">
        <f>(AN19-AK19)/AK19</f>
        <v>-2.7554659844340027E-2</v>
      </c>
    </row>
    <row r="20" spans="1:43" ht="20.100000000000001" customHeight="1">
      <c r="A20" s="8" t="s">
        <v>214</v>
      </c>
      <c r="B20" s="19">
        <v>470.94000000000005</v>
      </c>
      <c r="C20" s="371">
        <v>5940.1400000000012</v>
      </c>
      <c r="D20" s="375">
        <v>6411.0800000000017</v>
      </c>
      <c r="E20" s="19">
        <v>428.08999999999992</v>
      </c>
      <c r="F20" s="369">
        <v>5464.3300000000008</v>
      </c>
      <c r="G20" s="377">
        <v>5892.420000000001</v>
      </c>
      <c r="H20" s="345">
        <f t="shared" si="0"/>
        <v>8.9291673239573349E-3</v>
      </c>
      <c r="I20" s="323">
        <f t="shared" si="1"/>
        <v>3.3104287528370649E-2</v>
      </c>
      <c r="J20" s="399">
        <f t="shared" si="2"/>
        <v>2.7612668056801366E-2</v>
      </c>
      <c r="K20" s="323">
        <f t="shared" si="3"/>
        <v>1.0857049816280526E-2</v>
      </c>
      <c r="L20" s="323">
        <f t="shared" si="4"/>
        <v>5.9970062873672215E-2</v>
      </c>
      <c r="M20" s="399">
        <f t="shared" si="5"/>
        <v>4.5136280479467564E-2</v>
      </c>
      <c r="N20" s="394">
        <f t="shared" si="6"/>
        <v>-9.098823629337098E-2</v>
      </c>
      <c r="O20" s="395">
        <f t="shared" si="6"/>
        <v>-8.0100805704916095E-2</v>
      </c>
      <c r="P20" s="386">
        <f t="shared" si="6"/>
        <v>-8.0900565895293874E-2</v>
      </c>
      <c r="R20" s="401">
        <v>94.338000000000008</v>
      </c>
      <c r="S20" s="369">
        <v>1294.2169999999999</v>
      </c>
      <c r="T20" s="374">
        <v>1388.5549999999998</v>
      </c>
      <c r="U20" s="19">
        <v>82.302000000000007</v>
      </c>
      <c r="V20" s="119">
        <v>1286.3989999999997</v>
      </c>
      <c r="W20" s="375">
        <v>1368.7009999999996</v>
      </c>
      <c r="X20" s="345" t="e">
        <f t="shared" si="10"/>
        <v>#DIV/0!</v>
      </c>
      <c r="Y20" s="323" t="e">
        <f t="shared" si="11"/>
        <v>#DIV/0!</v>
      </c>
      <c r="Z20" s="399" t="e">
        <f t="shared" si="12"/>
        <v>#DIV/0!</v>
      </c>
      <c r="AA20" s="323" t="e">
        <f t="shared" si="13"/>
        <v>#DIV/0!</v>
      </c>
      <c r="AB20" s="323" t="e">
        <f t="shared" si="14"/>
        <v>#DIV/0!</v>
      </c>
      <c r="AC20" s="399" t="e">
        <f t="shared" si="15"/>
        <v>#DIV/0!</v>
      </c>
      <c r="AE20" s="394">
        <f t="shared" si="7"/>
        <v>-0.12758379444126439</v>
      </c>
      <c r="AF20" s="395">
        <f t="shared" si="7"/>
        <v>-6.0407180557821537E-3</v>
      </c>
      <c r="AG20" s="386">
        <f t="shared" si="7"/>
        <v>-1.4298317315482837E-2</v>
      </c>
      <c r="AI20" s="27">
        <f t="shared" si="8"/>
        <v>2.0031851191234553</v>
      </c>
      <c r="AJ20" s="28">
        <f t="shared" si="8"/>
        <v>2.1787651469493978</v>
      </c>
      <c r="AK20" s="402">
        <f t="shared" si="8"/>
        <v>2.1658675293398297</v>
      </c>
      <c r="AL20" s="28">
        <f t="shared" si="8"/>
        <v>1.9225396528767322</v>
      </c>
      <c r="AM20" s="28">
        <f t="shared" si="8"/>
        <v>2.354175168776409</v>
      </c>
      <c r="AN20" s="402">
        <f t="shared" si="8"/>
        <v>2.3228164319583451</v>
      </c>
      <c r="AO20" s="384">
        <f t="shared" ref="AO20:AQ33" si="16">(AL20-AI20)/AI20</f>
        <v>-4.0258618874930326E-2</v>
      </c>
      <c r="AP20" s="385">
        <f t="shared" si="16"/>
        <v>8.050891674699856E-2</v>
      </c>
      <c r="AQ20" s="386">
        <f t="shared" si="16"/>
        <v>7.2464682392812077E-2</v>
      </c>
    </row>
    <row r="21" spans="1:43" ht="20.100000000000001" customHeight="1">
      <c r="A21" s="8" t="s">
        <v>217</v>
      </c>
      <c r="B21" s="19">
        <v>4267.78</v>
      </c>
      <c r="C21" s="371">
        <v>2829.8</v>
      </c>
      <c r="D21" s="375">
        <v>7097.58</v>
      </c>
      <c r="E21" s="19">
        <v>4444.71</v>
      </c>
      <c r="F21" s="369">
        <v>1635.3500000000001</v>
      </c>
      <c r="G21" s="377">
        <v>6080.06</v>
      </c>
      <c r="H21" s="345">
        <f t="shared" si="0"/>
        <v>8.0918422138358662E-2</v>
      </c>
      <c r="I21" s="323">
        <f t="shared" si="1"/>
        <v>1.5770421715276619E-2</v>
      </c>
      <c r="J21" s="399">
        <f t="shared" si="2"/>
        <v>3.0569439243714348E-2</v>
      </c>
      <c r="K21" s="323">
        <f t="shared" si="3"/>
        <v>0.11272498280483129</v>
      </c>
      <c r="L21" s="323">
        <f t="shared" si="4"/>
        <v>1.7947679280069073E-2</v>
      </c>
      <c r="M21" s="399">
        <f t="shared" si="5"/>
        <v>4.6573613810962478E-2</v>
      </c>
      <c r="N21" s="394">
        <f t="shared" si="6"/>
        <v>4.1457151024654575E-2</v>
      </c>
      <c r="O21" s="395">
        <f t="shared" si="6"/>
        <v>-0.42209696798360308</v>
      </c>
      <c r="P21" s="386">
        <f t="shared" si="6"/>
        <v>-0.14336154013057964</v>
      </c>
      <c r="R21" s="401">
        <v>642.87699999999984</v>
      </c>
      <c r="S21" s="369">
        <v>612.90300000000002</v>
      </c>
      <c r="T21" s="374">
        <v>1255.7799999999997</v>
      </c>
      <c r="U21" s="19">
        <v>790.01900000000012</v>
      </c>
      <c r="V21" s="119">
        <v>449.291</v>
      </c>
      <c r="W21" s="375">
        <v>1239.3100000000002</v>
      </c>
      <c r="X21" s="345" t="e">
        <f t="shared" si="10"/>
        <v>#DIV/0!</v>
      </c>
      <c r="Y21" s="323" t="e">
        <f t="shared" si="11"/>
        <v>#DIV/0!</v>
      </c>
      <c r="Z21" s="399" t="e">
        <f t="shared" si="12"/>
        <v>#DIV/0!</v>
      </c>
      <c r="AA21" s="323" t="e">
        <f t="shared" si="13"/>
        <v>#DIV/0!</v>
      </c>
      <c r="AB21" s="323" t="e">
        <f t="shared" si="14"/>
        <v>#DIV/0!</v>
      </c>
      <c r="AC21" s="399" t="e">
        <f t="shared" si="15"/>
        <v>#DIV/0!</v>
      </c>
      <c r="AE21" s="394">
        <f t="shared" si="7"/>
        <v>0.22888048569166469</v>
      </c>
      <c r="AF21" s="395">
        <f t="shared" si="7"/>
        <v>-0.26694599308536593</v>
      </c>
      <c r="AG21" s="386">
        <f t="shared" si="7"/>
        <v>-1.3115354600327745E-2</v>
      </c>
      <c r="AI21" s="27">
        <f t="shared" si="8"/>
        <v>1.5063499055715146</v>
      </c>
      <c r="AJ21" s="28">
        <f t="shared" si="8"/>
        <v>2.1658880486253445</v>
      </c>
      <c r="AK21" s="402">
        <f t="shared" si="8"/>
        <v>1.7693072850182734</v>
      </c>
      <c r="AL21" s="28">
        <f t="shared" si="8"/>
        <v>1.7774365481662473</v>
      </c>
      <c r="AM21" s="28">
        <f t="shared" si="8"/>
        <v>2.7473690647262048</v>
      </c>
      <c r="AN21" s="402">
        <f t="shared" si="8"/>
        <v>2.0383187008022947</v>
      </c>
      <c r="AO21" s="384">
        <f t="shared" si="16"/>
        <v>0.17996259806042969</v>
      </c>
      <c r="AP21" s="385">
        <f t="shared" si="16"/>
        <v>0.26847233238574697</v>
      </c>
      <c r="AQ21" s="386">
        <f t="shared" si="16"/>
        <v>0.15204335508133229</v>
      </c>
    </row>
    <row r="22" spans="1:43" ht="20.100000000000001" customHeight="1">
      <c r="A22" s="8" t="s">
        <v>224</v>
      </c>
      <c r="B22" s="19">
        <v>567.73</v>
      </c>
      <c r="C22" s="371">
        <v>4539.0600000000004</v>
      </c>
      <c r="D22" s="375">
        <v>5106.7900000000009</v>
      </c>
      <c r="E22" s="19">
        <v>258.70999999999998</v>
      </c>
      <c r="F22" s="369">
        <v>2771.1099999999997</v>
      </c>
      <c r="G22" s="377">
        <v>3029.8199999999997</v>
      </c>
      <c r="H22" s="345">
        <f t="shared" si="0"/>
        <v>1.0764335509471052E-2</v>
      </c>
      <c r="I22" s="323">
        <f t="shared" si="1"/>
        <v>2.5296095268550249E-2</v>
      </c>
      <c r="J22" s="399">
        <f t="shared" si="2"/>
        <v>2.1995061223037713E-2</v>
      </c>
      <c r="K22" s="323">
        <f t="shared" si="3"/>
        <v>6.5613010300869792E-3</v>
      </c>
      <c r="L22" s="323">
        <f t="shared" si="4"/>
        <v>3.0412445977798148E-2</v>
      </c>
      <c r="M22" s="399">
        <f t="shared" si="5"/>
        <v>2.3208597710669025E-2</v>
      </c>
      <c r="N22" s="394">
        <f t="shared" si="6"/>
        <v>-0.54430803374843684</v>
      </c>
      <c r="O22" s="395">
        <f t="shared" si="6"/>
        <v>-0.3894969443012431</v>
      </c>
      <c r="P22" s="386">
        <f t="shared" si="6"/>
        <v>-0.40670754035313783</v>
      </c>
      <c r="R22" s="401">
        <v>176.59100000000001</v>
      </c>
      <c r="S22" s="369">
        <v>1433.9</v>
      </c>
      <c r="T22" s="374">
        <v>1610.491</v>
      </c>
      <c r="U22" s="19">
        <v>77.751000000000005</v>
      </c>
      <c r="V22" s="119">
        <v>905.77</v>
      </c>
      <c r="W22" s="375">
        <v>983.52099999999996</v>
      </c>
      <c r="X22" s="345" t="e">
        <f t="shared" si="10"/>
        <v>#DIV/0!</v>
      </c>
      <c r="Y22" s="323" t="e">
        <f t="shared" si="11"/>
        <v>#DIV/0!</v>
      </c>
      <c r="Z22" s="399" t="e">
        <f t="shared" si="12"/>
        <v>#DIV/0!</v>
      </c>
      <c r="AA22" s="323" t="e">
        <f t="shared" si="13"/>
        <v>#DIV/0!</v>
      </c>
      <c r="AB22" s="323" t="e">
        <f t="shared" si="14"/>
        <v>#DIV/0!</v>
      </c>
      <c r="AC22" s="399" t="e">
        <f t="shared" si="15"/>
        <v>#DIV/0!</v>
      </c>
      <c r="AE22" s="394">
        <f t="shared" si="7"/>
        <v>-0.55971142357198267</v>
      </c>
      <c r="AF22" s="395">
        <f t="shared" si="7"/>
        <v>-0.36831717693005095</v>
      </c>
      <c r="AG22" s="386">
        <f t="shared" si="7"/>
        <v>-0.38930363473002955</v>
      </c>
      <c r="AI22" s="27">
        <f t="shared" si="8"/>
        <v>3.110475049759569</v>
      </c>
      <c r="AJ22" s="28">
        <f t="shared" si="8"/>
        <v>3.1590241151251579</v>
      </c>
      <c r="AK22" s="402">
        <f t="shared" si="8"/>
        <v>3.1536268379941212</v>
      </c>
      <c r="AL22" s="28">
        <f t="shared" si="8"/>
        <v>3.0053341579374591</v>
      </c>
      <c r="AM22" s="28">
        <f t="shared" si="8"/>
        <v>3.2686179906246959</v>
      </c>
      <c r="AN22" s="402">
        <f t="shared" si="8"/>
        <v>3.246136734195431</v>
      </c>
      <c r="AO22" s="384">
        <f t="shared" si="16"/>
        <v>-3.3802197458628398E-2</v>
      </c>
      <c r="AP22" s="385">
        <f t="shared" si="16"/>
        <v>3.4692320003133631E-2</v>
      </c>
      <c r="AQ22" s="386">
        <f t="shared" si="16"/>
        <v>2.933444600571421E-2</v>
      </c>
    </row>
    <row r="23" spans="1:43" ht="20.100000000000001" customHeight="1">
      <c r="A23" s="8" t="s">
        <v>218</v>
      </c>
      <c r="B23" s="19">
        <v>1450.2300000000002</v>
      </c>
      <c r="C23" s="371">
        <v>10745.49</v>
      </c>
      <c r="D23" s="375">
        <v>12195.72</v>
      </c>
      <c r="E23" s="19">
        <v>1566.3399999999997</v>
      </c>
      <c r="F23" s="369">
        <v>4947.6099999999997</v>
      </c>
      <c r="G23" s="377">
        <v>6513.9499999999989</v>
      </c>
      <c r="H23" s="345">
        <f t="shared" si="0"/>
        <v>2.7496807084177698E-2</v>
      </c>
      <c r="I23" s="323">
        <f t="shared" si="1"/>
        <v>5.9884411915078005E-2</v>
      </c>
      <c r="J23" s="399">
        <f t="shared" si="2"/>
        <v>5.2527244719094666E-2</v>
      </c>
      <c r="K23" s="323">
        <f t="shared" si="3"/>
        <v>3.972489758983587E-2</v>
      </c>
      <c r="L23" s="323">
        <f t="shared" si="4"/>
        <v>5.4299151547291126E-2</v>
      </c>
      <c r="M23" s="399">
        <f t="shared" si="5"/>
        <v>4.9897236488442374E-2</v>
      </c>
      <c r="N23" s="394">
        <f t="shared" si="6"/>
        <v>8.0063162394930068E-2</v>
      </c>
      <c r="O23" s="395">
        <f t="shared" si="6"/>
        <v>-0.53956404035553518</v>
      </c>
      <c r="P23" s="386">
        <f t="shared" si="6"/>
        <v>-0.46588229313234486</v>
      </c>
      <c r="R23" s="401">
        <v>207.91400000000002</v>
      </c>
      <c r="S23" s="369">
        <v>1392.8589999999997</v>
      </c>
      <c r="T23" s="374">
        <v>1600.7729999999997</v>
      </c>
      <c r="U23" s="19">
        <v>199.29899999999995</v>
      </c>
      <c r="V23" s="119">
        <v>750.0029999999997</v>
      </c>
      <c r="W23" s="375">
        <v>949.30199999999968</v>
      </c>
      <c r="X23" s="345" t="e">
        <f t="shared" si="10"/>
        <v>#DIV/0!</v>
      </c>
      <c r="Y23" s="323" t="e">
        <f t="shared" si="11"/>
        <v>#DIV/0!</v>
      </c>
      <c r="Z23" s="399" t="e">
        <f t="shared" si="12"/>
        <v>#DIV/0!</v>
      </c>
      <c r="AA23" s="323" t="e">
        <f t="shared" si="13"/>
        <v>#DIV/0!</v>
      </c>
      <c r="AB23" s="323" t="e">
        <f t="shared" si="14"/>
        <v>#DIV/0!</v>
      </c>
      <c r="AC23" s="399" t="e">
        <f t="shared" si="15"/>
        <v>#DIV/0!</v>
      </c>
      <c r="AE23" s="394">
        <f t="shared" si="7"/>
        <v>-4.1435401175486331E-2</v>
      </c>
      <c r="AF23" s="395">
        <f t="shared" si="7"/>
        <v>-0.46153702564294025</v>
      </c>
      <c r="AG23" s="386">
        <f t="shared" si="7"/>
        <v>-0.40697275628711888</v>
      </c>
      <c r="AI23" s="27">
        <f t="shared" ref="AI23:AN33" si="17">(R23/B23)*10</f>
        <v>1.433662246678113</v>
      </c>
      <c r="AJ23" s="28">
        <f t="shared" si="17"/>
        <v>1.2962266029748293</v>
      </c>
      <c r="AK23" s="402">
        <f t="shared" si="17"/>
        <v>1.3125694915921322</v>
      </c>
      <c r="AL23" s="28">
        <f t="shared" si="17"/>
        <v>1.2723865827342724</v>
      </c>
      <c r="AM23" s="28">
        <f t="shared" si="17"/>
        <v>1.5158894900770268</v>
      </c>
      <c r="AN23" s="402">
        <f t="shared" si="17"/>
        <v>1.4573369460926164</v>
      </c>
      <c r="AO23" s="384">
        <f t="shared" si="16"/>
        <v>-0.11249209101901556</v>
      </c>
      <c r="AP23" s="385">
        <f t="shared" si="16"/>
        <v>0.1694633381216471</v>
      </c>
      <c r="AQ23" s="386">
        <f t="shared" si="16"/>
        <v>0.11029317337315445</v>
      </c>
    </row>
    <row r="24" spans="1:43" ht="20.100000000000001" customHeight="1">
      <c r="A24" s="8" t="s">
        <v>172</v>
      </c>
      <c r="B24" s="19">
        <v>1050.4799999999998</v>
      </c>
      <c r="C24" s="371">
        <v>4189.8599999999997</v>
      </c>
      <c r="D24" s="375">
        <v>5240.3399999999992</v>
      </c>
      <c r="E24" s="19">
        <v>1191.8499999999999</v>
      </c>
      <c r="F24" s="369">
        <v>3258.9400000000005</v>
      </c>
      <c r="G24" s="377">
        <v>4450.7900000000009</v>
      </c>
      <c r="H24" s="345">
        <f t="shared" si="0"/>
        <v>1.9917424067759582E-2</v>
      </c>
      <c r="I24" s="323">
        <f t="shared" si="1"/>
        <v>2.3350010293295951E-2</v>
      </c>
      <c r="J24" s="399">
        <f t="shared" si="2"/>
        <v>2.2570264124730687E-2</v>
      </c>
      <c r="K24" s="323">
        <f t="shared" si="3"/>
        <v>3.022722984310296E-2</v>
      </c>
      <c r="L24" s="323">
        <f t="shared" si="4"/>
        <v>3.5766294623773696E-2</v>
      </c>
      <c r="M24" s="399">
        <f t="shared" si="5"/>
        <v>3.4093310693265148E-2</v>
      </c>
      <c r="N24" s="394">
        <f t="shared" si="6"/>
        <v>0.13457657451831559</v>
      </c>
      <c r="O24" s="395">
        <f t="shared" si="6"/>
        <v>-0.22218403478875171</v>
      </c>
      <c r="P24" s="386">
        <f t="shared" si="6"/>
        <v>-0.15066770476724764</v>
      </c>
      <c r="R24" s="401">
        <v>338.25099999999998</v>
      </c>
      <c r="S24" s="369">
        <v>840.81099999999981</v>
      </c>
      <c r="T24" s="374">
        <v>1179.0619999999999</v>
      </c>
      <c r="U24" s="19">
        <v>306.26300000000003</v>
      </c>
      <c r="V24" s="119">
        <v>607.26700000000005</v>
      </c>
      <c r="W24" s="375">
        <v>913.53000000000009</v>
      </c>
      <c r="X24" s="345" t="e">
        <f t="shared" si="10"/>
        <v>#DIV/0!</v>
      </c>
      <c r="Y24" s="323" t="e">
        <f t="shared" si="11"/>
        <v>#DIV/0!</v>
      </c>
      <c r="Z24" s="399" t="e">
        <f t="shared" si="12"/>
        <v>#DIV/0!</v>
      </c>
      <c r="AA24" s="323" t="e">
        <f t="shared" si="13"/>
        <v>#DIV/0!</v>
      </c>
      <c r="AB24" s="323" t="e">
        <f t="shared" si="14"/>
        <v>#DIV/0!</v>
      </c>
      <c r="AC24" s="399" t="e">
        <f t="shared" si="15"/>
        <v>#DIV/0!</v>
      </c>
      <c r="AE24" s="394">
        <f t="shared" si="7"/>
        <v>-9.456882610842228E-2</v>
      </c>
      <c r="AF24" s="395">
        <f t="shared" si="7"/>
        <v>-0.27776040037535166</v>
      </c>
      <c r="AG24" s="386">
        <f t="shared" si="7"/>
        <v>-0.22520613843886059</v>
      </c>
      <c r="AI24" s="27">
        <f t="shared" si="17"/>
        <v>3.2199661107303337</v>
      </c>
      <c r="AJ24" s="28">
        <f t="shared" si="17"/>
        <v>2.0067758827263917</v>
      </c>
      <c r="AK24" s="402">
        <f t="shared" si="17"/>
        <v>2.2499723300396539</v>
      </c>
      <c r="AL24" s="28">
        <f t="shared" si="17"/>
        <v>2.5696438310190044</v>
      </c>
      <c r="AM24" s="28">
        <f t="shared" si="17"/>
        <v>1.8633880955157198</v>
      </c>
      <c r="AN24" s="402">
        <f t="shared" si="17"/>
        <v>2.0525120259549428</v>
      </c>
      <c r="AO24" s="384">
        <f t="shared" si="16"/>
        <v>-0.20196556651455783</v>
      </c>
      <c r="AP24" s="385">
        <f t="shared" si="16"/>
        <v>-7.1451819032161315E-2</v>
      </c>
      <c r="AQ24" s="386">
        <f t="shared" si="16"/>
        <v>-8.7761214415126201E-2</v>
      </c>
    </row>
    <row r="25" spans="1:43" ht="20.100000000000001" customHeight="1">
      <c r="A25" s="8" t="s">
        <v>179</v>
      </c>
      <c r="B25" s="19">
        <v>1864.19</v>
      </c>
      <c r="C25" s="371">
        <v>12450.820000000002</v>
      </c>
      <c r="D25" s="375">
        <v>14315.010000000002</v>
      </c>
      <c r="E25" s="19">
        <v>2330.0099999999998</v>
      </c>
      <c r="F25" s="369">
        <v>12159.920000000002</v>
      </c>
      <c r="G25" s="377">
        <v>14489.930000000002</v>
      </c>
      <c r="H25" s="345">
        <f t="shared" si="0"/>
        <v>3.5345616073487116E-2</v>
      </c>
      <c r="I25" s="323">
        <f t="shared" si="1"/>
        <v>6.9388183652908483E-2</v>
      </c>
      <c r="J25" s="399">
        <f t="shared" si="2"/>
        <v>6.1655075176068941E-2</v>
      </c>
      <c r="K25" s="323">
        <f t="shared" si="3"/>
        <v>5.9092795072138542E-2</v>
      </c>
      <c r="L25" s="323">
        <f t="shared" si="4"/>
        <v>0.13345298818680867</v>
      </c>
      <c r="M25" s="399">
        <f t="shared" si="5"/>
        <v>0.11099370795154646</v>
      </c>
      <c r="N25" s="394">
        <f t="shared" si="6"/>
        <v>0.24987796308316196</v>
      </c>
      <c r="O25" s="395">
        <f t="shared" si="6"/>
        <v>-2.3363923018724839E-2</v>
      </c>
      <c r="P25" s="386">
        <f t="shared" si="6"/>
        <v>1.2219341795779399E-2</v>
      </c>
      <c r="R25" s="401">
        <v>137.376</v>
      </c>
      <c r="S25" s="369">
        <v>509.31200000000007</v>
      </c>
      <c r="T25" s="374">
        <v>646.6880000000001</v>
      </c>
      <c r="U25" s="19">
        <v>163.196</v>
      </c>
      <c r="V25" s="119">
        <v>679.33499999999992</v>
      </c>
      <c r="W25" s="375">
        <v>842.53099999999995</v>
      </c>
      <c r="X25" s="345" t="e">
        <f t="shared" si="10"/>
        <v>#DIV/0!</v>
      </c>
      <c r="Y25" s="323" t="e">
        <f t="shared" si="11"/>
        <v>#DIV/0!</v>
      </c>
      <c r="Z25" s="399" t="e">
        <f t="shared" si="12"/>
        <v>#DIV/0!</v>
      </c>
      <c r="AA25" s="323" t="e">
        <f t="shared" si="13"/>
        <v>#DIV/0!</v>
      </c>
      <c r="AB25" s="323" t="e">
        <f t="shared" si="14"/>
        <v>#DIV/0!</v>
      </c>
      <c r="AC25" s="399" t="e">
        <f t="shared" si="15"/>
        <v>#DIV/0!</v>
      </c>
      <c r="AE25" s="394">
        <f t="shared" si="7"/>
        <v>0.18795131609597013</v>
      </c>
      <c r="AF25" s="395">
        <f t="shared" si="7"/>
        <v>0.33382877293289737</v>
      </c>
      <c r="AG25" s="386">
        <f t="shared" si="7"/>
        <v>0.30284000940175143</v>
      </c>
      <c r="AI25" s="27">
        <f t="shared" si="17"/>
        <v>0.73692059285802414</v>
      </c>
      <c r="AJ25" s="28">
        <f t="shared" si="17"/>
        <v>0.40905900173643184</v>
      </c>
      <c r="AK25" s="402">
        <f t="shared" si="17"/>
        <v>0.45175518564080641</v>
      </c>
      <c r="AL25" s="28">
        <f t="shared" si="17"/>
        <v>0.70040901112012399</v>
      </c>
      <c r="AM25" s="28">
        <f t="shared" si="17"/>
        <v>0.55866732675872854</v>
      </c>
      <c r="AN25" s="402">
        <f t="shared" si="17"/>
        <v>0.58145967578863378</v>
      </c>
      <c r="AO25" s="384">
        <f t="shared" si="16"/>
        <v>-4.9546154757727751E-2</v>
      </c>
      <c r="AP25" s="385">
        <f t="shared" si="16"/>
        <v>0.3657377649366424</v>
      </c>
      <c r="AQ25" s="386">
        <f t="shared" si="16"/>
        <v>0.28711234374397704</v>
      </c>
    </row>
    <row r="26" spans="1:43" ht="20.100000000000001" customHeight="1">
      <c r="A26" s="8" t="s">
        <v>170</v>
      </c>
      <c r="B26" s="19">
        <v>1157.49</v>
      </c>
      <c r="C26" s="371">
        <v>11693.490000000002</v>
      </c>
      <c r="D26" s="375">
        <v>12850.980000000001</v>
      </c>
      <c r="E26" s="19">
        <v>1618.4699999999998</v>
      </c>
      <c r="F26" s="369">
        <v>2148.6600000000003</v>
      </c>
      <c r="G26" s="377">
        <v>3767.13</v>
      </c>
      <c r="H26" s="345">
        <f t="shared" si="0"/>
        <v>2.1946366598308432E-2</v>
      </c>
      <c r="I26" s="323">
        <f t="shared" si="1"/>
        <v>6.5167597930373175E-2</v>
      </c>
      <c r="J26" s="399">
        <f t="shared" si="2"/>
        <v>5.5349464512156013E-2</v>
      </c>
      <c r="K26" s="323">
        <f t="shared" si="3"/>
        <v>4.1046998098894026E-2</v>
      </c>
      <c r="L26" s="323">
        <f t="shared" si="4"/>
        <v>2.3581166454834268E-2</v>
      </c>
      <c r="M26" s="399">
        <f t="shared" si="5"/>
        <v>2.885643526473276E-2</v>
      </c>
      <c r="N26" s="394">
        <f t="shared" si="6"/>
        <v>0.39825830028769127</v>
      </c>
      <c r="O26" s="395">
        <f t="shared" si="6"/>
        <v>-0.81625160666319474</v>
      </c>
      <c r="P26" s="386">
        <f t="shared" si="6"/>
        <v>-0.70686048846080229</v>
      </c>
      <c r="R26" s="401">
        <v>219.13600000000002</v>
      </c>
      <c r="S26" s="369">
        <v>2451.9610000000002</v>
      </c>
      <c r="T26" s="374">
        <v>2671.0970000000002</v>
      </c>
      <c r="U26" s="19">
        <v>331.13200000000001</v>
      </c>
      <c r="V26" s="119">
        <v>482.26900000000012</v>
      </c>
      <c r="W26" s="375">
        <v>813.40100000000007</v>
      </c>
      <c r="X26" s="345" t="e">
        <f t="shared" si="10"/>
        <v>#DIV/0!</v>
      </c>
      <c r="Y26" s="323" t="e">
        <f t="shared" si="11"/>
        <v>#DIV/0!</v>
      </c>
      <c r="Z26" s="399" t="e">
        <f t="shared" si="12"/>
        <v>#DIV/0!</v>
      </c>
      <c r="AA26" s="323" t="e">
        <f t="shared" si="13"/>
        <v>#DIV/0!</v>
      </c>
      <c r="AB26" s="323" t="e">
        <f t="shared" si="14"/>
        <v>#DIV/0!</v>
      </c>
      <c r="AC26" s="399" t="e">
        <f t="shared" si="15"/>
        <v>#DIV/0!</v>
      </c>
      <c r="AE26" s="394">
        <f t="shared" si="7"/>
        <v>0.51107987733644844</v>
      </c>
      <c r="AF26" s="395">
        <f t="shared" si="7"/>
        <v>-0.80331294013240828</v>
      </c>
      <c r="AG26" s="386">
        <f t="shared" si="7"/>
        <v>-0.69548054600787612</v>
      </c>
      <c r="AI26" s="27">
        <f t="shared" si="17"/>
        <v>1.8931999412521925</v>
      </c>
      <c r="AJ26" s="28">
        <f t="shared" si="17"/>
        <v>2.0968598767348325</v>
      </c>
      <c r="AK26" s="402">
        <f t="shared" si="17"/>
        <v>2.0785161909831</v>
      </c>
      <c r="AL26" s="28">
        <f t="shared" si="17"/>
        <v>2.0459569840651977</v>
      </c>
      <c r="AM26" s="28">
        <f t="shared" si="17"/>
        <v>2.2445105321456165</v>
      </c>
      <c r="AN26" s="402">
        <f t="shared" si="17"/>
        <v>2.1592060799600756</v>
      </c>
      <c r="AO26" s="384">
        <f t="shared" si="16"/>
        <v>8.0687221399325229E-2</v>
      </c>
      <c r="AP26" s="385">
        <f t="shared" si="16"/>
        <v>7.0415127424108617E-2</v>
      </c>
      <c r="AQ26" s="386">
        <f t="shared" si="16"/>
        <v>3.8820909515653451E-2</v>
      </c>
    </row>
    <row r="27" spans="1:43" ht="20.100000000000001" customHeight="1">
      <c r="A27" s="8" t="s">
        <v>233</v>
      </c>
      <c r="B27" s="19">
        <v>40.229999999999997</v>
      </c>
      <c r="C27" s="371">
        <v>297.48</v>
      </c>
      <c r="D27" s="375">
        <v>337.71000000000004</v>
      </c>
      <c r="E27" s="19">
        <v>36.049999999999997</v>
      </c>
      <c r="F27" s="369">
        <v>1923.54</v>
      </c>
      <c r="G27" s="377">
        <v>1959.59</v>
      </c>
      <c r="H27" s="345">
        <f t="shared" si="0"/>
        <v>7.627731801138223E-4</v>
      </c>
      <c r="I27" s="323">
        <f t="shared" si="1"/>
        <v>1.657850396445151E-3</v>
      </c>
      <c r="J27" s="399">
        <f t="shared" si="2"/>
        <v>1.4545246868643642E-3</v>
      </c>
      <c r="K27" s="323">
        <f t="shared" si="3"/>
        <v>9.142858881938681E-4</v>
      </c>
      <c r="L27" s="323">
        <f t="shared" si="4"/>
        <v>2.1110513958714688E-2</v>
      </c>
      <c r="M27" s="399">
        <f t="shared" si="5"/>
        <v>1.5010573561416161E-2</v>
      </c>
      <c r="N27" s="394">
        <f t="shared" si="6"/>
        <v>-0.10390256027839921</v>
      </c>
      <c r="O27" s="395">
        <f t="shared" si="6"/>
        <v>5.4661153691004429</v>
      </c>
      <c r="P27" s="386">
        <f t="shared" si="6"/>
        <v>4.8025820970655291</v>
      </c>
      <c r="R27" s="401">
        <v>6.2229999999999999</v>
      </c>
      <c r="S27" s="369">
        <v>59.723999999999997</v>
      </c>
      <c r="T27" s="374">
        <v>65.947000000000003</v>
      </c>
      <c r="U27" s="19">
        <v>5.5100000000000007</v>
      </c>
      <c r="V27" s="119">
        <v>771.51799999999992</v>
      </c>
      <c r="W27" s="375">
        <v>777.02799999999991</v>
      </c>
      <c r="X27" s="345" t="e">
        <f t="shared" si="10"/>
        <v>#DIV/0!</v>
      </c>
      <c r="Y27" s="323" t="e">
        <f t="shared" si="11"/>
        <v>#DIV/0!</v>
      </c>
      <c r="Z27" s="399" t="e">
        <f t="shared" si="12"/>
        <v>#DIV/0!</v>
      </c>
      <c r="AA27" s="323" t="e">
        <f t="shared" si="13"/>
        <v>#DIV/0!</v>
      </c>
      <c r="AB27" s="323" t="e">
        <f t="shared" si="14"/>
        <v>#DIV/0!</v>
      </c>
      <c r="AC27" s="399" t="e">
        <f t="shared" si="15"/>
        <v>#DIV/0!</v>
      </c>
      <c r="AE27" s="394"/>
      <c r="AF27" s="395">
        <f t="shared" si="7"/>
        <v>11.918056392739935</v>
      </c>
      <c r="AG27" s="386">
        <f t="shared" si="7"/>
        <v>10.782613310688884</v>
      </c>
      <c r="AI27" s="27"/>
      <c r="AJ27" s="28">
        <f t="shared" si="17"/>
        <v>2.0076643807987087</v>
      </c>
      <c r="AK27" s="402">
        <f t="shared" si="17"/>
        <v>1.9527701282165169</v>
      </c>
      <c r="AL27" s="28">
        <f t="shared" si="17"/>
        <v>1.5284327323162277</v>
      </c>
      <c r="AM27" s="28">
        <f t="shared" si="17"/>
        <v>4.0109277685933229</v>
      </c>
      <c r="AN27" s="402">
        <f t="shared" si="17"/>
        <v>3.9652580386713545</v>
      </c>
      <c r="AO27" s="384"/>
      <c r="AP27" s="385">
        <f t="shared" si="16"/>
        <v>0.99780790402709463</v>
      </c>
      <c r="AQ27" s="386">
        <f t="shared" si="16"/>
        <v>1.0305810609121013</v>
      </c>
    </row>
    <row r="28" spans="1:43" ht="20.100000000000001" customHeight="1">
      <c r="A28" s="8" t="s">
        <v>186</v>
      </c>
      <c r="B28" s="19">
        <v>208.21</v>
      </c>
      <c r="C28" s="371">
        <v>1099</v>
      </c>
      <c r="D28" s="375">
        <v>1307.21</v>
      </c>
      <c r="E28" s="19">
        <v>385.12</v>
      </c>
      <c r="F28" s="369">
        <v>2191.9499999999998</v>
      </c>
      <c r="G28" s="377">
        <v>2577.0699999999997</v>
      </c>
      <c r="H28" s="345">
        <f t="shared" si="0"/>
        <v>3.9477256731667654E-3</v>
      </c>
      <c r="I28" s="323">
        <f t="shared" si="1"/>
        <v>6.1247061506428026E-3</v>
      </c>
      <c r="J28" s="399">
        <f t="shared" si="2"/>
        <v>5.6301833404872976E-3</v>
      </c>
      <c r="K28" s="323">
        <f t="shared" si="3"/>
        <v>9.7672616161226765E-3</v>
      </c>
      <c r="L28" s="323">
        <f t="shared" si="4"/>
        <v>2.4056266608339132E-2</v>
      </c>
      <c r="M28" s="399">
        <f t="shared" si="5"/>
        <v>1.9740506334446871E-2</v>
      </c>
      <c r="N28" s="394">
        <f t="shared" si="6"/>
        <v>0.84967100523509909</v>
      </c>
      <c r="O28" s="395">
        <f t="shared" si="6"/>
        <v>0.99449499545040931</v>
      </c>
      <c r="P28" s="386">
        <f t="shared" si="6"/>
        <v>0.9714276971565392</v>
      </c>
      <c r="R28" s="401">
        <v>34.295000000000002</v>
      </c>
      <c r="S28" s="369">
        <v>260.86199999999997</v>
      </c>
      <c r="T28" s="374">
        <v>295.15699999999998</v>
      </c>
      <c r="U28" s="19">
        <v>55.532000000000011</v>
      </c>
      <c r="V28" s="119">
        <v>467.11099999999993</v>
      </c>
      <c r="W28" s="375">
        <v>522.64299999999992</v>
      </c>
      <c r="X28" s="345" t="e">
        <f t="shared" si="10"/>
        <v>#DIV/0!</v>
      </c>
      <c r="Y28" s="323" t="e">
        <f t="shared" si="11"/>
        <v>#DIV/0!</v>
      </c>
      <c r="Z28" s="399" t="e">
        <f t="shared" si="12"/>
        <v>#DIV/0!</v>
      </c>
      <c r="AA28" s="323" t="e">
        <f t="shared" si="13"/>
        <v>#DIV/0!</v>
      </c>
      <c r="AB28" s="323" t="e">
        <f t="shared" si="14"/>
        <v>#DIV/0!</v>
      </c>
      <c r="AC28" s="399" t="e">
        <f t="shared" si="15"/>
        <v>#DIV/0!</v>
      </c>
      <c r="AE28" s="394">
        <f t="shared" si="7"/>
        <v>0.61924478786995207</v>
      </c>
      <c r="AF28" s="395">
        <f t="shared" si="7"/>
        <v>0.79064409534543167</v>
      </c>
      <c r="AG28" s="386">
        <f t="shared" si="7"/>
        <v>0.77072879857160748</v>
      </c>
      <c r="AI28" s="27">
        <f t="shared" si="17"/>
        <v>1.6471351039815572</v>
      </c>
      <c r="AJ28" s="28">
        <f t="shared" si="17"/>
        <v>2.3736305732484073</v>
      </c>
      <c r="AK28" s="402">
        <f t="shared" si="17"/>
        <v>2.2579157136190817</v>
      </c>
      <c r="AL28" s="28">
        <f t="shared" si="17"/>
        <v>1.4419401744910678</v>
      </c>
      <c r="AM28" s="28">
        <f t="shared" si="17"/>
        <v>2.1310294486644308</v>
      </c>
      <c r="AN28" s="402">
        <f t="shared" si="17"/>
        <v>2.0280512364817409</v>
      </c>
      <c r="AO28" s="384">
        <f t="shared" si="16"/>
        <v>-0.12457686621727594</v>
      </c>
      <c r="AP28" s="385">
        <f t="shared" si="16"/>
        <v>-0.10220677443161144</v>
      </c>
      <c r="AQ28" s="386">
        <f t="shared" si="16"/>
        <v>-0.10180383428436504</v>
      </c>
    </row>
    <row r="29" spans="1:43" ht="20.100000000000001" customHeight="1">
      <c r="A29" s="8" t="s">
        <v>174</v>
      </c>
      <c r="B29" s="19">
        <v>400.64</v>
      </c>
      <c r="C29" s="371">
        <v>642</v>
      </c>
      <c r="D29" s="375">
        <v>1042.6399999999999</v>
      </c>
      <c r="E29" s="19">
        <v>1031.8399999999997</v>
      </c>
      <c r="F29" s="369">
        <v>878.94999999999993</v>
      </c>
      <c r="G29" s="377">
        <v>1910.7899999999995</v>
      </c>
      <c r="H29" s="345">
        <f t="shared" si="0"/>
        <v>7.5962576903008151E-3</v>
      </c>
      <c r="I29" s="323">
        <f t="shared" si="1"/>
        <v>3.5778538204846947E-3</v>
      </c>
      <c r="J29" s="399">
        <f t="shared" si="2"/>
        <v>4.49067430491327E-3</v>
      </c>
      <c r="K29" s="323">
        <f t="shared" si="3"/>
        <v>2.6169119303022487E-2</v>
      </c>
      <c r="L29" s="323">
        <f t="shared" si="4"/>
        <v>9.6463220125457619E-3</v>
      </c>
      <c r="M29" s="399">
        <f t="shared" si="5"/>
        <v>1.4636762718435174E-2</v>
      </c>
      <c r="N29" s="394">
        <f t="shared" si="6"/>
        <v>1.5754792332268364</v>
      </c>
      <c r="O29" s="395">
        <f t="shared" si="6"/>
        <v>0.36908099688473511</v>
      </c>
      <c r="P29" s="386">
        <f t="shared" si="6"/>
        <v>0.83264597560039877</v>
      </c>
      <c r="R29" s="401">
        <v>73.305999999999997</v>
      </c>
      <c r="S29" s="369">
        <v>176.23800000000003</v>
      </c>
      <c r="T29" s="374">
        <v>249.54400000000004</v>
      </c>
      <c r="U29" s="19">
        <v>198.001</v>
      </c>
      <c r="V29" s="119">
        <v>201.32299999999995</v>
      </c>
      <c r="W29" s="375">
        <v>399.32399999999996</v>
      </c>
      <c r="X29" s="345" t="e">
        <f t="shared" si="10"/>
        <v>#DIV/0!</v>
      </c>
      <c r="Y29" s="323" t="e">
        <f t="shared" si="11"/>
        <v>#DIV/0!</v>
      </c>
      <c r="Z29" s="399" t="e">
        <f t="shared" si="12"/>
        <v>#DIV/0!</v>
      </c>
      <c r="AA29" s="323" t="e">
        <f t="shared" si="13"/>
        <v>#DIV/0!</v>
      </c>
      <c r="AB29" s="323" t="e">
        <f t="shared" si="14"/>
        <v>#DIV/0!</v>
      </c>
      <c r="AC29" s="399" t="e">
        <f t="shared" si="15"/>
        <v>#DIV/0!</v>
      </c>
      <c r="AE29" s="394">
        <f t="shared" si="7"/>
        <v>1.7010203803235753</v>
      </c>
      <c r="AF29" s="395">
        <f t="shared" si="7"/>
        <v>0.1423359320918299</v>
      </c>
      <c r="AG29" s="386">
        <f t="shared" si="7"/>
        <v>0.60021479178020665</v>
      </c>
      <c r="AI29" s="27">
        <f t="shared" si="17"/>
        <v>1.8297224440894568</v>
      </c>
      <c r="AJ29" s="28">
        <f t="shared" si="17"/>
        <v>2.7451401869158882</v>
      </c>
      <c r="AK29" s="402">
        <f t="shared" si="17"/>
        <v>2.3933860201028163</v>
      </c>
      <c r="AL29" s="28">
        <f t="shared" si="17"/>
        <v>1.9189118467979538</v>
      </c>
      <c r="AM29" s="28">
        <f t="shared" si="17"/>
        <v>2.2904943398373052</v>
      </c>
      <c r="AN29" s="402">
        <f t="shared" si="17"/>
        <v>2.0898371877600366</v>
      </c>
      <c r="AO29" s="384">
        <f t="shared" si="16"/>
        <v>4.8744771643702042E-2</v>
      </c>
      <c r="AP29" s="385">
        <f t="shared" si="16"/>
        <v>-0.16561844427674524</v>
      </c>
      <c r="AQ29" s="386">
        <f t="shared" si="16"/>
        <v>-0.12682819645187857</v>
      </c>
    </row>
    <row r="30" spans="1:43" ht="20.100000000000001" customHeight="1">
      <c r="A30" s="8" t="s">
        <v>243</v>
      </c>
      <c r="B30" s="19"/>
      <c r="C30" s="371"/>
      <c r="D30" s="375"/>
      <c r="E30" s="19">
        <v>0.6</v>
      </c>
      <c r="F30" s="369">
        <v>778.06999999999994</v>
      </c>
      <c r="G30" s="377">
        <v>778.67</v>
      </c>
      <c r="H30" s="345">
        <f t="shared" si="0"/>
        <v>0</v>
      </c>
      <c r="I30" s="323">
        <f t="shared" si="1"/>
        <v>0</v>
      </c>
      <c r="J30" s="399">
        <f t="shared" si="2"/>
        <v>0</v>
      </c>
      <c r="K30" s="323">
        <f t="shared" si="3"/>
        <v>1.5216963465085184E-5</v>
      </c>
      <c r="L30" s="323">
        <f t="shared" si="4"/>
        <v>8.5391817148887661E-3</v>
      </c>
      <c r="M30" s="399">
        <f t="shared" si="5"/>
        <v>5.9646575636066335E-3</v>
      </c>
      <c r="N30" s="394"/>
      <c r="O30" s="395"/>
      <c r="P30" s="386"/>
      <c r="R30" s="401"/>
      <c r="S30" s="369"/>
      <c r="T30" s="374"/>
      <c r="U30" s="19">
        <v>0.108</v>
      </c>
      <c r="V30" s="119">
        <v>348.32499999999999</v>
      </c>
      <c r="W30" s="375">
        <v>348.43299999999999</v>
      </c>
      <c r="X30" s="345" t="e">
        <f t="shared" si="10"/>
        <v>#DIV/0!</v>
      </c>
      <c r="Y30" s="323" t="e">
        <f t="shared" si="11"/>
        <v>#DIV/0!</v>
      </c>
      <c r="Z30" s="399" t="e">
        <f t="shared" si="12"/>
        <v>#DIV/0!</v>
      </c>
      <c r="AA30" s="323" t="e">
        <f t="shared" si="13"/>
        <v>#DIV/0!</v>
      </c>
      <c r="AB30" s="323" t="e">
        <f t="shared" si="14"/>
        <v>#DIV/0!</v>
      </c>
      <c r="AC30" s="399" t="e">
        <f t="shared" si="15"/>
        <v>#DIV/0!</v>
      </c>
      <c r="AE30" s="394" t="e">
        <f t="shared" si="7"/>
        <v>#DIV/0!</v>
      </c>
      <c r="AF30" s="395" t="e">
        <f t="shared" si="7"/>
        <v>#DIV/0!</v>
      </c>
      <c r="AG30" s="386" t="e">
        <f t="shared" si="7"/>
        <v>#DIV/0!</v>
      </c>
      <c r="AI30" s="27" t="e">
        <f t="shared" si="17"/>
        <v>#DIV/0!</v>
      </c>
      <c r="AJ30" s="28" t="e">
        <f t="shared" si="17"/>
        <v>#DIV/0!</v>
      </c>
      <c r="AK30" s="402" t="e">
        <f t="shared" si="17"/>
        <v>#DIV/0!</v>
      </c>
      <c r="AL30" s="28">
        <f t="shared" si="17"/>
        <v>1.7999999999999998</v>
      </c>
      <c r="AM30" s="28">
        <f t="shared" si="17"/>
        <v>4.4767822946521525</v>
      </c>
      <c r="AN30" s="402">
        <f t="shared" si="17"/>
        <v>4.4747197143847846</v>
      </c>
      <c r="AO30" s="384" t="e">
        <f t="shared" si="16"/>
        <v>#DIV/0!</v>
      </c>
      <c r="AP30" s="385" t="e">
        <f t="shared" si="16"/>
        <v>#DIV/0!</v>
      </c>
      <c r="AQ30" s="386" t="e">
        <f t="shared" si="16"/>
        <v>#DIV/0!</v>
      </c>
    </row>
    <row r="31" spans="1:43" ht="20.100000000000001" customHeight="1">
      <c r="A31" s="8" t="s">
        <v>175</v>
      </c>
      <c r="B31" s="19">
        <v>237.14999999999998</v>
      </c>
      <c r="C31" s="371">
        <v>1012.49</v>
      </c>
      <c r="D31" s="375">
        <v>1249.6399999999999</v>
      </c>
      <c r="E31" s="19">
        <v>231.27</v>
      </c>
      <c r="F31" s="369">
        <v>1011.5699999999999</v>
      </c>
      <c r="G31" s="377">
        <v>1242.8399999999999</v>
      </c>
      <c r="H31" s="345">
        <f t="shared" si="0"/>
        <v>4.4964369789707425E-3</v>
      </c>
      <c r="I31" s="323">
        <f t="shared" si="1"/>
        <v>5.6425875618419758E-3</v>
      </c>
      <c r="J31" s="399">
        <f t="shared" si="2"/>
        <v>5.3822280349802602E-3</v>
      </c>
      <c r="K31" s="323">
        <f t="shared" si="3"/>
        <v>5.8653785676170845E-3</v>
      </c>
      <c r="L31" s="323">
        <f t="shared" si="4"/>
        <v>1.1101803240492538E-2</v>
      </c>
      <c r="M31" s="399">
        <f t="shared" si="5"/>
        <v>9.5202268051329426E-3</v>
      </c>
      <c r="N31" s="394">
        <f t="shared" si="6"/>
        <v>-2.4794433902593158E-2</v>
      </c>
      <c r="O31" s="395">
        <f t="shared" si="6"/>
        <v>-9.0865094963908058E-4</v>
      </c>
      <c r="P31" s="386">
        <f t="shared" si="6"/>
        <v>-5.4415671713453117E-3</v>
      </c>
      <c r="R31" s="401">
        <v>97.100999999999985</v>
      </c>
      <c r="S31" s="369">
        <v>198.958</v>
      </c>
      <c r="T31" s="374">
        <v>296.05899999999997</v>
      </c>
      <c r="U31" s="19">
        <v>101.387</v>
      </c>
      <c r="V31" s="119">
        <v>185.78900000000002</v>
      </c>
      <c r="W31" s="375">
        <v>287.17600000000004</v>
      </c>
      <c r="X31" s="345" t="e">
        <f t="shared" si="10"/>
        <v>#DIV/0!</v>
      </c>
      <c r="Y31" s="323" t="e">
        <f t="shared" si="11"/>
        <v>#DIV/0!</v>
      </c>
      <c r="Z31" s="399" t="e">
        <f t="shared" si="12"/>
        <v>#DIV/0!</v>
      </c>
      <c r="AA31" s="323" t="e">
        <f t="shared" si="13"/>
        <v>#DIV/0!</v>
      </c>
      <c r="AB31" s="323" t="e">
        <f t="shared" si="14"/>
        <v>#DIV/0!</v>
      </c>
      <c r="AC31" s="399" t="e">
        <f t="shared" si="15"/>
        <v>#DIV/0!</v>
      </c>
      <c r="AE31" s="394">
        <f t="shared" si="7"/>
        <v>4.4139607213108167E-2</v>
      </c>
      <c r="AF31" s="395">
        <f t="shared" si="7"/>
        <v>-6.6189849113883245E-2</v>
      </c>
      <c r="AG31" s="386">
        <f t="shared" si="7"/>
        <v>-3.000415457729684E-2</v>
      </c>
      <c r="AI31" s="27">
        <f t="shared" si="17"/>
        <v>4.0944971537001891</v>
      </c>
      <c r="AJ31" s="28">
        <f t="shared" si="17"/>
        <v>1.9650366917204121</v>
      </c>
      <c r="AK31" s="402">
        <f t="shared" si="17"/>
        <v>2.3691543164431357</v>
      </c>
      <c r="AL31" s="28">
        <f t="shared" si="17"/>
        <v>4.3839235525576168</v>
      </c>
      <c r="AM31" s="28">
        <f t="shared" si="17"/>
        <v>1.8366400743398879</v>
      </c>
      <c r="AN31" s="402">
        <f t="shared" si="17"/>
        <v>2.3106433651958422</v>
      </c>
      <c r="AO31" s="384">
        <f t="shared" si="16"/>
        <v>7.0686677262890185E-2</v>
      </c>
      <c r="AP31" s="385">
        <f t="shared" si="16"/>
        <v>-6.5340569935165696E-2</v>
      </c>
      <c r="AQ31" s="386">
        <f t="shared" si="16"/>
        <v>-2.4696977668865926E-2</v>
      </c>
    </row>
    <row r="32" spans="1:43" ht="20.100000000000001" customHeight="1" thickBot="1">
      <c r="A32" s="8" t="s">
        <v>17</v>
      </c>
      <c r="B32" s="19">
        <f>B33-SUM(B7:B31)</f>
        <v>-19732.879999999976</v>
      </c>
      <c r="C32" s="371">
        <f t="shared" ref="C32:G32" si="18">C33-SUM(C7:C31)</f>
        <v>-246469.69999999984</v>
      </c>
      <c r="D32" s="376">
        <f t="shared" si="18"/>
        <v>-266202.58000000007</v>
      </c>
      <c r="E32" s="21">
        <f t="shared" si="18"/>
        <v>-18711.049999999988</v>
      </c>
      <c r="F32" s="119">
        <f t="shared" si="18"/>
        <v>-251794.87999999995</v>
      </c>
      <c r="G32" s="375">
        <f t="shared" si="18"/>
        <v>-270505.93000000005</v>
      </c>
      <c r="H32" s="345">
        <f t="shared" si="0"/>
        <v>-0.37414147726583208</v>
      </c>
      <c r="I32" s="323">
        <f t="shared" si="1"/>
        <v>-1.3735709622721433</v>
      </c>
      <c r="J32" s="400">
        <f t="shared" si="2"/>
        <v>-1.1465405949394034</v>
      </c>
      <c r="K32" s="323">
        <f t="shared" si="3"/>
        <v>-0.47454227373896996</v>
      </c>
      <c r="L32" s="323">
        <f t="shared" si="4"/>
        <v>-2.7634046232326277</v>
      </c>
      <c r="M32" s="399">
        <f t="shared" si="5"/>
        <v>-2.0720911828822826</v>
      </c>
      <c r="N32" s="396">
        <f t="shared" si="6"/>
        <v>-5.1783115287783052E-2</v>
      </c>
      <c r="O32" s="397">
        <f t="shared" si="6"/>
        <v>2.1605820106893922E-2</v>
      </c>
      <c r="P32" s="388">
        <f t="shared" si="6"/>
        <v>1.6165696065004238E-2</v>
      </c>
      <c r="R32" s="19">
        <f t="shared" ref="R32:W32" si="19">R33-SUM(R7:R31)</f>
        <v>-9575.756000000003</v>
      </c>
      <c r="S32" s="119">
        <f t="shared" si="19"/>
        <v>-49967.186000000002</v>
      </c>
      <c r="T32" s="375">
        <f t="shared" si="19"/>
        <v>-59542.94200000001</v>
      </c>
      <c r="U32" s="119">
        <f t="shared" si="19"/>
        <v>-9818.4410000000007</v>
      </c>
      <c r="V32" s="123">
        <f t="shared" si="19"/>
        <v>-45121.345999999976</v>
      </c>
      <c r="W32" s="376">
        <f t="shared" si="19"/>
        <v>-54939.786999999982</v>
      </c>
      <c r="X32" s="345" t="e">
        <f t="shared" si="10"/>
        <v>#DIV/0!</v>
      </c>
      <c r="Y32" s="323" t="e">
        <f t="shared" si="11"/>
        <v>#DIV/0!</v>
      </c>
      <c r="Z32" s="399" t="e">
        <f t="shared" si="12"/>
        <v>#DIV/0!</v>
      </c>
      <c r="AA32" s="323" t="e">
        <f t="shared" si="13"/>
        <v>#DIV/0!</v>
      </c>
      <c r="AB32" s="323" t="e">
        <f t="shared" si="14"/>
        <v>#DIV/0!</v>
      </c>
      <c r="AC32" s="399" t="e">
        <f t="shared" si="15"/>
        <v>#DIV/0!</v>
      </c>
      <c r="AE32" s="396">
        <f t="shared" si="7"/>
        <v>2.5343690879341286E-2</v>
      </c>
      <c r="AF32" s="397">
        <f t="shared" si="7"/>
        <v>-9.69804463273162E-2</v>
      </c>
      <c r="AG32" s="388">
        <f t="shared" si="7"/>
        <v>-7.7308155179836885E-2</v>
      </c>
      <c r="AI32" s="27">
        <f t="shared" si="17"/>
        <v>4.8526905347825631</v>
      </c>
      <c r="AJ32" s="28">
        <f t="shared" si="17"/>
        <v>2.0273155686074205</v>
      </c>
      <c r="AK32" s="402">
        <f t="shared" si="17"/>
        <v>2.2367530021684985</v>
      </c>
      <c r="AL32" s="28">
        <f t="shared" si="17"/>
        <v>5.2474024707325384</v>
      </c>
      <c r="AM32" s="28">
        <f t="shared" si="17"/>
        <v>1.7919882247009942</v>
      </c>
      <c r="AN32" s="402">
        <f t="shared" si="17"/>
        <v>2.0310012057776321</v>
      </c>
      <c r="AO32" s="387">
        <f t="shared" si="16"/>
        <v>8.1338781676021585E-2</v>
      </c>
      <c r="AP32" s="385">
        <f t="shared" si="16"/>
        <v>-0.11607829957527262</v>
      </c>
      <c r="AQ32" s="386">
        <f t="shared" si="16"/>
        <v>-9.1986820266427766E-2</v>
      </c>
    </row>
    <row r="33" spans="1:43" ht="25.5" customHeight="1" thickBot="1">
      <c r="A33" s="12" t="s">
        <v>18</v>
      </c>
      <c r="B33" s="12">
        <v>52741.760000000009</v>
      </c>
      <c r="C33" s="436">
        <v>179437.18000000005</v>
      </c>
      <c r="D33" s="437">
        <v>232178.94000000003</v>
      </c>
      <c r="E33" s="12">
        <v>39429.68</v>
      </c>
      <c r="F33" s="438">
        <v>91117.62999999999</v>
      </c>
      <c r="G33" s="439">
        <v>130547.31000000001</v>
      </c>
      <c r="H33" s="334">
        <f>SUM(H7:H32)</f>
        <v>1.0000000000000007</v>
      </c>
      <c r="I33" s="338">
        <f t="shared" ref="I33:M33" si="20">SUM(I7:I32)</f>
        <v>0.99999999999999956</v>
      </c>
      <c r="J33" s="335">
        <f t="shared" si="20"/>
        <v>0.99999999999999956</v>
      </c>
      <c r="K33" s="338">
        <f t="shared" si="20"/>
        <v>1.0000000000000002</v>
      </c>
      <c r="L33" s="338">
        <f t="shared" si="20"/>
        <v>1.0000000000000013</v>
      </c>
      <c r="M33" s="335">
        <f t="shared" si="20"/>
        <v>1.0000000000000009</v>
      </c>
      <c r="N33" s="389">
        <f t="shared" si="6"/>
        <v>-0.25240113337135522</v>
      </c>
      <c r="O33" s="390">
        <f t="shared" si="6"/>
        <v>-0.49220317662147856</v>
      </c>
      <c r="P33" s="391">
        <f t="shared" si="6"/>
        <v>-0.43772975275018489</v>
      </c>
      <c r="R33" s="17"/>
      <c r="S33" s="372"/>
      <c r="T33" s="18"/>
      <c r="U33" s="17"/>
      <c r="V33" s="373"/>
      <c r="W33" s="378"/>
      <c r="X33" s="334" t="e">
        <f t="shared" ref="X33:AC33" si="21">SUM(X7:X32)</f>
        <v>#DIV/0!</v>
      </c>
      <c r="Y33" s="338" t="e">
        <f t="shared" si="21"/>
        <v>#DIV/0!</v>
      </c>
      <c r="Z33" s="335" t="e">
        <f t="shared" si="21"/>
        <v>#DIV/0!</v>
      </c>
      <c r="AA33" s="338" t="e">
        <f t="shared" si="21"/>
        <v>#DIV/0!</v>
      </c>
      <c r="AB33" s="338" t="e">
        <f t="shared" si="21"/>
        <v>#DIV/0!</v>
      </c>
      <c r="AC33" s="335" t="e">
        <f t="shared" si="21"/>
        <v>#DIV/0!</v>
      </c>
      <c r="AE33" s="389" t="e">
        <f t="shared" si="7"/>
        <v>#DIV/0!</v>
      </c>
      <c r="AF33" s="390" t="e">
        <f t="shared" si="7"/>
        <v>#DIV/0!</v>
      </c>
      <c r="AG33" s="391" t="e">
        <f t="shared" si="7"/>
        <v>#DIV/0!</v>
      </c>
      <c r="AI33" s="403">
        <f t="shared" si="17"/>
        <v>0</v>
      </c>
      <c r="AJ33" s="404">
        <f t="shared" si="17"/>
        <v>0</v>
      </c>
      <c r="AK33" s="405">
        <f t="shared" si="17"/>
        <v>0</v>
      </c>
      <c r="AL33" s="404">
        <f t="shared" si="17"/>
        <v>0</v>
      </c>
      <c r="AM33" s="404">
        <f t="shared" si="17"/>
        <v>0</v>
      </c>
      <c r="AN33" s="405">
        <f t="shared" si="17"/>
        <v>0</v>
      </c>
      <c r="AO33" s="389" t="e">
        <f t="shared" si="16"/>
        <v>#DIV/0!</v>
      </c>
      <c r="AP33" s="390" t="e">
        <f t="shared" si="16"/>
        <v>#DIV/0!</v>
      </c>
      <c r="AQ33" s="391" t="e">
        <f t="shared" si="16"/>
        <v>#DIV/0!</v>
      </c>
    </row>
    <row r="36" spans="1:43" ht="15.75" thickBot="1"/>
    <row r="37" spans="1:43">
      <c r="A37" s="494" t="s">
        <v>2</v>
      </c>
      <c r="B37" s="441" t="s">
        <v>133</v>
      </c>
      <c r="C37" s="503"/>
      <c r="D37" s="503"/>
      <c r="E37" s="503"/>
      <c r="F37" s="503"/>
      <c r="G37" s="526"/>
      <c r="H37" s="504" t="s">
        <v>135</v>
      </c>
      <c r="I37" s="503"/>
      <c r="J37" s="503"/>
      <c r="K37" s="503"/>
      <c r="L37" s="503"/>
      <c r="M37" s="526"/>
      <c r="N37" s="527" t="s">
        <v>153</v>
      </c>
      <c r="O37" s="497"/>
      <c r="P37" s="528"/>
      <c r="R37" s="504" t="s">
        <v>134</v>
      </c>
      <c r="S37" s="503"/>
      <c r="T37" s="503"/>
      <c r="U37" s="503"/>
      <c r="V37" s="503"/>
      <c r="W37" s="526"/>
      <c r="X37" s="503" t="s">
        <v>136</v>
      </c>
      <c r="Y37" s="503"/>
      <c r="Z37" s="503"/>
      <c r="AA37" s="503"/>
      <c r="AB37" s="503"/>
      <c r="AC37" s="442"/>
      <c r="AE37" s="497" t="s">
        <v>153</v>
      </c>
      <c r="AF37" s="497"/>
      <c r="AG37" s="497"/>
      <c r="AI37" s="488" t="s">
        <v>139</v>
      </c>
      <c r="AJ37" s="487"/>
      <c r="AK37" s="487"/>
      <c r="AL37" s="487"/>
      <c r="AM37" s="487"/>
      <c r="AN37" s="486"/>
      <c r="AO37" s="497" t="s">
        <v>153</v>
      </c>
      <c r="AP37" s="497"/>
      <c r="AQ37" s="497"/>
    </row>
    <row r="38" spans="1:43" ht="15" customHeight="1">
      <c r="A38" s="495"/>
      <c r="B38" s="525" t="str">
        <f>B5</f>
        <v>jan-maio 2025</v>
      </c>
      <c r="C38" s="499"/>
      <c r="D38" s="500"/>
      <c r="E38" s="532" t="str">
        <f>E5</f>
        <v>jan-maio 2026</v>
      </c>
      <c r="F38" s="507"/>
      <c r="G38" s="531"/>
      <c r="H38" s="533" t="str">
        <f>B38</f>
        <v>jan-maio 2025</v>
      </c>
      <c r="I38" s="499"/>
      <c r="J38" s="500"/>
      <c r="K38" s="525" t="str">
        <f>E38</f>
        <v>jan-maio 2026</v>
      </c>
      <c r="L38" s="499"/>
      <c r="M38" s="500"/>
      <c r="N38" s="505" t="s">
        <v>137</v>
      </c>
      <c r="O38" s="499"/>
      <c r="P38" s="509"/>
      <c r="R38" s="529" t="str">
        <f>H38</f>
        <v>jan-maio 2025</v>
      </c>
      <c r="S38" s="499"/>
      <c r="T38" s="500"/>
      <c r="U38" s="530" t="str">
        <f>K38</f>
        <v>jan-maio 2026</v>
      </c>
      <c r="V38" s="507"/>
      <c r="W38" s="531"/>
      <c r="X38" s="533" t="str">
        <f>R38</f>
        <v>jan-maio 2025</v>
      </c>
      <c r="Y38" s="499"/>
      <c r="Z38" s="500"/>
      <c r="AA38" s="525" t="str">
        <f>U38</f>
        <v>jan-maio 2026</v>
      </c>
      <c r="AB38" s="499"/>
      <c r="AC38" s="509"/>
      <c r="AE38" s="498" t="s">
        <v>138</v>
      </c>
      <c r="AF38" s="499"/>
      <c r="AG38" s="509"/>
      <c r="AI38" s="521" t="str">
        <f>X38</f>
        <v>jan-maio 2025</v>
      </c>
      <c r="AJ38" s="522"/>
      <c r="AK38" s="524"/>
      <c r="AL38" s="523" t="str">
        <f>AA38</f>
        <v>jan-maio 2026</v>
      </c>
      <c r="AM38" s="522"/>
      <c r="AN38" s="524"/>
      <c r="AO38" s="499" t="s">
        <v>139</v>
      </c>
      <c r="AP38" s="499"/>
      <c r="AQ38" s="509"/>
    </row>
    <row r="39" spans="1:43" ht="18.75" customHeight="1" thickBot="1">
      <c r="A39" s="49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210</v>
      </c>
      <c r="B40" s="39">
        <v>3398.9499999999994</v>
      </c>
      <c r="C40" s="370">
        <v>34850.78</v>
      </c>
      <c r="D40" s="375">
        <v>38249.729999999996</v>
      </c>
      <c r="E40" s="39">
        <v>2992.2899999999995</v>
      </c>
      <c r="F40" s="379">
        <v>24241.550000000003</v>
      </c>
      <c r="G40" s="377">
        <v>27233.840000000004</v>
      </c>
      <c r="H40" s="345">
        <f>B40/$B$63</f>
        <v>6.4445137970367286E-2</v>
      </c>
      <c r="I40" s="323">
        <f>C40/$C$63</f>
        <v>0.19422273577861615</v>
      </c>
      <c r="J40" s="398">
        <f>D40/$D$63</f>
        <v>0.16474246113794813</v>
      </c>
      <c r="K40" s="323">
        <f>E40/$E$63</f>
        <v>7.5889279344899571E-2</v>
      </c>
      <c r="L40" s="323">
        <f>F40/$F$63</f>
        <v>0.26604675736188493</v>
      </c>
      <c r="M40" s="399">
        <f>G40/$G$63</f>
        <v>0.20861280098379661</v>
      </c>
      <c r="N40" s="392">
        <f t="shared" ref="N40:P63" si="22">(E40-B40)/B40</f>
        <v>-0.11964283087424056</v>
      </c>
      <c r="O40" s="393">
        <f t="shared" si="22"/>
        <v>-0.30441872463112724</v>
      </c>
      <c r="P40" s="382">
        <f t="shared" si="22"/>
        <v>-0.2879991571182331</v>
      </c>
      <c r="R40" s="401">
        <v>630.47300000000007</v>
      </c>
      <c r="S40" s="369">
        <v>5054.9410000000007</v>
      </c>
      <c r="T40" s="374">
        <v>5685.4140000000007</v>
      </c>
      <c r="U40" s="39">
        <v>602.6579999999999</v>
      </c>
      <c r="V40" s="112">
        <v>3982.9130000000005</v>
      </c>
      <c r="W40" s="380">
        <v>4585.5709999999999</v>
      </c>
      <c r="X40" s="345">
        <f>R40/$R$63</f>
        <v>9.4383923536316625E-2</v>
      </c>
      <c r="Y40" s="323">
        <f>S40/$S$63</f>
        <v>0.23461765138074211</v>
      </c>
      <c r="Z40" s="398">
        <f>T40/$T$63</f>
        <v>0.20142957463120253</v>
      </c>
      <c r="AA40" s="323">
        <f>U40/$U$63</f>
        <v>8.9408116187913431E-2</v>
      </c>
      <c r="AB40" s="323">
        <f>V40/$V$63</f>
        <v>0.23737839604390107</v>
      </c>
      <c r="AC40" s="399">
        <f>W40/$W$63</f>
        <v>0.19497072189284703</v>
      </c>
      <c r="AE40" s="392">
        <f t="shared" ref="AE40:AG63" si="23">(U40-R40)/R40</f>
        <v>-4.4117670383981809E-2</v>
      </c>
      <c r="AF40" s="393">
        <f t="shared" si="23"/>
        <v>-0.21207527446907889</v>
      </c>
      <c r="AG40" s="382">
        <f t="shared" si="23"/>
        <v>-0.19344994049685751</v>
      </c>
      <c r="AI40" s="27">
        <f t="shared" ref="AI40:AN63" si="24">(R40/B40)*10</f>
        <v>1.8549051913090815</v>
      </c>
      <c r="AJ40" s="28">
        <f t="shared" si="24"/>
        <v>1.4504527588765592</v>
      </c>
      <c r="AK40" s="406">
        <f t="shared" si="24"/>
        <v>1.4863932372855968</v>
      </c>
      <c r="AL40" s="28">
        <f t="shared" si="24"/>
        <v>2.0140360727068565</v>
      </c>
      <c r="AM40" s="28">
        <f t="shared" si="24"/>
        <v>1.643010863579268</v>
      </c>
      <c r="AN40" s="402">
        <f t="shared" si="24"/>
        <v>1.6837768746530049</v>
      </c>
      <c r="AO40" s="383">
        <f t="shared" ref="AO40:AQ53" si="25">(AL40-AI40)/AI40</f>
        <v>8.5789226394622303E-2</v>
      </c>
      <c r="AP40" s="381">
        <f t="shared" si="25"/>
        <v>0.1327572397820482</v>
      </c>
      <c r="AQ40" s="382">
        <f t="shared" si="25"/>
        <v>0.1327936863651665</v>
      </c>
    </row>
    <row r="41" spans="1:43" ht="19.5" customHeight="1">
      <c r="A41" s="8" t="s">
        <v>216</v>
      </c>
      <c r="B41" s="19">
        <v>17535.62</v>
      </c>
      <c r="C41" s="371">
        <v>77492.590000000011</v>
      </c>
      <c r="D41" s="375">
        <v>95028.21</v>
      </c>
      <c r="E41" s="19">
        <v>3677.0499999999997</v>
      </c>
      <c r="F41" s="369">
        <v>12365.02</v>
      </c>
      <c r="G41" s="377">
        <v>16042.07</v>
      </c>
      <c r="H41" s="345">
        <f t="shared" ref="H41:H62" si="26">B41/$B$63</f>
        <v>0.33248075149558898</v>
      </c>
      <c r="I41" s="323">
        <f t="shared" ref="I41:I62" si="27">C41/$C$63</f>
        <v>0.43186473394198455</v>
      </c>
      <c r="J41" s="399">
        <f t="shared" ref="J41:J62" si="28">D41/$D$63</f>
        <v>0.40928867191830576</v>
      </c>
      <c r="K41" s="323">
        <f t="shared" ref="K41:K62" si="29">E41/$E$63</f>
        <v>9.3255892515485786E-2</v>
      </c>
      <c r="L41" s="323">
        <f t="shared" ref="L41:L62" si="30">F41/$F$63</f>
        <v>0.13570392469602208</v>
      </c>
      <c r="M41" s="399">
        <f t="shared" ref="M41:M62" si="31">G41/$G$63</f>
        <v>0.12288319077581911</v>
      </c>
      <c r="N41" s="394">
        <f t="shared" si="22"/>
        <v>-0.7903096668381272</v>
      </c>
      <c r="O41" s="395">
        <f t="shared" si="22"/>
        <v>-0.84043609847083445</v>
      </c>
      <c r="P41" s="386">
        <f t="shared" si="22"/>
        <v>-0.83118623406670511</v>
      </c>
      <c r="R41" s="401">
        <v>1149.3330000000001</v>
      </c>
      <c r="S41" s="369">
        <v>4810.3510000000006</v>
      </c>
      <c r="T41" s="374">
        <v>5959.6840000000011</v>
      </c>
      <c r="U41" s="19">
        <v>694.40399999999988</v>
      </c>
      <c r="V41" s="119">
        <v>2441.6709999999998</v>
      </c>
      <c r="W41" s="375">
        <v>3136.0749999999998</v>
      </c>
      <c r="X41" s="345">
        <f t="shared" ref="X41:X62" si="32">R41/$R$63</f>
        <v>0.17205900647571806</v>
      </c>
      <c r="Y41" s="323">
        <f t="shared" ref="Y41:Y62" si="33">S41/$S$63</f>
        <v>0.22326536628953814</v>
      </c>
      <c r="Z41" s="399">
        <f t="shared" ref="Z41:Z62" si="34">T41/$T$63</f>
        <v>0.21114673672952994</v>
      </c>
      <c r="AA41" s="323">
        <f t="shared" ref="AA41:AA62" si="35">U41/$U$63</f>
        <v>0.10301921407058703</v>
      </c>
      <c r="AB41" s="323">
        <f t="shared" ref="AB41:AB62" si="36">V41/$V$63</f>
        <v>0.14552161838506336</v>
      </c>
      <c r="AC41" s="399">
        <f t="shared" ref="AC41:AC62" si="37">W41/$W$63</f>
        <v>0.13334060396406691</v>
      </c>
      <c r="AE41" s="394">
        <f t="shared" si="23"/>
        <v>-0.39582001038863424</v>
      </c>
      <c r="AF41" s="395">
        <f t="shared" si="23"/>
        <v>-0.49241313159892086</v>
      </c>
      <c r="AG41" s="386">
        <f t="shared" si="23"/>
        <v>-0.473785019474187</v>
      </c>
      <c r="AI41" s="27">
        <f t="shared" si="24"/>
        <v>0.65542763814453109</v>
      </c>
      <c r="AJ41" s="28">
        <f t="shared" si="24"/>
        <v>0.62074980330377394</v>
      </c>
      <c r="AK41" s="402">
        <f t="shared" si="24"/>
        <v>0.6271489276710569</v>
      </c>
      <c r="AL41" s="28">
        <f t="shared" si="24"/>
        <v>1.8884812553541561</v>
      </c>
      <c r="AM41" s="28">
        <f t="shared" si="24"/>
        <v>1.9746599682006174</v>
      </c>
      <c r="AN41" s="402">
        <f t="shared" si="24"/>
        <v>1.954906692216154</v>
      </c>
      <c r="AO41" s="384">
        <f t="shared" si="25"/>
        <v>1.8812963406613612</v>
      </c>
      <c r="AP41" s="385">
        <f t="shared" si="25"/>
        <v>2.1810883510409842</v>
      </c>
      <c r="AQ41" s="386">
        <f t="shared" si="25"/>
        <v>2.1171331177680233</v>
      </c>
    </row>
    <row r="42" spans="1:43" ht="19.5" customHeight="1">
      <c r="A42" s="8" t="s">
        <v>211</v>
      </c>
      <c r="B42" s="19">
        <v>3824.4899999999989</v>
      </c>
      <c r="C42" s="371">
        <v>861.03</v>
      </c>
      <c r="D42" s="375">
        <v>4685.5199999999986</v>
      </c>
      <c r="E42" s="19">
        <v>7681.19</v>
      </c>
      <c r="F42" s="369">
        <v>5421.54</v>
      </c>
      <c r="G42" s="377">
        <v>13102.73</v>
      </c>
      <c r="H42" s="345">
        <f t="shared" si="26"/>
        <v>7.2513507323229226E-2</v>
      </c>
      <c r="I42" s="323">
        <f t="shared" si="27"/>
        <v>4.7985038552210849E-3</v>
      </c>
      <c r="J42" s="399">
        <f t="shared" si="28"/>
        <v>2.0180641706780116E-2</v>
      </c>
      <c r="K42" s="323">
        <f t="shared" si="29"/>
        <v>0.19480731266396276</v>
      </c>
      <c r="L42" s="323">
        <f t="shared" si="30"/>
        <v>5.9500450132427725E-2</v>
      </c>
      <c r="M42" s="399">
        <f t="shared" si="31"/>
        <v>0.10036767513631648</v>
      </c>
      <c r="N42" s="394">
        <f t="shared" si="22"/>
        <v>1.0084220379710764</v>
      </c>
      <c r="O42" s="395">
        <f t="shared" si="22"/>
        <v>5.2965750322288425</v>
      </c>
      <c r="P42" s="386">
        <f t="shared" si="22"/>
        <v>1.7964302788164395</v>
      </c>
      <c r="R42" s="401">
        <v>827.04399999999998</v>
      </c>
      <c r="S42" s="369">
        <v>216.30399999999997</v>
      </c>
      <c r="T42" s="374">
        <v>1043.348</v>
      </c>
      <c r="U42" s="19">
        <v>1628.1220000000001</v>
      </c>
      <c r="V42" s="119">
        <v>1402.8600000000001</v>
      </c>
      <c r="W42" s="375">
        <v>3030.982</v>
      </c>
      <c r="X42" s="345">
        <f t="shared" si="32"/>
        <v>0.12381126179419173</v>
      </c>
      <c r="Y42" s="323">
        <f t="shared" si="33"/>
        <v>1.0039432006082767E-2</v>
      </c>
      <c r="Z42" s="399">
        <f t="shared" si="34"/>
        <v>3.696496751728473E-2</v>
      </c>
      <c r="AA42" s="323">
        <f t="shared" si="35"/>
        <v>0.24154216976145346</v>
      </c>
      <c r="AB42" s="323">
        <f t="shared" si="36"/>
        <v>8.3609322291033489E-2</v>
      </c>
      <c r="AC42" s="399">
        <f t="shared" si="37"/>
        <v>0.12887222738111029</v>
      </c>
      <c r="AE42" s="394">
        <f t="shared" si="23"/>
        <v>0.96860384695372936</v>
      </c>
      <c r="AF42" s="395">
        <f t="shared" si="23"/>
        <v>5.4855943486944305</v>
      </c>
      <c r="AG42" s="386">
        <f t="shared" si="23"/>
        <v>1.9050537308740709</v>
      </c>
      <c r="AI42" s="27">
        <f t="shared" si="24"/>
        <v>2.162494868596859</v>
      </c>
      <c r="AJ42" s="28">
        <f t="shared" si="24"/>
        <v>2.5121540480587203</v>
      </c>
      <c r="AK42" s="402">
        <f t="shared" si="24"/>
        <v>2.2267496457170179</v>
      </c>
      <c r="AL42" s="28">
        <f t="shared" si="24"/>
        <v>2.1196220898063975</v>
      </c>
      <c r="AM42" s="28">
        <f t="shared" si="24"/>
        <v>2.5875673701568189</v>
      </c>
      <c r="AN42" s="402">
        <f t="shared" si="24"/>
        <v>2.3132446444366939</v>
      </c>
      <c r="AO42" s="384">
        <f t="shared" si="25"/>
        <v>-1.9825609490708111E-2</v>
      </c>
      <c r="AP42" s="385">
        <f t="shared" si="25"/>
        <v>3.001938601511106E-2</v>
      </c>
      <c r="AQ42" s="386">
        <f t="shared" si="25"/>
        <v>3.8843611757631763E-2</v>
      </c>
    </row>
    <row r="43" spans="1:43" ht="19.5" customHeight="1">
      <c r="A43" s="8" t="s">
        <v>215</v>
      </c>
      <c r="B43" s="19">
        <v>5372.329999999999</v>
      </c>
      <c r="C43" s="371">
        <v>5494.42</v>
      </c>
      <c r="D43" s="375">
        <v>10866.75</v>
      </c>
      <c r="E43" s="19">
        <v>4294.5599999999995</v>
      </c>
      <c r="F43" s="369">
        <v>7386.6100000000006</v>
      </c>
      <c r="G43" s="377">
        <v>11681.17</v>
      </c>
      <c r="H43" s="345">
        <f t="shared" si="26"/>
        <v>0.10186103004526201</v>
      </c>
      <c r="I43" s="323">
        <f t="shared" si="27"/>
        <v>3.0620298424217315E-2</v>
      </c>
      <c r="J43" s="399">
        <f t="shared" si="28"/>
        <v>4.6803340561379074E-2</v>
      </c>
      <c r="K43" s="323">
        <f t="shared" si="29"/>
        <v>0.1089169376976937</v>
      </c>
      <c r="L43" s="323">
        <f t="shared" si="30"/>
        <v>8.1066748553490706E-2</v>
      </c>
      <c r="M43" s="399">
        <f t="shared" si="31"/>
        <v>8.9478442719348253E-2</v>
      </c>
      <c r="N43" s="394">
        <f t="shared" si="22"/>
        <v>-0.20061500317366948</v>
      </c>
      <c r="O43" s="395">
        <f t="shared" si="22"/>
        <v>0.34438393861408495</v>
      </c>
      <c r="P43" s="386">
        <f t="shared" si="22"/>
        <v>7.4946051027216062E-2</v>
      </c>
      <c r="R43" s="401">
        <v>899.31100000000004</v>
      </c>
      <c r="S43" s="369">
        <v>977.97699999999986</v>
      </c>
      <c r="T43" s="374">
        <v>1877.288</v>
      </c>
      <c r="U43" s="19">
        <v>774.63699999999983</v>
      </c>
      <c r="V43" s="119">
        <v>1102.3739999999998</v>
      </c>
      <c r="W43" s="375">
        <v>1877.0109999999995</v>
      </c>
      <c r="X43" s="345">
        <f t="shared" si="32"/>
        <v>0.13462987417283284</v>
      </c>
      <c r="Y43" s="323">
        <f t="shared" si="33"/>
        <v>4.5391363983157067E-2</v>
      </c>
      <c r="Z43" s="399">
        <f t="shared" si="34"/>
        <v>6.6510780622178245E-2</v>
      </c>
      <c r="AA43" s="323">
        <f t="shared" si="35"/>
        <v>0.11492228577311957</v>
      </c>
      <c r="AB43" s="323">
        <f t="shared" si="36"/>
        <v>6.5700599526150663E-2</v>
      </c>
      <c r="AC43" s="399">
        <f t="shared" si="37"/>
        <v>7.9807332537390571E-2</v>
      </c>
      <c r="AE43" s="394">
        <f t="shared" si="23"/>
        <v>-0.13863279777518589</v>
      </c>
      <c r="AF43" s="395">
        <f t="shared" si="23"/>
        <v>0.12719828789429605</v>
      </c>
      <c r="AG43" s="386">
        <f t="shared" si="23"/>
        <v>-1.4755327898569552E-4</v>
      </c>
      <c r="AI43" s="27">
        <f t="shared" si="24"/>
        <v>1.6739682781958671</v>
      </c>
      <c r="AJ43" s="28">
        <f t="shared" si="24"/>
        <v>1.7799458359572073</v>
      </c>
      <c r="AK43" s="402">
        <f t="shared" si="24"/>
        <v>1.7275523960705823</v>
      </c>
      <c r="AL43" s="28">
        <f t="shared" si="24"/>
        <v>1.8037633657464325</v>
      </c>
      <c r="AM43" s="28">
        <f t="shared" si="24"/>
        <v>1.4923950228860057</v>
      </c>
      <c r="AN43" s="402">
        <f t="shared" si="24"/>
        <v>1.6068690037042519</v>
      </c>
      <c r="AO43" s="384">
        <f t="shared" si="25"/>
        <v>7.7537363904203169E-2</v>
      </c>
      <c r="AP43" s="385">
        <f t="shared" si="25"/>
        <v>-0.16155031645475015</v>
      </c>
      <c r="AQ43" s="386">
        <f t="shared" si="25"/>
        <v>-6.9858021464837619E-2</v>
      </c>
    </row>
    <row r="44" spans="1:43" ht="19.5" customHeight="1">
      <c r="A44" s="8" t="s">
        <v>220</v>
      </c>
      <c r="B44" s="19">
        <v>864.88</v>
      </c>
      <c r="C44" s="371">
        <v>7505.25</v>
      </c>
      <c r="D44" s="375">
        <v>8370.1299999999992</v>
      </c>
      <c r="E44" s="19">
        <v>839.73</v>
      </c>
      <c r="F44" s="369">
        <v>5186.3600000000006</v>
      </c>
      <c r="G44" s="377">
        <v>6026.09</v>
      </c>
      <c r="H44" s="345">
        <f t="shared" si="26"/>
        <v>1.6398390952444511E-2</v>
      </c>
      <c r="I44" s="323">
        <f t="shared" si="27"/>
        <v>4.1826615866343855E-2</v>
      </c>
      <c r="J44" s="399">
        <f t="shared" si="28"/>
        <v>3.6050341172201052E-2</v>
      </c>
      <c r="K44" s="323">
        <f t="shared" si="29"/>
        <v>2.129690121755997E-2</v>
      </c>
      <c r="L44" s="323">
        <f t="shared" si="30"/>
        <v>5.6919390901629036E-2</v>
      </c>
      <c r="M44" s="399">
        <f t="shared" si="31"/>
        <v>4.6160200466788627E-2</v>
      </c>
      <c r="N44" s="394">
        <f t="shared" si="22"/>
        <v>-2.9079178614374222E-2</v>
      </c>
      <c r="O44" s="395">
        <f t="shared" si="22"/>
        <v>-0.30896905499483684</v>
      </c>
      <c r="P44" s="386">
        <f t="shared" si="22"/>
        <v>-0.28004821908381344</v>
      </c>
      <c r="R44" s="401">
        <v>247.94900000000001</v>
      </c>
      <c r="S44" s="369">
        <v>2259.915</v>
      </c>
      <c r="T44" s="374">
        <v>2507.864</v>
      </c>
      <c r="U44" s="19">
        <v>244.197</v>
      </c>
      <c r="V44" s="119">
        <v>1624.6060000000002</v>
      </c>
      <c r="W44" s="375">
        <v>1868.8030000000003</v>
      </c>
      <c r="X44" s="345">
        <f t="shared" si="32"/>
        <v>3.7118797247314587E-2</v>
      </c>
      <c r="Y44" s="323">
        <f t="shared" si="33"/>
        <v>0.10489063069581024</v>
      </c>
      <c r="Z44" s="399">
        <f t="shared" si="34"/>
        <v>8.8851573298427522E-2</v>
      </c>
      <c r="AA44" s="323">
        <f t="shared" si="35"/>
        <v>3.6228165474846266E-2</v>
      </c>
      <c r="AB44" s="323">
        <f t="shared" si="36"/>
        <v>9.682520468895453E-2</v>
      </c>
      <c r="AC44" s="399">
        <f t="shared" si="37"/>
        <v>7.94583422621781E-2</v>
      </c>
      <c r="AE44" s="394">
        <f t="shared" si="23"/>
        <v>-1.5132144110280781E-2</v>
      </c>
      <c r="AF44" s="395">
        <f t="shared" si="23"/>
        <v>-0.28112075011670784</v>
      </c>
      <c r="AG44" s="386">
        <f t="shared" si="23"/>
        <v>-0.25482282930812822</v>
      </c>
      <c r="AI44" s="27">
        <f t="shared" si="24"/>
        <v>2.8668601424475071</v>
      </c>
      <c r="AJ44" s="28">
        <f t="shared" si="24"/>
        <v>3.0111122214449888</v>
      </c>
      <c r="AK44" s="402">
        <f t="shared" si="24"/>
        <v>2.9962067494770093</v>
      </c>
      <c r="AL44" s="28">
        <f t="shared" si="24"/>
        <v>2.9080418706012647</v>
      </c>
      <c r="AM44" s="28">
        <f t="shared" si="24"/>
        <v>3.132458988577731</v>
      </c>
      <c r="AN44" s="402">
        <f t="shared" si="24"/>
        <v>3.1011866732823448</v>
      </c>
      <c r="AO44" s="384">
        <f t="shared" si="25"/>
        <v>1.4364749624165419E-2</v>
      </c>
      <c r="AP44" s="385">
        <f t="shared" si="25"/>
        <v>4.0299649501110132E-2</v>
      </c>
      <c r="AQ44" s="386">
        <f t="shared" si="25"/>
        <v>3.5037610079364463E-2</v>
      </c>
    </row>
    <row r="45" spans="1:43" ht="19.5" customHeight="1">
      <c r="A45" s="8" t="s">
        <v>213</v>
      </c>
      <c r="B45" s="19">
        <v>4417.2599999999993</v>
      </c>
      <c r="C45" s="371">
        <v>4770.9800000000005</v>
      </c>
      <c r="D45" s="375">
        <v>9188.24</v>
      </c>
      <c r="E45" s="19">
        <v>5008.7299999999996</v>
      </c>
      <c r="F45" s="369">
        <v>5652.2899999999991</v>
      </c>
      <c r="G45" s="377">
        <v>10661.019999999999</v>
      </c>
      <c r="H45" s="345">
        <f t="shared" si="26"/>
        <v>8.3752608938344089E-2</v>
      </c>
      <c r="I45" s="323">
        <f t="shared" si="27"/>
        <v>2.6588581028747772E-2</v>
      </c>
      <c r="J45" s="399">
        <f t="shared" si="28"/>
        <v>3.9573959636476926E-2</v>
      </c>
      <c r="K45" s="323">
        <f t="shared" si="29"/>
        <v>0.12702943569412684</v>
      </c>
      <c r="L45" s="323">
        <f t="shared" si="30"/>
        <v>6.2032890890599324E-2</v>
      </c>
      <c r="M45" s="399">
        <f t="shared" si="31"/>
        <v>8.1664034287646348E-2</v>
      </c>
      <c r="N45" s="394">
        <f t="shared" si="22"/>
        <v>0.13389974780746444</v>
      </c>
      <c r="O45" s="395">
        <f t="shared" si="22"/>
        <v>0.18472305480215773</v>
      </c>
      <c r="P45" s="386">
        <f t="shared" si="22"/>
        <v>0.1602896746275673</v>
      </c>
      <c r="R45" s="401">
        <v>665.61200000000008</v>
      </c>
      <c r="S45" s="369">
        <v>726.20500000000004</v>
      </c>
      <c r="T45" s="374">
        <v>1391.817</v>
      </c>
      <c r="U45" s="19">
        <v>876.22400000000005</v>
      </c>
      <c r="V45" s="119">
        <v>906.24799999999993</v>
      </c>
      <c r="W45" s="375">
        <v>1782.472</v>
      </c>
      <c r="X45" s="345">
        <f t="shared" si="32"/>
        <v>9.9644349738775145E-2</v>
      </c>
      <c r="Y45" s="323">
        <f t="shared" si="33"/>
        <v>3.3705736925703347E-2</v>
      </c>
      <c r="Z45" s="399">
        <f t="shared" si="34"/>
        <v>4.9310939585837793E-2</v>
      </c>
      <c r="AA45" s="323">
        <f t="shared" si="35"/>
        <v>0.129993358088067</v>
      </c>
      <c r="AB45" s="323">
        <f t="shared" si="36"/>
        <v>5.4011648423652039E-2</v>
      </c>
      <c r="AC45" s="399">
        <f t="shared" si="37"/>
        <v>7.5787694181114376E-2</v>
      </c>
      <c r="AE45" s="394">
        <f t="shared" si="23"/>
        <v>0.31641857418435959</v>
      </c>
      <c r="AF45" s="395">
        <f t="shared" si="23"/>
        <v>0.2479231071116281</v>
      </c>
      <c r="AG45" s="386">
        <f t="shared" si="23"/>
        <v>0.28067985949302243</v>
      </c>
      <c r="AI45" s="27">
        <f t="shared" si="24"/>
        <v>1.5068436089340456</v>
      </c>
      <c r="AJ45" s="28">
        <f t="shared" si="24"/>
        <v>1.522129625359989</v>
      </c>
      <c r="AK45" s="402">
        <f t="shared" si="24"/>
        <v>1.5147808503043021</v>
      </c>
      <c r="AL45" s="28">
        <f t="shared" si="24"/>
        <v>1.7493935588462548</v>
      </c>
      <c r="AM45" s="28">
        <f t="shared" si="24"/>
        <v>1.6033289162445665</v>
      </c>
      <c r="AN45" s="402">
        <f t="shared" si="24"/>
        <v>1.6719525899022796</v>
      </c>
      <c r="AO45" s="384">
        <f t="shared" si="25"/>
        <v>0.16096557630409383</v>
      </c>
      <c r="AP45" s="385">
        <f t="shared" si="25"/>
        <v>5.334584488188622E-2</v>
      </c>
      <c r="AQ45" s="386">
        <f t="shared" si="25"/>
        <v>0.10375873154615302</v>
      </c>
    </row>
    <row r="46" spans="1:43" ht="19.5" customHeight="1">
      <c r="A46" s="8" t="s">
        <v>212</v>
      </c>
      <c r="B46" s="19">
        <v>8598.23</v>
      </c>
      <c r="C46" s="371">
        <v>20497.689999999999</v>
      </c>
      <c r="D46" s="375">
        <v>29095.919999999998</v>
      </c>
      <c r="E46" s="19">
        <v>7163.3700000000008</v>
      </c>
      <c r="F46" s="369">
        <v>12932.990000000002</v>
      </c>
      <c r="G46" s="377">
        <v>20096.36</v>
      </c>
      <c r="H46" s="345">
        <f t="shared" si="26"/>
        <v>0.16302508676236815</v>
      </c>
      <c r="I46" s="323">
        <f t="shared" si="27"/>
        <v>0.11423323750406685</v>
      </c>
      <c r="J46" s="399">
        <f t="shared" si="28"/>
        <v>0.12531679229821618</v>
      </c>
      <c r="K46" s="323">
        <f t="shared" si="29"/>
        <v>0.1816745659614788</v>
      </c>
      <c r="L46" s="323">
        <f t="shared" si="30"/>
        <v>0.1419372957790935</v>
      </c>
      <c r="M46" s="399">
        <f t="shared" si="31"/>
        <v>0.15393928836986376</v>
      </c>
      <c r="N46" s="394">
        <f t="shared" si="22"/>
        <v>-0.16687853197693001</v>
      </c>
      <c r="O46" s="395">
        <f t="shared" si="22"/>
        <v>-0.3690513418829145</v>
      </c>
      <c r="P46" s="386">
        <f t="shared" si="22"/>
        <v>-0.30930659693867724</v>
      </c>
      <c r="R46" s="401">
        <v>721.7059999999999</v>
      </c>
      <c r="S46" s="369">
        <v>1787.4460000000001</v>
      </c>
      <c r="T46" s="374">
        <v>2509.152</v>
      </c>
      <c r="U46" s="19">
        <v>552.74599999999998</v>
      </c>
      <c r="V46" s="119">
        <v>1132.5550000000001</v>
      </c>
      <c r="W46" s="375">
        <v>1685.3009999999999</v>
      </c>
      <c r="X46" s="345">
        <f t="shared" si="32"/>
        <v>0.10804180975188614</v>
      </c>
      <c r="Y46" s="323">
        <f t="shared" si="33"/>
        <v>8.2961676998782374E-2</v>
      </c>
      <c r="Z46" s="399">
        <f t="shared" si="34"/>
        <v>8.8897206086492736E-2</v>
      </c>
      <c r="AA46" s="323">
        <f t="shared" si="35"/>
        <v>8.2003356116411644E-2</v>
      </c>
      <c r="AB46" s="323">
        <f t="shared" si="36"/>
        <v>6.7499362735641069E-2</v>
      </c>
      <c r="AC46" s="399">
        <f t="shared" si="37"/>
        <v>7.1656147637172554E-2</v>
      </c>
      <c r="AE46" s="394">
        <f t="shared" si="23"/>
        <v>-0.23411195140403426</v>
      </c>
      <c r="AF46" s="395">
        <f t="shared" si="23"/>
        <v>-0.36638365578596499</v>
      </c>
      <c r="AG46" s="386">
        <f t="shared" si="23"/>
        <v>-0.32833841871676173</v>
      </c>
      <c r="AI46" s="27">
        <f t="shared" si="24"/>
        <v>0.83936577644468691</v>
      </c>
      <c r="AJ46" s="28">
        <f t="shared" si="24"/>
        <v>0.8720231401684776</v>
      </c>
      <c r="AK46" s="402">
        <f t="shared" si="24"/>
        <v>0.86237245634439474</v>
      </c>
      <c r="AL46" s="28">
        <f t="shared" si="24"/>
        <v>0.77162843745332133</v>
      </c>
      <c r="AM46" s="28">
        <f t="shared" si="24"/>
        <v>0.87571010261354876</v>
      </c>
      <c r="AN46" s="402">
        <f t="shared" si="24"/>
        <v>0.83861007665069698</v>
      </c>
      <c r="AO46" s="384">
        <f t="shared" si="25"/>
        <v>-8.0700620506927931E-2</v>
      </c>
      <c r="AP46" s="385">
        <f t="shared" si="25"/>
        <v>4.2280557421432987E-3</v>
      </c>
      <c r="AQ46" s="386">
        <f t="shared" si="25"/>
        <v>-2.7554659844340027E-2</v>
      </c>
    </row>
    <row r="47" spans="1:43" ht="19.5" customHeight="1">
      <c r="A47" s="8" t="s">
        <v>214</v>
      </c>
      <c r="B47" s="19">
        <v>470.94000000000005</v>
      </c>
      <c r="C47" s="371">
        <v>5940.1400000000012</v>
      </c>
      <c r="D47" s="375">
        <v>6411.0800000000017</v>
      </c>
      <c r="E47" s="19">
        <v>428.08999999999992</v>
      </c>
      <c r="F47" s="369">
        <v>5464.3300000000008</v>
      </c>
      <c r="G47" s="377">
        <v>5892.420000000001</v>
      </c>
      <c r="H47" s="345">
        <f t="shared" si="26"/>
        <v>8.9291673239573349E-3</v>
      </c>
      <c r="I47" s="323">
        <f t="shared" si="27"/>
        <v>3.3104287528370649E-2</v>
      </c>
      <c r="J47" s="399">
        <f t="shared" si="28"/>
        <v>2.7612668056801366E-2</v>
      </c>
      <c r="K47" s="323">
        <f t="shared" si="29"/>
        <v>1.0857049816280526E-2</v>
      </c>
      <c r="L47" s="323">
        <f t="shared" si="30"/>
        <v>5.9970062873672215E-2</v>
      </c>
      <c r="M47" s="399">
        <f t="shared" si="31"/>
        <v>4.5136280479467564E-2</v>
      </c>
      <c r="N47" s="394">
        <f t="shared" si="22"/>
        <v>-9.098823629337098E-2</v>
      </c>
      <c r="O47" s="395">
        <f t="shared" si="22"/>
        <v>-8.0100805704916095E-2</v>
      </c>
      <c r="P47" s="386">
        <f t="shared" si="22"/>
        <v>-8.0900565895293874E-2</v>
      </c>
      <c r="R47" s="401">
        <v>94.338000000000008</v>
      </c>
      <c r="S47" s="369">
        <v>1294.2169999999999</v>
      </c>
      <c r="T47" s="374">
        <v>1388.5549999999998</v>
      </c>
      <c r="U47" s="19">
        <v>82.302000000000007</v>
      </c>
      <c r="V47" s="119">
        <v>1286.3989999999997</v>
      </c>
      <c r="W47" s="375">
        <v>1368.7009999999996</v>
      </c>
      <c r="X47" s="345">
        <f t="shared" si="32"/>
        <v>1.4122715133826569E-2</v>
      </c>
      <c r="Y47" s="323">
        <f t="shared" si="33"/>
        <v>6.0069178436905561E-2</v>
      </c>
      <c r="Z47" s="399">
        <f t="shared" si="34"/>
        <v>4.9195369589976973E-2</v>
      </c>
      <c r="AA47" s="323">
        <f t="shared" si="35"/>
        <v>1.2210020904887438E-2</v>
      </c>
      <c r="AB47" s="323">
        <f t="shared" si="36"/>
        <v>7.6668340807965973E-2</v>
      </c>
      <c r="AC47" s="399">
        <f t="shared" si="37"/>
        <v>5.8194851202927958E-2</v>
      </c>
      <c r="AE47" s="394">
        <f t="shared" si="23"/>
        <v>-0.12758379444126439</v>
      </c>
      <c r="AF47" s="395">
        <f t="shared" si="23"/>
        <v>-6.0407180557821537E-3</v>
      </c>
      <c r="AG47" s="386">
        <f t="shared" si="23"/>
        <v>-1.4298317315482837E-2</v>
      </c>
      <c r="AI47" s="27">
        <f t="shared" si="24"/>
        <v>2.0031851191234553</v>
      </c>
      <c r="AJ47" s="28">
        <f t="shared" si="24"/>
        <v>2.1787651469493978</v>
      </c>
      <c r="AK47" s="402">
        <f t="shared" si="24"/>
        <v>2.1658675293398297</v>
      </c>
      <c r="AL47" s="28">
        <f t="shared" si="24"/>
        <v>1.9225396528767322</v>
      </c>
      <c r="AM47" s="28">
        <f t="shared" si="24"/>
        <v>2.354175168776409</v>
      </c>
      <c r="AN47" s="402">
        <f t="shared" si="24"/>
        <v>2.3228164319583451</v>
      </c>
      <c r="AO47" s="384">
        <f t="shared" si="25"/>
        <v>-4.0258618874930326E-2</v>
      </c>
      <c r="AP47" s="385">
        <f t="shared" si="25"/>
        <v>8.050891674699856E-2</v>
      </c>
      <c r="AQ47" s="386">
        <f t="shared" si="25"/>
        <v>7.2464682392812077E-2</v>
      </c>
    </row>
    <row r="48" spans="1:43" ht="19.5" customHeight="1">
      <c r="A48" s="8" t="s">
        <v>217</v>
      </c>
      <c r="B48" s="19">
        <v>4267.78</v>
      </c>
      <c r="C48" s="371">
        <v>2829.8</v>
      </c>
      <c r="D48" s="375">
        <v>7097.58</v>
      </c>
      <c r="E48" s="19">
        <v>4444.71</v>
      </c>
      <c r="F48" s="369">
        <v>1635.3500000000001</v>
      </c>
      <c r="G48" s="377">
        <v>6080.06</v>
      </c>
      <c r="H48" s="345">
        <f t="shared" si="26"/>
        <v>8.0918422138358662E-2</v>
      </c>
      <c r="I48" s="323">
        <f t="shared" si="27"/>
        <v>1.5770421715276619E-2</v>
      </c>
      <c r="J48" s="399">
        <f t="shared" si="28"/>
        <v>3.0569439243714348E-2</v>
      </c>
      <c r="K48" s="323">
        <f t="shared" si="29"/>
        <v>0.11272498280483129</v>
      </c>
      <c r="L48" s="323">
        <f t="shared" si="30"/>
        <v>1.7947679280069073E-2</v>
      </c>
      <c r="M48" s="399">
        <f t="shared" si="31"/>
        <v>4.6573613810962478E-2</v>
      </c>
      <c r="N48" s="394">
        <f t="shared" si="22"/>
        <v>4.1457151024654575E-2</v>
      </c>
      <c r="O48" s="395">
        <f t="shared" si="22"/>
        <v>-0.42209696798360308</v>
      </c>
      <c r="P48" s="386">
        <f t="shared" si="22"/>
        <v>-0.14336154013057964</v>
      </c>
      <c r="R48" s="401">
        <v>642.87699999999984</v>
      </c>
      <c r="S48" s="369">
        <v>612.90300000000002</v>
      </c>
      <c r="T48" s="374">
        <v>1255.7799999999997</v>
      </c>
      <c r="U48" s="19">
        <v>790.01900000000012</v>
      </c>
      <c r="V48" s="119">
        <v>449.291</v>
      </c>
      <c r="W48" s="375">
        <v>1239.3100000000002</v>
      </c>
      <c r="X48" s="345">
        <f t="shared" si="32"/>
        <v>9.6240843955659641E-2</v>
      </c>
      <c r="Y48" s="323">
        <f t="shared" si="33"/>
        <v>2.8446991247615148E-2</v>
      </c>
      <c r="Z48" s="399">
        <f t="shared" si="34"/>
        <v>4.4491259779916012E-2</v>
      </c>
      <c r="AA48" s="323">
        <f t="shared" si="35"/>
        <v>0.11720430251097505</v>
      </c>
      <c r="AB48" s="323">
        <f t="shared" si="36"/>
        <v>2.6777380509431251E-2</v>
      </c>
      <c r="AC48" s="399">
        <f t="shared" si="37"/>
        <v>5.2693364762866894E-2</v>
      </c>
      <c r="AE48" s="394">
        <f t="shared" si="23"/>
        <v>0.22888048569166469</v>
      </c>
      <c r="AF48" s="395">
        <f t="shared" si="23"/>
        <v>-0.26694599308536593</v>
      </c>
      <c r="AG48" s="386">
        <f t="shared" si="23"/>
        <v>-1.3115354600327745E-2</v>
      </c>
      <c r="AI48" s="27">
        <f t="shared" si="24"/>
        <v>1.5063499055715146</v>
      </c>
      <c r="AJ48" s="28">
        <f t="shared" si="24"/>
        <v>2.1658880486253445</v>
      </c>
      <c r="AK48" s="402">
        <f t="shared" si="24"/>
        <v>1.7693072850182734</v>
      </c>
      <c r="AL48" s="28">
        <f t="shared" si="24"/>
        <v>1.7774365481662473</v>
      </c>
      <c r="AM48" s="28">
        <f t="shared" si="24"/>
        <v>2.7473690647262048</v>
      </c>
      <c r="AN48" s="402">
        <f t="shared" si="24"/>
        <v>2.0383187008022947</v>
      </c>
      <c r="AO48" s="384">
        <f t="shared" si="25"/>
        <v>0.17996259806042969</v>
      </c>
      <c r="AP48" s="385">
        <f t="shared" si="25"/>
        <v>0.26847233238574697</v>
      </c>
      <c r="AQ48" s="386">
        <f t="shared" si="25"/>
        <v>0.15204335508133229</v>
      </c>
    </row>
    <row r="49" spans="1:43" ht="19.5" customHeight="1">
      <c r="A49" s="8" t="s">
        <v>224</v>
      </c>
      <c r="B49" s="19">
        <v>567.73</v>
      </c>
      <c r="C49" s="371">
        <v>4539.0600000000004</v>
      </c>
      <c r="D49" s="375">
        <v>5106.7900000000009</v>
      </c>
      <c r="E49" s="19">
        <v>258.70999999999998</v>
      </c>
      <c r="F49" s="369">
        <v>2771.1099999999997</v>
      </c>
      <c r="G49" s="377">
        <v>3029.8199999999997</v>
      </c>
      <c r="H49" s="345">
        <f t="shared" si="26"/>
        <v>1.0764335509471052E-2</v>
      </c>
      <c r="I49" s="323">
        <f t="shared" si="27"/>
        <v>2.5296095268550249E-2</v>
      </c>
      <c r="J49" s="399">
        <f t="shared" si="28"/>
        <v>2.1995061223037713E-2</v>
      </c>
      <c r="K49" s="323">
        <f t="shared" si="29"/>
        <v>6.5613010300869792E-3</v>
      </c>
      <c r="L49" s="323">
        <f t="shared" si="30"/>
        <v>3.0412445977798148E-2</v>
      </c>
      <c r="M49" s="399">
        <f t="shared" si="31"/>
        <v>2.3208597710669025E-2</v>
      </c>
      <c r="N49" s="394">
        <f t="shared" si="22"/>
        <v>-0.54430803374843684</v>
      </c>
      <c r="O49" s="395">
        <f t="shared" si="22"/>
        <v>-0.3894969443012431</v>
      </c>
      <c r="P49" s="386">
        <f t="shared" si="22"/>
        <v>-0.40670754035313783</v>
      </c>
      <c r="R49" s="401">
        <v>176.59100000000001</v>
      </c>
      <c r="S49" s="369">
        <v>1433.9</v>
      </c>
      <c r="T49" s="374">
        <v>1610.491</v>
      </c>
      <c r="U49" s="19">
        <v>77.751000000000005</v>
      </c>
      <c r="V49" s="119">
        <v>905.77</v>
      </c>
      <c r="W49" s="375">
        <v>983.52099999999996</v>
      </c>
      <c r="X49" s="345">
        <f t="shared" si="32"/>
        <v>2.6436265218655976E-2</v>
      </c>
      <c r="Y49" s="323">
        <f t="shared" si="33"/>
        <v>6.6552359427112226E-2</v>
      </c>
      <c r="Z49" s="399">
        <f t="shared" si="34"/>
        <v>5.7058380810505613E-2</v>
      </c>
      <c r="AA49" s="323">
        <f t="shared" si="35"/>
        <v>1.1534851344753507E-2</v>
      </c>
      <c r="AB49" s="323">
        <f t="shared" si="36"/>
        <v>5.3983160009943541E-2</v>
      </c>
      <c r="AC49" s="399">
        <f t="shared" si="37"/>
        <v>4.1817649179736786E-2</v>
      </c>
      <c r="AE49" s="394">
        <f t="shared" si="23"/>
        <v>-0.55971142357198267</v>
      </c>
      <c r="AF49" s="395">
        <f t="shared" si="23"/>
        <v>-0.36831717693005095</v>
      </c>
      <c r="AG49" s="386">
        <f t="shared" si="23"/>
        <v>-0.38930363473002955</v>
      </c>
      <c r="AI49" s="27">
        <f t="shared" si="24"/>
        <v>3.110475049759569</v>
      </c>
      <c r="AJ49" s="28">
        <f t="shared" si="24"/>
        <v>3.1590241151251579</v>
      </c>
      <c r="AK49" s="402">
        <f t="shared" si="24"/>
        <v>3.1536268379941212</v>
      </c>
      <c r="AL49" s="28">
        <f t="shared" si="24"/>
        <v>3.0053341579374591</v>
      </c>
      <c r="AM49" s="28">
        <f t="shared" si="24"/>
        <v>3.2686179906246959</v>
      </c>
      <c r="AN49" s="402">
        <f t="shared" si="24"/>
        <v>3.246136734195431</v>
      </c>
      <c r="AO49" s="384">
        <f t="shared" si="25"/>
        <v>-3.3802197458628398E-2</v>
      </c>
      <c r="AP49" s="385">
        <f t="shared" si="25"/>
        <v>3.4692320003133631E-2</v>
      </c>
      <c r="AQ49" s="386">
        <f t="shared" si="25"/>
        <v>2.933444600571421E-2</v>
      </c>
    </row>
    <row r="50" spans="1:43" ht="19.5" customHeight="1">
      <c r="A50" s="8" t="s">
        <v>218</v>
      </c>
      <c r="B50" s="19">
        <v>1450.2300000000002</v>
      </c>
      <c r="C50" s="371">
        <v>10745.49</v>
      </c>
      <c r="D50" s="375">
        <v>12195.72</v>
      </c>
      <c r="E50" s="19">
        <v>1566.3399999999997</v>
      </c>
      <c r="F50" s="369">
        <v>4947.6099999999997</v>
      </c>
      <c r="G50" s="377">
        <v>6513.9499999999989</v>
      </c>
      <c r="H50" s="345">
        <f t="shared" si="26"/>
        <v>2.7496807084177698E-2</v>
      </c>
      <c r="I50" s="323">
        <f t="shared" si="27"/>
        <v>5.9884411915078005E-2</v>
      </c>
      <c r="J50" s="399">
        <f t="shared" si="28"/>
        <v>5.2527244719094666E-2</v>
      </c>
      <c r="K50" s="323">
        <f t="shared" si="29"/>
        <v>3.972489758983587E-2</v>
      </c>
      <c r="L50" s="323">
        <f t="shared" si="30"/>
        <v>5.4299151547291126E-2</v>
      </c>
      <c r="M50" s="399">
        <f t="shared" si="31"/>
        <v>4.9897236488442374E-2</v>
      </c>
      <c r="N50" s="394">
        <f t="shared" si="22"/>
        <v>8.0063162394930068E-2</v>
      </c>
      <c r="O50" s="395">
        <f t="shared" si="22"/>
        <v>-0.53956404035553518</v>
      </c>
      <c r="P50" s="386">
        <f t="shared" si="22"/>
        <v>-0.46588229313234486</v>
      </c>
      <c r="R50" s="401">
        <v>207.91400000000002</v>
      </c>
      <c r="S50" s="369">
        <v>1392.8589999999997</v>
      </c>
      <c r="T50" s="374">
        <v>1600.7729999999997</v>
      </c>
      <c r="U50" s="19">
        <v>199.29899999999995</v>
      </c>
      <c r="V50" s="119">
        <v>750.0029999999997</v>
      </c>
      <c r="W50" s="375">
        <v>949.30199999999968</v>
      </c>
      <c r="X50" s="345">
        <f t="shared" si="32"/>
        <v>3.1125423417227599E-2</v>
      </c>
      <c r="Y50" s="323">
        <f t="shared" si="33"/>
        <v>6.4647501777870195E-2</v>
      </c>
      <c r="Z50" s="399">
        <f t="shared" si="34"/>
        <v>5.6714080007386244E-2</v>
      </c>
      <c r="AA50" s="323">
        <f t="shared" si="35"/>
        <v>2.9567263934329183E-2</v>
      </c>
      <c r="AB50" s="323">
        <f t="shared" si="36"/>
        <v>4.4699572691674121E-2</v>
      </c>
      <c r="AC50" s="399">
        <f t="shared" si="37"/>
        <v>4.0362715185158708E-2</v>
      </c>
      <c r="AE50" s="394">
        <f t="shared" si="23"/>
        <v>-4.1435401175486331E-2</v>
      </c>
      <c r="AF50" s="395">
        <f t="shared" si="23"/>
        <v>-0.46153702564294025</v>
      </c>
      <c r="AG50" s="386">
        <f t="shared" si="23"/>
        <v>-0.40697275628711888</v>
      </c>
      <c r="AI50" s="27">
        <f t="shared" si="24"/>
        <v>1.433662246678113</v>
      </c>
      <c r="AJ50" s="28">
        <f t="shared" si="24"/>
        <v>1.2962266029748293</v>
      </c>
      <c r="AK50" s="402">
        <f t="shared" si="24"/>
        <v>1.3125694915921322</v>
      </c>
      <c r="AL50" s="28">
        <f t="shared" si="24"/>
        <v>1.2723865827342724</v>
      </c>
      <c r="AM50" s="28">
        <f t="shared" si="24"/>
        <v>1.5158894900770268</v>
      </c>
      <c r="AN50" s="402">
        <f t="shared" si="24"/>
        <v>1.4573369460926164</v>
      </c>
      <c r="AO50" s="384">
        <f t="shared" si="25"/>
        <v>-0.11249209101901556</v>
      </c>
      <c r="AP50" s="385">
        <f t="shared" si="25"/>
        <v>0.1694633381216471</v>
      </c>
      <c r="AQ50" s="386">
        <f t="shared" si="25"/>
        <v>0.11029317337315445</v>
      </c>
    </row>
    <row r="51" spans="1:43" ht="19.5" customHeight="1">
      <c r="A51" s="8" t="s">
        <v>222</v>
      </c>
      <c r="B51" s="19">
        <v>26.970000000000002</v>
      </c>
      <c r="C51" s="371">
        <v>731.16000000000008</v>
      </c>
      <c r="D51" s="375">
        <v>758.13000000000011</v>
      </c>
      <c r="E51" s="19">
        <v>84.559999999999988</v>
      </c>
      <c r="F51" s="369">
        <v>689.88</v>
      </c>
      <c r="G51" s="377">
        <v>774.43999999999994</v>
      </c>
      <c r="H51" s="345">
        <f t="shared" si="26"/>
        <v>5.1135949956922179E-4</v>
      </c>
      <c r="I51" s="323">
        <f t="shared" si="27"/>
        <v>4.0747408090118214E-3</v>
      </c>
      <c r="J51" s="399">
        <f t="shared" si="28"/>
        <v>3.2652832336989737E-3</v>
      </c>
      <c r="K51" s="323">
        <f t="shared" si="29"/>
        <v>2.1445773843460051E-3</v>
      </c>
      <c r="L51" s="323">
        <f t="shared" si="30"/>
        <v>7.5713119404005576E-3</v>
      </c>
      <c r="M51" s="399">
        <f t="shared" si="31"/>
        <v>5.9322555171761092E-3</v>
      </c>
      <c r="N51" s="394">
        <f t="shared" si="22"/>
        <v>2.1353355580274371</v>
      </c>
      <c r="O51" s="395">
        <f t="shared" si="22"/>
        <v>-5.6458230756606054E-2</v>
      </c>
      <c r="P51" s="386">
        <f t="shared" si="22"/>
        <v>2.1513460752113529E-2</v>
      </c>
      <c r="R51" s="401">
        <v>6.0189999999999992</v>
      </c>
      <c r="S51" s="369">
        <v>221.28300000000002</v>
      </c>
      <c r="T51" s="374">
        <v>227.30200000000002</v>
      </c>
      <c r="U51" s="19">
        <v>26.910000000000004</v>
      </c>
      <c r="V51" s="119">
        <v>204.59300000000002</v>
      </c>
      <c r="W51" s="375">
        <v>231.50300000000001</v>
      </c>
      <c r="X51" s="345">
        <f t="shared" si="32"/>
        <v>9.0106449564864737E-4</v>
      </c>
      <c r="Y51" s="323">
        <f t="shared" si="33"/>
        <v>1.0270524967647448E-2</v>
      </c>
      <c r="Z51" s="399">
        <f t="shared" si="34"/>
        <v>8.0531242180114926E-3</v>
      </c>
      <c r="AA51" s="323">
        <f t="shared" si="35"/>
        <v>3.9922682626244918E-3</v>
      </c>
      <c r="AB51" s="323">
        <f t="shared" si="36"/>
        <v>1.2193577459967077E-2</v>
      </c>
      <c r="AC51" s="399">
        <f t="shared" si="37"/>
        <v>9.8431159457262295E-3</v>
      </c>
      <c r="AE51" s="394">
        <f t="shared" si="23"/>
        <v>3.4708423326133921</v>
      </c>
      <c r="AF51" s="395">
        <f t="shared" si="23"/>
        <v>-7.5423778600253955E-2</v>
      </c>
      <c r="AG51" s="386">
        <f t="shared" si="23"/>
        <v>1.8482019515886322E-2</v>
      </c>
      <c r="AI51" s="27">
        <f t="shared" si="24"/>
        <v>2.2317389692250647</v>
      </c>
      <c r="AJ51" s="28">
        <f t="shared" si="24"/>
        <v>3.0264647956671586</v>
      </c>
      <c r="AK51" s="402">
        <f t="shared" si="24"/>
        <v>2.9981929220582222</v>
      </c>
      <c r="AL51" s="28">
        <f t="shared" si="24"/>
        <v>3.1823557237464533</v>
      </c>
      <c r="AM51" s="28">
        <f t="shared" si="24"/>
        <v>2.9656317040644753</v>
      </c>
      <c r="AN51" s="402">
        <f t="shared" si="24"/>
        <v>2.9892954909353859</v>
      </c>
      <c r="AO51" s="384">
        <f t="shared" si="25"/>
        <v>0.42595337879119211</v>
      </c>
      <c r="AP51" s="385">
        <f t="shared" si="25"/>
        <v>-2.0100379720185448E-2</v>
      </c>
      <c r="AQ51" s="386">
        <f t="shared" si="25"/>
        <v>-2.9675979345346053E-3</v>
      </c>
    </row>
    <row r="52" spans="1:43" ht="19.5" customHeight="1">
      <c r="A52" s="8" t="s">
        <v>219</v>
      </c>
      <c r="B52" s="19">
        <v>825.99</v>
      </c>
      <c r="C52" s="371">
        <v>1456.0300000000002</v>
      </c>
      <c r="D52" s="375">
        <v>2282.0200000000004</v>
      </c>
      <c r="E52" s="19">
        <v>312.34000000000003</v>
      </c>
      <c r="F52" s="369">
        <v>739.55000000000007</v>
      </c>
      <c r="G52" s="377">
        <v>1051.8900000000001</v>
      </c>
      <c r="H52" s="345">
        <f t="shared" si="26"/>
        <v>1.5661024584693418E-2</v>
      </c>
      <c r="I52" s="323">
        <f t="shared" si="27"/>
        <v>8.1144275673525404E-3</v>
      </c>
      <c r="J52" s="399">
        <f t="shared" si="28"/>
        <v>9.8287122854467338E-3</v>
      </c>
      <c r="K52" s="323">
        <f t="shared" si="29"/>
        <v>7.9214439478078446E-3</v>
      </c>
      <c r="L52" s="323">
        <f t="shared" si="30"/>
        <v>8.1164314743480508E-3</v>
      </c>
      <c r="M52" s="399">
        <f t="shared" si="31"/>
        <v>8.057538680804683E-3</v>
      </c>
      <c r="N52" s="394">
        <f t="shared" si="22"/>
        <v>-0.62185982881148683</v>
      </c>
      <c r="O52" s="395">
        <f t="shared" si="22"/>
        <v>-0.49207777312280654</v>
      </c>
      <c r="P52" s="386">
        <f t="shared" si="22"/>
        <v>-0.53905311960456093</v>
      </c>
      <c r="R52" s="401">
        <v>161.78899999999999</v>
      </c>
      <c r="S52" s="369">
        <v>269.38400000000001</v>
      </c>
      <c r="T52" s="374">
        <v>431.173</v>
      </c>
      <c r="U52" s="19">
        <v>53.382000000000005</v>
      </c>
      <c r="V52" s="119">
        <v>127.23100000000001</v>
      </c>
      <c r="W52" s="375">
        <v>180.613</v>
      </c>
      <c r="X52" s="345">
        <f t="shared" si="32"/>
        <v>2.42203561532645E-2</v>
      </c>
      <c r="Y52" s="323">
        <f t="shared" si="33"/>
        <v>1.2503062132584699E-2</v>
      </c>
      <c r="Z52" s="399">
        <f t="shared" si="34"/>
        <v>1.52761072425789E-2</v>
      </c>
      <c r="AA52" s="323">
        <f t="shared" si="35"/>
        <v>7.9195564621115065E-3</v>
      </c>
      <c r="AB52" s="323">
        <f t="shared" si="36"/>
        <v>7.5828647793867391E-3</v>
      </c>
      <c r="AC52" s="399">
        <f t="shared" si="37"/>
        <v>7.6793592320853355E-3</v>
      </c>
      <c r="AE52" s="394">
        <f t="shared" si="23"/>
        <v>-0.67005173404866825</v>
      </c>
      <c r="AF52" s="395">
        <f t="shared" si="23"/>
        <v>-0.52769652243637344</v>
      </c>
      <c r="AG52" s="386">
        <f t="shared" si="23"/>
        <v>-0.58111245370187836</v>
      </c>
      <c r="AI52" s="27">
        <f t="shared" si="24"/>
        <v>1.9587283139021052</v>
      </c>
      <c r="AJ52" s="28">
        <f t="shared" si="24"/>
        <v>1.850126714422093</v>
      </c>
      <c r="AK52" s="402">
        <f t="shared" si="24"/>
        <v>1.8894356754103816</v>
      </c>
      <c r="AL52" s="28">
        <f t="shared" si="24"/>
        <v>1.7090990587180634</v>
      </c>
      <c r="AM52" s="28">
        <f t="shared" si="24"/>
        <v>1.7203840173078222</v>
      </c>
      <c r="AN52" s="402">
        <f t="shared" si="24"/>
        <v>1.7170331498540721</v>
      </c>
      <c r="AO52" s="384">
        <f t="shared" si="25"/>
        <v>-0.12744455339328797</v>
      </c>
      <c r="AP52" s="385">
        <f>(AM52-AJ52)/AJ52</f>
        <v>-7.0126384372973777E-2</v>
      </c>
      <c r="AQ52" s="386">
        <f>(AN52-AK52)/AK52</f>
        <v>-9.1245511980112284E-2</v>
      </c>
    </row>
    <row r="53" spans="1:43" ht="19.5" customHeight="1">
      <c r="A53" s="8" t="s">
        <v>229</v>
      </c>
      <c r="B53" s="19">
        <v>273.34000000000003</v>
      </c>
      <c r="C53" s="371">
        <v>492.67</v>
      </c>
      <c r="D53" s="375">
        <v>766.01</v>
      </c>
      <c r="E53" s="19">
        <v>223.44</v>
      </c>
      <c r="F53" s="369">
        <v>397.69000000000005</v>
      </c>
      <c r="G53" s="377">
        <v>621.13000000000011</v>
      </c>
      <c r="H53" s="345">
        <f t="shared" si="26"/>
        <v>5.1826105158417164E-3</v>
      </c>
      <c r="I53" s="323">
        <f t="shared" si="27"/>
        <v>2.7456405634551317E-3</v>
      </c>
      <c r="J53" s="399">
        <f t="shared" si="28"/>
        <v>3.2992225737614269E-3</v>
      </c>
      <c r="K53" s="323">
        <f t="shared" si="29"/>
        <v>5.6667971943977222E-3</v>
      </c>
      <c r="L53" s="323">
        <f t="shared" si="30"/>
        <v>4.3645779636717957E-3</v>
      </c>
      <c r="M53" s="399">
        <f t="shared" si="31"/>
        <v>4.7578919856717085E-3</v>
      </c>
      <c r="N53" s="394">
        <f t="shared" si="22"/>
        <v>-0.18255652301163397</v>
      </c>
      <c r="O53" s="395">
        <f t="shared" si="22"/>
        <v>-0.19278624637181066</v>
      </c>
      <c r="P53" s="386">
        <f t="shared" si="22"/>
        <v>-0.18913591206381103</v>
      </c>
      <c r="R53" s="401">
        <v>55.338999999999999</v>
      </c>
      <c r="S53" s="369">
        <v>121.813</v>
      </c>
      <c r="T53" s="374">
        <v>177.15199999999999</v>
      </c>
      <c r="U53" s="19">
        <v>31.709</v>
      </c>
      <c r="V53" s="119">
        <v>88.887999999999991</v>
      </c>
      <c r="W53" s="375">
        <v>120.59699999999999</v>
      </c>
      <c r="X53" s="345">
        <f t="shared" si="32"/>
        <v>8.2844339798472336E-3</v>
      </c>
      <c r="Y53" s="323">
        <f t="shared" si="33"/>
        <v>5.6537712245587702E-3</v>
      </c>
      <c r="Z53" s="399">
        <f t="shared" si="34"/>
        <v>6.2763506764972228E-3</v>
      </c>
      <c r="AA53" s="323">
        <f t="shared" si="35"/>
        <v>4.7042301872746196E-3</v>
      </c>
      <c r="AB53" s="323">
        <f t="shared" si="36"/>
        <v>5.2976529659448431E-3</v>
      </c>
      <c r="AC53" s="399">
        <f t="shared" si="37"/>
        <v>5.127580436135799E-3</v>
      </c>
      <c r="AE53" s="394">
        <f t="shared" si="23"/>
        <v>-0.42700446339832665</v>
      </c>
      <c r="AF53" s="395">
        <f t="shared" si="23"/>
        <v>-0.27029134821406592</v>
      </c>
      <c r="AG53" s="386">
        <f t="shared" si="23"/>
        <v>-0.31924561958092484</v>
      </c>
      <c r="AI53" s="27">
        <f t="shared" si="24"/>
        <v>2.0245481817516642</v>
      </c>
      <c r="AJ53" s="28">
        <f t="shared" si="24"/>
        <v>2.4725069519150749</v>
      </c>
      <c r="AK53" s="402">
        <f t="shared" si="24"/>
        <v>2.3126591036670536</v>
      </c>
      <c r="AL53" s="28">
        <f t="shared" si="24"/>
        <v>1.4191281775868241</v>
      </c>
      <c r="AM53" s="28">
        <f t="shared" si="24"/>
        <v>2.235107747240312</v>
      </c>
      <c r="AN53" s="402">
        <f t="shared" si="24"/>
        <v>1.9415742276174066</v>
      </c>
      <c r="AO53" s="384">
        <f t="shared" si="25"/>
        <v>-0.29903956330692177</v>
      </c>
      <c r="AP53" s="385">
        <f t="shared" ref="AO53:AQ63" si="38">(AM53-AJ53)/AJ53</f>
        <v>-9.6015586322572635E-2</v>
      </c>
      <c r="AQ53" s="386">
        <f t="shared" si="38"/>
        <v>-0.1604580958175974</v>
      </c>
    </row>
    <row r="54" spans="1:43" ht="19.5" customHeight="1">
      <c r="A54" s="8" t="s">
        <v>223</v>
      </c>
      <c r="B54" s="19">
        <v>554.11</v>
      </c>
      <c r="C54" s="371">
        <v>272.63</v>
      </c>
      <c r="D54" s="375">
        <v>826.74</v>
      </c>
      <c r="E54" s="19">
        <v>60.940000000000005</v>
      </c>
      <c r="F54" s="369">
        <v>306.97999999999996</v>
      </c>
      <c r="G54" s="377">
        <v>367.91999999999996</v>
      </c>
      <c r="H54" s="345">
        <f t="shared" si="26"/>
        <v>1.0506096118142435E-2</v>
      </c>
      <c r="I54" s="323">
        <f t="shared" si="27"/>
        <v>1.5193618178796608E-3</v>
      </c>
      <c r="J54" s="399">
        <f t="shared" si="28"/>
        <v>3.5607880714762499E-3</v>
      </c>
      <c r="K54" s="323">
        <f t="shared" si="29"/>
        <v>1.545536255937152E-3</v>
      </c>
      <c r="L54" s="323">
        <f t="shared" si="30"/>
        <v>3.3690516313912029E-3</v>
      </c>
      <c r="M54" s="399">
        <f t="shared" si="31"/>
        <v>2.8182886342123779E-3</v>
      </c>
      <c r="N54" s="394"/>
      <c r="O54" s="395"/>
      <c r="P54" s="386"/>
      <c r="R54" s="401">
        <v>114.30800000000001</v>
      </c>
      <c r="S54" s="369">
        <v>76.393999999999991</v>
      </c>
      <c r="T54" s="374">
        <v>190.702</v>
      </c>
      <c r="U54" s="19">
        <v>12.155000000000001</v>
      </c>
      <c r="V54" s="119">
        <v>75.867000000000004</v>
      </c>
      <c r="W54" s="375">
        <v>88.022000000000006</v>
      </c>
      <c r="X54" s="345">
        <f t="shared" si="32"/>
        <v>1.7112291139492541E-2</v>
      </c>
      <c r="Y54" s="323">
        <f t="shared" si="33"/>
        <v>3.5457151447624035E-3</v>
      </c>
      <c r="Z54" s="399">
        <f t="shared" si="34"/>
        <v>6.75641610994724E-3</v>
      </c>
      <c r="AA54" s="323">
        <f t="shared" si="35"/>
        <v>1.8032709302192754E-3</v>
      </c>
      <c r="AB54" s="323">
        <f t="shared" si="36"/>
        <v>4.5216118887514345E-3</v>
      </c>
      <c r="AC54" s="399">
        <f t="shared" si="37"/>
        <v>3.7425465405403566E-3</v>
      </c>
      <c r="AE54" s="394"/>
      <c r="AF54" s="395"/>
      <c r="AG54" s="386"/>
      <c r="AI54" s="27"/>
      <c r="AJ54" s="28"/>
      <c r="AK54" s="402"/>
      <c r="AL54" s="28">
        <f t="shared" si="24"/>
        <v>1.9945848375451263</v>
      </c>
      <c r="AM54" s="28">
        <f t="shared" si="24"/>
        <v>2.4713987881946711</v>
      </c>
      <c r="AN54" s="402">
        <f t="shared" si="24"/>
        <v>2.3924222657099374</v>
      </c>
      <c r="AO54" s="384"/>
      <c r="AP54" s="385"/>
      <c r="AQ54" s="386"/>
    </row>
    <row r="55" spans="1:43" ht="19.5" customHeight="1">
      <c r="A55" s="8" t="s">
        <v>236</v>
      </c>
      <c r="B55" s="19">
        <v>9.7200000000000006</v>
      </c>
      <c r="C55" s="371">
        <v>90</v>
      </c>
      <c r="D55" s="375">
        <v>99.72</v>
      </c>
      <c r="E55" s="19">
        <v>12.96</v>
      </c>
      <c r="F55" s="369">
        <v>239.73</v>
      </c>
      <c r="G55" s="377">
        <v>252.69</v>
      </c>
      <c r="H55" s="345">
        <f t="shared" si="26"/>
        <v>1.8429419116844031E-4</v>
      </c>
      <c r="I55" s="323">
        <f t="shared" si="27"/>
        <v>5.0156829259131227E-4</v>
      </c>
      <c r="J55" s="399">
        <f t="shared" si="28"/>
        <v>4.2949631865835889E-4</v>
      </c>
      <c r="K55" s="323">
        <f t="shared" si="29"/>
        <v>3.2868641084584E-4</v>
      </c>
      <c r="L55" s="323">
        <f t="shared" si="30"/>
        <v>2.6309946823682749E-3</v>
      </c>
      <c r="M55" s="399">
        <f t="shared" si="31"/>
        <v>1.9356201211652693E-3</v>
      </c>
      <c r="N55" s="394">
        <f t="shared" si="22"/>
        <v>0.33333333333333331</v>
      </c>
      <c r="O55" s="395">
        <f t="shared" si="22"/>
        <v>1.6636666666666666</v>
      </c>
      <c r="P55" s="386">
        <f t="shared" si="22"/>
        <v>1.5339951865222623</v>
      </c>
      <c r="R55" s="401">
        <v>4.4450000000000003</v>
      </c>
      <c r="S55" s="369">
        <v>34.244999999999997</v>
      </c>
      <c r="T55" s="374">
        <v>38.69</v>
      </c>
      <c r="U55" s="19">
        <v>3.8780000000000001</v>
      </c>
      <c r="V55" s="119">
        <v>76.605999999999995</v>
      </c>
      <c r="W55" s="375">
        <v>80.483999999999995</v>
      </c>
      <c r="X55" s="345">
        <f t="shared" si="32"/>
        <v>6.6543141438083376E-4</v>
      </c>
      <c r="Y55" s="323">
        <f t="shared" si="33"/>
        <v>1.5894313052384808E-3</v>
      </c>
      <c r="Z55" s="399">
        <f t="shared" si="34"/>
        <v>1.3707551011203801E-3</v>
      </c>
      <c r="AA55" s="323">
        <f t="shared" si="35"/>
        <v>5.7532576449118467E-4</v>
      </c>
      <c r="AB55" s="323">
        <f t="shared" si="36"/>
        <v>4.5656556915350853E-3</v>
      </c>
      <c r="AC55" s="399">
        <f t="shared" si="37"/>
        <v>3.422043531944855E-3</v>
      </c>
      <c r="AE55" s="394">
        <f t="shared" ref="AE55" si="39">(U55-R55)/R55</f>
        <v>-0.12755905511811028</v>
      </c>
      <c r="AF55" s="395">
        <f t="shared" ref="AF55" si="40">(V55-S55)/S55</f>
        <v>1.2369981019126879</v>
      </c>
      <c r="AG55" s="386">
        <f t="shared" ref="AG55" si="41">(W55-T55)/T55</f>
        <v>1.0802274489532178</v>
      </c>
      <c r="AI55" s="27">
        <f t="shared" si="24"/>
        <v>4.5730452674897117</v>
      </c>
      <c r="AJ55" s="28">
        <f t="shared" si="24"/>
        <v>3.8049999999999997</v>
      </c>
      <c r="AK55" s="402">
        <f t="shared" si="24"/>
        <v>3.879863618130766</v>
      </c>
      <c r="AL55" s="28">
        <f t="shared" si="24"/>
        <v>2.992283950617284</v>
      </c>
      <c r="AM55" s="28">
        <f t="shared" si="24"/>
        <v>3.1955116172360571</v>
      </c>
      <c r="AN55" s="402">
        <f t="shared" si="24"/>
        <v>3.1850884482963315</v>
      </c>
      <c r="AO55" s="384">
        <f t="shared" si="38"/>
        <v>-0.34566929133858265</v>
      </c>
      <c r="AP55" s="385">
        <f t="shared" si="38"/>
        <v>-0.1601809153124685</v>
      </c>
      <c r="AQ55" s="386">
        <f t="shared" si="38"/>
        <v>-0.17907205979811269</v>
      </c>
    </row>
    <row r="56" spans="1:43" ht="19.5" customHeight="1">
      <c r="A56" s="8" t="s">
        <v>227</v>
      </c>
      <c r="B56" s="19">
        <v>150.07</v>
      </c>
      <c r="C56" s="371">
        <v>77.429999999999993</v>
      </c>
      <c r="D56" s="375">
        <v>227.5</v>
      </c>
      <c r="E56" s="19">
        <v>245.63000000000002</v>
      </c>
      <c r="F56" s="369">
        <v>88.11</v>
      </c>
      <c r="G56" s="377">
        <v>333.74</v>
      </c>
      <c r="H56" s="345">
        <f t="shared" si="26"/>
        <v>2.8453733815481312E-3</v>
      </c>
      <c r="I56" s="323">
        <f t="shared" si="27"/>
        <v>4.3151592105939232E-4</v>
      </c>
      <c r="J56" s="399">
        <f t="shared" si="28"/>
        <v>9.7984769850357643E-4</v>
      </c>
      <c r="K56" s="323">
        <f t="shared" si="29"/>
        <v>6.2295712265481237E-3</v>
      </c>
      <c r="L56" s="323">
        <f t="shared" si="30"/>
        <v>9.6699178852654544E-4</v>
      </c>
      <c r="M56" s="399">
        <f t="shared" si="31"/>
        <v>2.5564678429605327E-3</v>
      </c>
      <c r="N56" s="394">
        <f t="shared" si="22"/>
        <v>0.63676950756313744</v>
      </c>
      <c r="O56" s="395">
        <f t="shared" si="22"/>
        <v>0.13793103448275873</v>
      </c>
      <c r="P56" s="386">
        <f t="shared" si="22"/>
        <v>0.46698901098901102</v>
      </c>
      <c r="R56" s="401">
        <v>35.513999999999996</v>
      </c>
      <c r="S56" s="369">
        <v>27.093999999999998</v>
      </c>
      <c r="T56" s="374">
        <v>62.60799999999999</v>
      </c>
      <c r="U56" s="19">
        <v>49.714999999999996</v>
      </c>
      <c r="V56" s="119">
        <v>30.119</v>
      </c>
      <c r="W56" s="375">
        <v>79.834000000000003</v>
      </c>
      <c r="X56" s="345">
        <f t="shared" si="32"/>
        <v>5.3165649607021205E-3</v>
      </c>
      <c r="Y56" s="323">
        <f t="shared" si="33"/>
        <v>1.257528158391923E-3</v>
      </c>
      <c r="Z56" s="399">
        <f t="shared" si="34"/>
        <v>2.2181503068220403E-3</v>
      </c>
      <c r="AA56" s="323">
        <f t="shared" si="35"/>
        <v>7.375533878720795E-3</v>
      </c>
      <c r="AB56" s="323">
        <f t="shared" si="36"/>
        <v>1.7950680595951395E-3</v>
      </c>
      <c r="AC56" s="399">
        <f t="shared" si="37"/>
        <v>3.3944066314955217E-3</v>
      </c>
      <c r="AE56" s="394">
        <f t="shared" si="23"/>
        <v>0.39987047361603878</v>
      </c>
      <c r="AF56" s="395">
        <f t="shared" si="23"/>
        <v>0.11164833542481739</v>
      </c>
      <c r="AG56" s="386">
        <f t="shared" si="23"/>
        <v>0.27514055711730157</v>
      </c>
      <c r="AI56" s="27">
        <f t="shared" si="24"/>
        <v>2.3664956353701605</v>
      </c>
      <c r="AJ56" s="28">
        <f t="shared" si="24"/>
        <v>3.4991605320935038</v>
      </c>
      <c r="AK56" s="402">
        <f t="shared" si="24"/>
        <v>2.7519999999999993</v>
      </c>
      <c r="AL56" s="28">
        <f t="shared" si="24"/>
        <v>2.023979155640597</v>
      </c>
      <c r="AM56" s="28">
        <f t="shared" si="24"/>
        <v>3.4183407104755421</v>
      </c>
      <c r="AN56" s="402">
        <f t="shared" si="24"/>
        <v>2.392101636004075</v>
      </c>
      <c r="AO56" s="384">
        <f t="shared" si="38"/>
        <v>-0.14473573270545584</v>
      </c>
      <c r="AP56" s="385">
        <f t="shared" si="38"/>
        <v>-2.3096917353948365E-2</v>
      </c>
      <c r="AQ56" s="386">
        <f t="shared" si="38"/>
        <v>-0.13077702180084463</v>
      </c>
    </row>
    <row r="57" spans="1:43" ht="19.5" customHeight="1">
      <c r="A57" s="8" t="s">
        <v>225</v>
      </c>
      <c r="B57" s="19">
        <v>8.41</v>
      </c>
      <c r="C57" s="371">
        <v>390.98999999999995</v>
      </c>
      <c r="D57" s="375">
        <v>399.4</v>
      </c>
      <c r="E57" s="19">
        <v>22.849999999999998</v>
      </c>
      <c r="F57" s="369">
        <v>296.65999999999997</v>
      </c>
      <c r="G57" s="377">
        <v>319.51</v>
      </c>
      <c r="H57" s="345">
        <f t="shared" si="26"/>
        <v>1.5945618803771429E-4</v>
      </c>
      <c r="I57" s="323">
        <f t="shared" si="27"/>
        <v>2.1789798524475242E-3</v>
      </c>
      <c r="J57" s="399">
        <f t="shared" si="28"/>
        <v>1.7202249265157294E-3</v>
      </c>
      <c r="K57" s="323">
        <f t="shared" si="29"/>
        <v>5.7951269196199401E-4</v>
      </c>
      <c r="L57" s="323">
        <f t="shared" si="30"/>
        <v>3.2557914423366808E-3</v>
      </c>
      <c r="M57" s="399">
        <f t="shared" si="31"/>
        <v>2.447465213951938E-3</v>
      </c>
      <c r="N57" s="394">
        <f t="shared" ref="N57:N58" si="42">(E57-B57)/B57</f>
        <v>1.7170035671819259</v>
      </c>
      <c r="O57" s="395">
        <f t="shared" ref="O57:O59" si="43">(F57-C57)/C57</f>
        <v>-0.24125936724724417</v>
      </c>
      <c r="P57" s="386">
        <f t="shared" ref="P57:P59" si="44">(G57-D57)/D57</f>
        <v>-0.20002503755633447</v>
      </c>
      <c r="R57" s="401">
        <v>2.7640000000000002</v>
      </c>
      <c r="S57" s="369">
        <v>104.22799999999999</v>
      </c>
      <c r="T57" s="374">
        <v>106.99199999999999</v>
      </c>
      <c r="U57" s="19">
        <v>5.3999999999999995</v>
      </c>
      <c r="V57" s="119">
        <v>71.956000000000003</v>
      </c>
      <c r="W57" s="375">
        <v>77.356000000000009</v>
      </c>
      <c r="X57" s="345">
        <f t="shared" si="32"/>
        <v>4.1378007409417875E-4</v>
      </c>
      <c r="Y57" s="323">
        <f t="shared" si="33"/>
        <v>4.8375893147144513E-3</v>
      </c>
      <c r="Z57" s="399">
        <f t="shared" si="34"/>
        <v>3.7906391775412687E-3</v>
      </c>
      <c r="AA57" s="323">
        <f t="shared" si="35"/>
        <v>8.0112406607849322E-4</v>
      </c>
      <c r="AB57" s="323">
        <f t="shared" si="36"/>
        <v>4.2885194493916751E-3</v>
      </c>
      <c r="AC57" s="399">
        <f t="shared" si="37"/>
        <v>3.289046263320986E-3</v>
      </c>
      <c r="AE57" s="394">
        <f t="shared" ref="AE57:AE58" si="45">(U57-R57)/R57</f>
        <v>0.9536903039073803</v>
      </c>
      <c r="AF57" s="395">
        <f t="shared" ref="AF57:AF58" si="46">(V57-S57)/S57</f>
        <v>-0.30962889050926806</v>
      </c>
      <c r="AG57" s="386">
        <f t="shared" ref="AG57:AG58" si="47">(W57-T57)/T57</f>
        <v>-0.27699267234933439</v>
      </c>
      <c r="AI57" s="27">
        <f t="shared" ref="AI57:AI58" si="48">(R57/B57)*10</f>
        <v>3.2865636147443524</v>
      </c>
      <c r="AJ57" s="28">
        <f t="shared" ref="AJ57:AJ59" si="49">(S57/C57)*10</f>
        <v>2.6657459270058057</v>
      </c>
      <c r="AK57" s="402">
        <f t="shared" ref="AK57:AK59" si="50">(T57/D57)*10</f>
        <v>2.6788182273410115</v>
      </c>
      <c r="AL57" s="28">
        <f t="shared" si="24"/>
        <v>2.3632385120350112</v>
      </c>
      <c r="AM57" s="28">
        <f t="shared" si="24"/>
        <v>2.425537652531518</v>
      </c>
      <c r="AN57" s="402">
        <f t="shared" si="24"/>
        <v>2.4210822822446874</v>
      </c>
      <c r="AO57" s="384">
        <f t="shared" ref="AO57:AO58" si="51">(AL57-AI57)/AI57</f>
        <v>-0.28093936735837766</v>
      </c>
      <c r="AP57" s="385">
        <f t="shared" ref="AP57:AP58" si="52">(AM57-AJ57)/AJ57</f>
        <v>-9.0109215601087769E-2</v>
      </c>
      <c r="AQ57" s="386">
        <f t="shared" ref="AQ57:AQ58" si="53">(AN57-AK57)/AK57</f>
        <v>-9.6212554650321386E-2</v>
      </c>
    </row>
    <row r="58" spans="1:43" ht="19.5" customHeight="1">
      <c r="A58" s="8" t="s">
        <v>228</v>
      </c>
      <c r="B58" s="19">
        <v>28.64</v>
      </c>
      <c r="C58" s="371">
        <v>105.10000000000001</v>
      </c>
      <c r="D58" s="375">
        <v>133.74</v>
      </c>
      <c r="E58" s="19">
        <v>11.909999999999998</v>
      </c>
      <c r="F58" s="369">
        <v>107.2</v>
      </c>
      <c r="G58" s="377">
        <v>119.11</v>
      </c>
      <c r="H58" s="345">
        <f t="shared" si="26"/>
        <v>5.4302321348396402E-4</v>
      </c>
      <c r="I58" s="323">
        <f t="shared" si="27"/>
        <v>5.8572030612607693E-4</v>
      </c>
      <c r="J58" s="399">
        <f t="shared" si="28"/>
        <v>5.7602123603458599E-4</v>
      </c>
      <c r="K58" s="323">
        <f t="shared" si="29"/>
        <v>3.0205672478194088E-4</v>
      </c>
      <c r="L58" s="323">
        <f t="shared" si="30"/>
        <v>1.1765011886283698E-3</v>
      </c>
      <c r="M58" s="399">
        <f t="shared" si="31"/>
        <v>9.1238953908740047E-4</v>
      </c>
      <c r="N58" s="394">
        <f t="shared" si="42"/>
        <v>-0.58414804469273751</v>
      </c>
      <c r="O58" s="395">
        <f t="shared" si="43"/>
        <v>1.9980970504281582E-2</v>
      </c>
      <c r="P58" s="386">
        <f t="shared" si="44"/>
        <v>-0.10939135636309263</v>
      </c>
      <c r="R58" s="401">
        <v>5.774</v>
      </c>
      <c r="S58" s="369">
        <v>32.773000000000003</v>
      </c>
      <c r="T58" s="374">
        <v>38.547000000000004</v>
      </c>
      <c r="U58" s="19">
        <v>3.0859999999999994</v>
      </c>
      <c r="V58" s="119">
        <v>34.707999999999998</v>
      </c>
      <c r="W58" s="375">
        <v>37.793999999999997</v>
      </c>
      <c r="X58" s="345">
        <f t="shared" si="32"/>
        <v>8.6438717359616055E-4</v>
      </c>
      <c r="Y58" s="323">
        <f t="shared" si="33"/>
        <v>1.5211105903513138E-3</v>
      </c>
      <c r="Z58" s="399">
        <f t="shared" si="34"/>
        <v>1.3656887279112767E-3</v>
      </c>
      <c r="AA58" s="323">
        <f t="shared" si="35"/>
        <v>4.5782756813300554E-4</v>
      </c>
      <c r="AB58" s="323">
        <f t="shared" si="36"/>
        <v>2.068568751035164E-3</v>
      </c>
      <c r="AC58" s="399">
        <f t="shared" si="37"/>
        <v>1.6069369470493992E-3</v>
      </c>
      <c r="AE58" s="394">
        <f t="shared" si="45"/>
        <v>-0.46553515760304826</v>
      </c>
      <c r="AF58" s="395">
        <f t="shared" si="46"/>
        <v>5.9042504500655874E-2</v>
      </c>
      <c r="AG58" s="386">
        <f t="shared" si="47"/>
        <v>-1.953459413183924E-2</v>
      </c>
      <c r="AI58" s="27">
        <f t="shared" si="48"/>
        <v>2.0160614525139664</v>
      </c>
      <c r="AJ58" s="28">
        <f t="shared" si="49"/>
        <v>3.1182683158896292</v>
      </c>
      <c r="AK58" s="402">
        <f t="shared" si="50"/>
        <v>2.8822341857335125</v>
      </c>
      <c r="AL58" s="28">
        <f t="shared" ref="AL58" si="54">(U58/E58)*10</f>
        <v>2.5910999160369435</v>
      </c>
      <c r="AM58" s="28">
        <f t="shared" ref="AM58" si="55">(V58/F58)*10</f>
        <v>3.2376865671641792</v>
      </c>
      <c r="AN58" s="402">
        <f t="shared" ref="AN58" si="56">(W58/G58)*10</f>
        <v>3.1730333305347997</v>
      </c>
      <c r="AO58" s="384">
        <f t="shared" si="51"/>
        <v>0.28522863864388748</v>
      </c>
      <c r="AP58" s="385">
        <f t="shared" si="52"/>
        <v>3.8296336035624483E-2</v>
      </c>
      <c r="AQ58" s="386">
        <f t="shared" si="53"/>
        <v>0.10089365612297754</v>
      </c>
    </row>
    <row r="59" spans="1:43" ht="19.5" customHeight="1">
      <c r="A59" s="8" t="s">
        <v>230</v>
      </c>
      <c r="B59" s="19">
        <v>4.7300000000000004</v>
      </c>
      <c r="C59" s="371">
        <v>23.23</v>
      </c>
      <c r="D59" s="375">
        <v>27.96</v>
      </c>
      <c r="E59" s="19">
        <v>33.739999999999995</v>
      </c>
      <c r="F59" s="369">
        <v>57.379999999999995</v>
      </c>
      <c r="G59" s="377">
        <v>91.11999999999999</v>
      </c>
      <c r="H59" s="345">
        <f t="shared" si="26"/>
        <v>8.9682255578880934E-5</v>
      </c>
      <c r="I59" s="323">
        <f t="shared" si="27"/>
        <v>1.2946034929884649E-4</v>
      </c>
      <c r="J59" s="399">
        <f t="shared" si="28"/>
        <v>1.204243589018022E-4</v>
      </c>
      <c r="K59" s="323">
        <f t="shared" si="29"/>
        <v>8.557005788532901E-4</v>
      </c>
      <c r="L59" s="323">
        <f t="shared" si="30"/>
        <v>6.2973543100275982E-4</v>
      </c>
      <c r="M59" s="399">
        <f t="shared" si="31"/>
        <v>6.9798450845138041E-4</v>
      </c>
      <c r="N59" s="394"/>
      <c r="O59" s="395">
        <f t="shared" si="43"/>
        <v>1.4700817907877741</v>
      </c>
      <c r="P59" s="386">
        <f t="shared" si="44"/>
        <v>2.258941344778254</v>
      </c>
      <c r="R59" s="401">
        <v>2.0369999999999999</v>
      </c>
      <c r="S59" s="369">
        <v>9.157</v>
      </c>
      <c r="T59" s="374">
        <v>11.193999999999999</v>
      </c>
      <c r="U59" s="19">
        <v>11.747999999999999</v>
      </c>
      <c r="V59" s="119">
        <v>21.843</v>
      </c>
      <c r="W59" s="375">
        <v>33.591000000000001</v>
      </c>
      <c r="X59" s="345">
        <f t="shared" si="32"/>
        <v>3.0494573477924818E-4</v>
      </c>
      <c r="Y59" s="323">
        <f t="shared" si="33"/>
        <v>4.2500868629197756E-4</v>
      </c>
      <c r="Z59" s="399">
        <f t="shared" si="34"/>
        <v>3.9659427764129061E-4</v>
      </c>
      <c r="AA59" s="323">
        <f t="shared" si="35"/>
        <v>1.7428899126463221E-3</v>
      </c>
      <c r="AB59" s="323">
        <f t="shared" si="36"/>
        <v>1.3018251477717264E-3</v>
      </c>
      <c r="AC59" s="399">
        <f t="shared" si="37"/>
        <v>1.4282324969131707E-3</v>
      </c>
      <c r="AE59" s="394"/>
      <c r="AF59" s="395">
        <f t="shared" ref="AF59" si="57">(V59-S59)/S59</f>
        <v>1.3853882275854537</v>
      </c>
      <c r="AG59" s="386">
        <f t="shared" ref="AG59" si="58">(W59-T59)/T59</f>
        <v>2.0008040021440059</v>
      </c>
      <c r="AI59" s="27"/>
      <c r="AJ59" s="28">
        <f t="shared" si="49"/>
        <v>3.9418854928971161</v>
      </c>
      <c r="AK59" s="402">
        <f t="shared" si="50"/>
        <v>4.0035765379113011</v>
      </c>
      <c r="AL59" s="28">
        <f t="shared" ref="AL59" si="59">(U59/E59)*10</f>
        <v>3.481920569057499</v>
      </c>
      <c r="AM59" s="28">
        <f t="shared" ref="AM59" si="60">(V59/F59)*10</f>
        <v>3.8067270826071802</v>
      </c>
      <c r="AN59" s="402">
        <f t="shared" ref="AN59" si="61">(W59/G59)*10</f>
        <v>3.6864574187884114</v>
      </c>
      <c r="AO59" s="384"/>
      <c r="AP59" s="385">
        <f t="shared" ref="AP59" si="62">(AM59-AJ59)/AJ59</f>
        <v>-3.4287756590970962E-2</v>
      </c>
      <c r="AQ59" s="386">
        <f t="shared" ref="AQ59" si="63">(AN59-AK59)/AK59</f>
        <v>-7.9208956321922444E-2</v>
      </c>
    </row>
    <row r="60" spans="1:43" ht="19.5" customHeight="1">
      <c r="A60" s="8" t="s">
        <v>231</v>
      </c>
      <c r="B60" s="19">
        <v>29.46</v>
      </c>
      <c r="C60" s="371">
        <v>108.11</v>
      </c>
      <c r="D60" s="375">
        <v>137.57</v>
      </c>
      <c r="E60" s="19">
        <v>4.51</v>
      </c>
      <c r="F60" s="369">
        <v>78.220000000000013</v>
      </c>
      <c r="G60" s="377">
        <v>82.730000000000018</v>
      </c>
      <c r="H60" s="345">
        <f t="shared" si="26"/>
        <v>5.5857066582533452E-4</v>
      </c>
      <c r="I60" s="323">
        <f t="shared" si="27"/>
        <v>6.0249497902274197E-4</v>
      </c>
      <c r="J60" s="399">
        <f t="shared" si="28"/>
        <v>5.9251713355225062E-4</v>
      </c>
      <c r="K60" s="323">
        <f t="shared" si="29"/>
        <v>1.143808420458903E-4</v>
      </c>
      <c r="L60" s="323">
        <f t="shared" si="30"/>
        <v>8.5845077401596175E-4</v>
      </c>
      <c r="M60" s="399">
        <f t="shared" si="31"/>
        <v>6.3371661966837931E-4</v>
      </c>
      <c r="N60" s="394">
        <f t="shared" si="22"/>
        <v>-0.84691106585200282</v>
      </c>
      <c r="O60" s="395">
        <f t="shared" si="22"/>
        <v>-0.27647766164092114</v>
      </c>
      <c r="P60" s="386">
        <f t="shared" si="22"/>
        <v>-0.3986334229846622</v>
      </c>
      <c r="R60" s="401">
        <v>11.043999999999999</v>
      </c>
      <c r="S60" s="369">
        <v>36.935000000000002</v>
      </c>
      <c r="T60" s="374">
        <v>47.978999999999999</v>
      </c>
      <c r="U60" s="19">
        <v>1.512</v>
      </c>
      <c r="V60" s="119">
        <v>29.23</v>
      </c>
      <c r="W60" s="375">
        <v>30.742000000000001</v>
      </c>
      <c r="X60" s="345">
        <f t="shared" si="32"/>
        <v>1.6533238561129194E-3</v>
      </c>
      <c r="Y60" s="323">
        <f t="shared" si="33"/>
        <v>1.7142836986124485E-3</v>
      </c>
      <c r="Z60" s="399">
        <f t="shared" si="34"/>
        <v>1.6998567846124248E-3</v>
      </c>
      <c r="AA60" s="323">
        <f t="shared" si="35"/>
        <v>2.2431473850197814E-4</v>
      </c>
      <c r="AB60" s="323">
        <f t="shared" si="36"/>
        <v>1.742084378032668E-3</v>
      </c>
      <c r="AC60" s="399">
        <f t="shared" si="37"/>
        <v>1.3070978363283229E-3</v>
      </c>
      <c r="AE60" s="394">
        <f t="shared" si="23"/>
        <v>-0.86309308221658809</v>
      </c>
      <c r="AF60" s="395">
        <f t="shared" si="23"/>
        <v>-0.20860971977798839</v>
      </c>
      <c r="AG60" s="386">
        <f t="shared" si="23"/>
        <v>-0.35926134350444983</v>
      </c>
      <c r="AI60" s="27">
        <f t="shared" si="24"/>
        <v>3.7488119484046156</v>
      </c>
      <c r="AJ60" s="28">
        <f t="shared" si="24"/>
        <v>3.4164277125150311</v>
      </c>
      <c r="AK60" s="402">
        <f t="shared" si="24"/>
        <v>3.4876063095151562</v>
      </c>
      <c r="AL60" s="28">
        <f t="shared" si="24"/>
        <v>3.352549889135255</v>
      </c>
      <c r="AM60" s="28">
        <f t="shared" si="24"/>
        <v>3.7368959345435941</v>
      </c>
      <c r="AN60" s="402">
        <f t="shared" si="24"/>
        <v>3.7159434304363588</v>
      </c>
      <c r="AO60" s="384">
        <f t="shared" si="38"/>
        <v>-0.10570337075403266</v>
      </c>
      <c r="AP60" s="385">
        <f t="shared" si="38"/>
        <v>9.3802137494268176E-2</v>
      </c>
      <c r="AQ60" s="386">
        <f t="shared" si="38"/>
        <v>6.5471013829237465E-2</v>
      </c>
    </row>
    <row r="61" spans="1:43" ht="19.5" customHeight="1">
      <c r="A61" s="8" t="s">
        <v>237</v>
      </c>
      <c r="B61" s="19">
        <v>6.5100000000000007</v>
      </c>
      <c r="C61" s="371">
        <v>59.47</v>
      </c>
      <c r="D61" s="375">
        <v>65.98</v>
      </c>
      <c r="E61" s="19">
        <v>8.0100000000000016</v>
      </c>
      <c r="F61" s="369">
        <v>63.14</v>
      </c>
      <c r="G61" s="377">
        <v>71.150000000000006</v>
      </c>
      <c r="H61" s="345">
        <f t="shared" si="26"/>
        <v>1.234316033442949E-4</v>
      </c>
      <c r="I61" s="323">
        <f t="shared" si="27"/>
        <v>3.314251817822816E-4</v>
      </c>
      <c r="J61" s="399">
        <f t="shared" si="28"/>
        <v>2.8417736768029001E-4</v>
      </c>
      <c r="K61" s="323">
        <f t="shared" si="29"/>
        <v>2.0314646225888725E-4</v>
      </c>
      <c r="L61" s="323">
        <f t="shared" si="30"/>
        <v>6.9295042024249327E-4</v>
      </c>
      <c r="M61" s="399">
        <f t="shared" si="31"/>
        <v>5.450131450429733E-4</v>
      </c>
      <c r="N61" s="394">
        <f t="shared" si="22"/>
        <v>0.23041474654377891</v>
      </c>
      <c r="O61" s="395">
        <f t="shared" si="22"/>
        <v>6.1711787455860125E-2</v>
      </c>
      <c r="P61" s="386">
        <f t="shared" si="22"/>
        <v>7.8357077902394684E-2</v>
      </c>
      <c r="R61" s="401">
        <v>1.895</v>
      </c>
      <c r="S61" s="369">
        <v>16.966000000000001</v>
      </c>
      <c r="T61" s="374">
        <v>18.861000000000001</v>
      </c>
      <c r="U61" s="19">
        <v>7.1109999999999998</v>
      </c>
      <c r="V61" s="119">
        <v>19.865000000000002</v>
      </c>
      <c r="W61" s="375">
        <v>26.976000000000003</v>
      </c>
      <c r="X61" s="345">
        <f t="shared" si="32"/>
        <v>2.8368785832433741E-4</v>
      </c>
      <c r="Y61" s="323">
        <f t="shared" si="33"/>
        <v>7.8745193530956558E-4</v>
      </c>
      <c r="Z61" s="399">
        <f t="shared" si="34"/>
        <v>6.6822982585245511E-4</v>
      </c>
      <c r="AA61" s="323">
        <f t="shared" si="35"/>
        <v>1.0549617099785491E-3</v>
      </c>
      <c r="AB61" s="323">
        <f t="shared" si="36"/>
        <v>1.183937946275024E-3</v>
      </c>
      <c r="AC61" s="399">
        <f t="shared" si="37"/>
        <v>1.1469738869557232E-3</v>
      </c>
      <c r="AE61" s="394">
        <f t="shared" si="23"/>
        <v>2.7525065963060684</v>
      </c>
      <c r="AF61" s="395">
        <f t="shared" si="23"/>
        <v>0.17087115407285164</v>
      </c>
      <c r="AG61" s="386">
        <f t="shared" si="23"/>
        <v>0.43025290281533329</v>
      </c>
      <c r="AI61" s="27">
        <f t="shared" si="24"/>
        <v>2.9109062980030718</v>
      </c>
      <c r="AJ61" s="28">
        <f t="shared" si="24"/>
        <v>2.852866991760552</v>
      </c>
      <c r="AK61" s="402">
        <f t="shared" si="24"/>
        <v>2.8585935131858138</v>
      </c>
      <c r="AL61" s="28">
        <f t="shared" si="24"/>
        <v>8.8776529338327066</v>
      </c>
      <c r="AM61" s="28">
        <f t="shared" si="24"/>
        <v>3.1461830852074755</v>
      </c>
      <c r="AN61" s="402">
        <f t="shared" si="24"/>
        <v>3.7914265635980327</v>
      </c>
      <c r="AO61" s="384">
        <f t="shared" si="38"/>
        <v>2.049790005237516</v>
      </c>
      <c r="AP61" s="385">
        <f t="shared" si="38"/>
        <v>0.10281450004295965</v>
      </c>
      <c r="AQ61" s="386">
        <f t="shared" si="38"/>
        <v>0.32632588232966547</v>
      </c>
    </row>
    <row r="62" spans="1:43" ht="19.5" customHeight="1" thickBot="1">
      <c r="A62" s="8" t="s">
        <v>17</v>
      </c>
      <c r="B62" s="19">
        <f t="shared" ref="B62:G62" si="64">B63-SUM(B40:B61)</f>
        <v>55.370000000002619</v>
      </c>
      <c r="C62" s="371">
        <f t="shared" si="64"/>
        <v>103.13000000006286</v>
      </c>
      <c r="D62" s="376">
        <f t="shared" si="64"/>
        <v>158.5000000000291</v>
      </c>
      <c r="E62" s="21">
        <f t="shared" si="64"/>
        <v>54.020000000004075</v>
      </c>
      <c r="F62" s="119">
        <f t="shared" si="64"/>
        <v>48.32999999995809</v>
      </c>
      <c r="G62" s="375">
        <f t="shared" si="64"/>
        <v>102.35000000003492</v>
      </c>
      <c r="H62" s="345">
        <f t="shared" si="26"/>
        <v>1.0498322391972246E-3</v>
      </c>
      <c r="I62" s="323">
        <f t="shared" si="27"/>
        <v>5.7474153349970636E-4</v>
      </c>
      <c r="J62" s="399">
        <f t="shared" si="28"/>
        <v>6.8266312181470504E-4</v>
      </c>
      <c r="K62" s="323">
        <f t="shared" si="29"/>
        <v>1.3700339439732727E-3</v>
      </c>
      <c r="L62" s="323">
        <f t="shared" si="30"/>
        <v>5.3041326908917735E-4</v>
      </c>
      <c r="M62" s="399">
        <f t="shared" si="31"/>
        <v>7.840069626868215E-4</v>
      </c>
      <c r="N62" s="396">
        <f t="shared" si="22"/>
        <v>-2.4381433989497579E-2</v>
      </c>
      <c r="O62" s="397">
        <f t="shared" si="22"/>
        <v>-0.53136817608912412</v>
      </c>
      <c r="P62" s="388">
        <f t="shared" si="22"/>
        <v>-0.35425867507876257</v>
      </c>
      <c r="R62" s="19">
        <f t="shared" ref="R62:W62" si="65">R63-SUM(R40:R61)</f>
        <v>15.800999999999476</v>
      </c>
      <c r="S62" s="119">
        <f t="shared" si="65"/>
        <v>28.152000000009139</v>
      </c>
      <c r="T62" s="375">
        <f t="shared" si="65"/>
        <v>43.953000000012253</v>
      </c>
      <c r="U62" s="119">
        <f t="shared" si="65"/>
        <v>11.564000000001215</v>
      </c>
      <c r="V62" s="123">
        <f t="shared" si="65"/>
        <v>13.155000000002474</v>
      </c>
      <c r="W62" s="376">
        <f t="shared" si="65"/>
        <v>24.718999999997322</v>
      </c>
      <c r="X62" s="345">
        <f t="shared" si="32"/>
        <v>2.365462717352352E-3</v>
      </c>
      <c r="Y62" s="323">
        <f t="shared" si="33"/>
        <v>1.3066336722174986E-3</v>
      </c>
      <c r="Z62" s="399">
        <f t="shared" si="34"/>
        <v>1.5572188927257913E-3</v>
      </c>
      <c r="AA62" s="323">
        <f t="shared" si="35"/>
        <v>1.7155923518764203E-3</v>
      </c>
      <c r="AB62" s="323">
        <f t="shared" si="36"/>
        <v>7.8402736890263627E-4</v>
      </c>
      <c r="AC62" s="399">
        <f t="shared" si="37"/>
        <v>1.0510100649338465E-3</v>
      </c>
      <c r="AE62" s="396">
        <f t="shared" si="23"/>
        <v>-0.2681475855957472</v>
      </c>
      <c r="AF62" s="397">
        <f t="shared" si="23"/>
        <v>-0.53271526001711411</v>
      </c>
      <c r="AG62" s="388">
        <f t="shared" si="23"/>
        <v>-0.43760380406364907</v>
      </c>
      <c r="AI62" s="27">
        <f t="shared" si="24"/>
        <v>2.8537113960626206</v>
      </c>
      <c r="AJ62" s="28">
        <f t="shared" si="24"/>
        <v>2.7297585571600869</v>
      </c>
      <c r="AK62" s="402">
        <f t="shared" si="24"/>
        <v>2.7730599369087812</v>
      </c>
      <c r="AL62" s="28">
        <f t="shared" si="24"/>
        <v>2.1406886338393822</v>
      </c>
      <c r="AM62" s="28">
        <f t="shared" si="24"/>
        <v>2.7219118559929405</v>
      </c>
      <c r="AN62" s="402">
        <f t="shared" si="24"/>
        <v>2.4151441133355043</v>
      </c>
      <c r="AO62" s="387">
        <f t="shared" si="38"/>
        <v>-0.24985804913805379</v>
      </c>
      <c r="AP62" s="385">
        <f t="shared" si="38"/>
        <v>-2.8745037346122305E-3</v>
      </c>
      <c r="AQ62" s="386">
        <f t="shared" si="38"/>
        <v>-0.129068910054738</v>
      </c>
    </row>
    <row r="63" spans="1:43" ht="25.5" customHeight="1" thickBot="1">
      <c r="A63" s="12" t="s">
        <v>18</v>
      </c>
      <c r="B63" s="17">
        <v>52741.760000000009</v>
      </c>
      <c r="C63" s="372">
        <v>179437.18000000005</v>
      </c>
      <c r="D63" s="18">
        <v>232178.94000000003</v>
      </c>
      <c r="E63" s="17">
        <v>39429.68</v>
      </c>
      <c r="F63" s="373">
        <v>91117.62999999999</v>
      </c>
      <c r="G63" s="378">
        <v>130547.31000000001</v>
      </c>
      <c r="H63" s="334">
        <f t="shared" ref="H63:M63" si="66">SUM(H40:H62)</f>
        <v>0.99999999999999978</v>
      </c>
      <c r="I63" s="338">
        <f t="shared" si="66"/>
        <v>1.0000000000000002</v>
      </c>
      <c r="J63" s="335">
        <f t="shared" si="66"/>
        <v>1</v>
      </c>
      <c r="K63" s="338">
        <f t="shared" si="66"/>
        <v>1</v>
      </c>
      <c r="L63" s="338">
        <f t="shared" si="66"/>
        <v>0.99999999999999967</v>
      </c>
      <c r="M63" s="335">
        <f t="shared" si="66"/>
        <v>1.0000000000000002</v>
      </c>
      <c r="N63" s="389">
        <f t="shared" si="22"/>
        <v>-0.25240113337135522</v>
      </c>
      <c r="O63" s="390">
        <f t="shared" si="22"/>
        <v>-0.49220317662147856</v>
      </c>
      <c r="P63" s="391">
        <f t="shared" si="22"/>
        <v>-0.43772975275018489</v>
      </c>
      <c r="R63" s="17">
        <v>6679.8769999999995</v>
      </c>
      <c r="S63" s="372">
        <v>21545.442000000006</v>
      </c>
      <c r="T63" s="18">
        <v>28225.31900000001</v>
      </c>
      <c r="U63" s="17">
        <v>6740.5289999999995</v>
      </c>
      <c r="V63" s="373">
        <v>16778.750999999997</v>
      </c>
      <c r="W63" s="378">
        <v>23519.280000000002</v>
      </c>
      <c r="X63" s="334">
        <f t="shared" ref="X63:AC63" si="67">SUM(X40:X62)</f>
        <v>0.99999999999999989</v>
      </c>
      <c r="Y63" s="338">
        <f t="shared" si="67"/>
        <v>1.0000000000000004</v>
      </c>
      <c r="Z63" s="335">
        <f t="shared" si="67"/>
        <v>1</v>
      </c>
      <c r="AA63" s="338">
        <f t="shared" si="67"/>
        <v>1</v>
      </c>
      <c r="AB63" s="338">
        <f t="shared" si="67"/>
        <v>1.0000000000000004</v>
      </c>
      <c r="AC63" s="335">
        <f t="shared" si="67"/>
        <v>0.99999999999999944</v>
      </c>
      <c r="AE63" s="389">
        <f t="shared" si="23"/>
        <v>9.0798079066426E-3</v>
      </c>
      <c r="AF63" s="390">
        <f t="shared" si="23"/>
        <v>-0.22123895160749119</v>
      </c>
      <c r="AG63" s="391">
        <f t="shared" si="23"/>
        <v>-0.16673111825591788</v>
      </c>
      <c r="AI63" s="403">
        <f t="shared" si="24"/>
        <v>1.2665252354111805</v>
      </c>
      <c r="AJ63" s="404">
        <f t="shared" si="24"/>
        <v>1.2007233952294614</v>
      </c>
      <c r="AK63" s="405">
        <f t="shared" si="24"/>
        <v>1.2156709389749134</v>
      </c>
      <c r="AL63" s="404">
        <f t="shared" si="24"/>
        <v>1.7095063921391194</v>
      </c>
      <c r="AM63" s="404">
        <f t="shared" si="24"/>
        <v>1.8414384790297991</v>
      </c>
      <c r="AN63" s="405">
        <f t="shared" si="24"/>
        <v>1.8015905498167675</v>
      </c>
      <c r="AO63" s="389">
        <f t="shared" si="38"/>
        <v>0.34976101884312161</v>
      </c>
      <c r="AP63" s="390">
        <f t="shared" si="38"/>
        <v>0.53360756219620042</v>
      </c>
      <c r="AQ63" s="391">
        <f t="shared" si="38"/>
        <v>0.48197221144063651</v>
      </c>
    </row>
    <row r="64" spans="1:43" ht="20.100000000000001" customHeight="1"/>
    <row r="65" spans="1:43" ht="20.100000000000001" customHeight="1" thickBot="1"/>
    <row r="66" spans="1:43" ht="15" customHeight="1">
      <c r="A66" s="494" t="s">
        <v>15</v>
      </c>
      <c r="B66" s="441" t="s">
        <v>133</v>
      </c>
      <c r="C66" s="503"/>
      <c r="D66" s="503"/>
      <c r="E66" s="503"/>
      <c r="F66" s="503"/>
      <c r="G66" s="526"/>
      <c r="H66" s="504" t="s">
        <v>135</v>
      </c>
      <c r="I66" s="503"/>
      <c r="J66" s="503"/>
      <c r="K66" s="503"/>
      <c r="L66" s="503"/>
      <c r="M66" s="526"/>
      <c r="N66" s="527" t="s">
        <v>153</v>
      </c>
      <c r="O66" s="497"/>
      <c r="P66" s="528"/>
      <c r="R66" s="504" t="s">
        <v>134</v>
      </c>
      <c r="S66" s="503"/>
      <c r="T66" s="503"/>
      <c r="U66" s="503"/>
      <c r="V66" s="503"/>
      <c r="W66" s="526"/>
      <c r="X66" s="503" t="s">
        <v>136</v>
      </c>
      <c r="Y66" s="503"/>
      <c r="Z66" s="503"/>
      <c r="AA66" s="503"/>
      <c r="AB66" s="503"/>
      <c r="AC66" s="442"/>
      <c r="AE66" s="497" t="s">
        <v>153</v>
      </c>
      <c r="AF66" s="497"/>
      <c r="AG66" s="497"/>
      <c r="AI66" s="488" t="s">
        <v>139</v>
      </c>
      <c r="AJ66" s="487"/>
      <c r="AK66" s="487"/>
      <c r="AL66" s="487"/>
      <c r="AM66" s="487"/>
      <c r="AN66" s="486"/>
      <c r="AO66" s="497" t="s">
        <v>153</v>
      </c>
      <c r="AP66" s="497"/>
      <c r="AQ66" s="497"/>
    </row>
    <row r="67" spans="1:43" ht="15" customHeight="1">
      <c r="A67" s="495"/>
      <c r="B67" s="525" t="str">
        <f>B38</f>
        <v>jan-maio 2025</v>
      </c>
      <c r="C67" s="499"/>
      <c r="D67" s="500"/>
      <c r="E67" s="532" t="str">
        <f>E38</f>
        <v>jan-maio 2026</v>
      </c>
      <c r="F67" s="507"/>
      <c r="G67" s="531"/>
      <c r="H67" s="533" t="str">
        <f>B67</f>
        <v>jan-maio 2025</v>
      </c>
      <c r="I67" s="499"/>
      <c r="J67" s="500"/>
      <c r="K67" s="525" t="str">
        <f>E67</f>
        <v>jan-maio 2026</v>
      </c>
      <c r="L67" s="499"/>
      <c r="M67" s="500"/>
      <c r="N67" s="505" t="s">
        <v>137</v>
      </c>
      <c r="O67" s="499"/>
      <c r="P67" s="509"/>
      <c r="R67" s="529" t="str">
        <f>H67</f>
        <v>jan-maio 2025</v>
      </c>
      <c r="S67" s="499"/>
      <c r="T67" s="500"/>
      <c r="U67" s="530" t="str">
        <f>K67</f>
        <v>jan-maio 2026</v>
      </c>
      <c r="V67" s="507"/>
      <c r="W67" s="531"/>
      <c r="X67" s="533" t="str">
        <f>R67</f>
        <v>jan-maio 2025</v>
      </c>
      <c r="Y67" s="499"/>
      <c r="Z67" s="500"/>
      <c r="AA67" s="525" t="str">
        <f>U67</f>
        <v>jan-maio 2026</v>
      </c>
      <c r="AB67" s="499"/>
      <c r="AC67" s="509"/>
      <c r="AE67" s="498" t="s">
        <v>138</v>
      </c>
      <c r="AF67" s="499"/>
      <c r="AG67" s="509"/>
      <c r="AI67" s="521" t="str">
        <f>X67</f>
        <v>jan-maio 2025</v>
      </c>
      <c r="AJ67" s="522"/>
      <c r="AK67" s="524"/>
      <c r="AL67" s="523" t="str">
        <f>AA67</f>
        <v>jan-maio 2026</v>
      </c>
      <c r="AM67" s="522"/>
      <c r="AN67" s="524"/>
      <c r="AO67" s="499" t="s">
        <v>139</v>
      </c>
      <c r="AP67" s="499"/>
      <c r="AQ67" s="509"/>
    </row>
    <row r="68" spans="1:43" ht="19.5" customHeight="1" thickBot="1">
      <c r="A68" s="49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171</v>
      </c>
      <c r="B69" s="39">
        <v>2953.15</v>
      </c>
      <c r="C69" s="370">
        <v>129554.16999999998</v>
      </c>
      <c r="D69" s="375">
        <v>132507.31999999998</v>
      </c>
      <c r="E69" s="39">
        <v>2091.84</v>
      </c>
      <c r="F69" s="379">
        <v>147874.89000000004</v>
      </c>
      <c r="G69" s="377">
        <v>149966.73000000004</v>
      </c>
      <c r="H69" s="345">
        <f t="shared" ref="H69:H96" si="68">B69/$B$97</f>
        <v>0.11386402403476897</v>
      </c>
      <c r="I69" s="323">
        <f t="shared" ref="I69:I96" si="69">C69/$C$97</f>
        <v>0.48021711861284999</v>
      </c>
      <c r="J69" s="398">
        <f t="shared" ref="J69:J96" si="70">D69/$D$97</f>
        <v>0.44808637951834202</v>
      </c>
      <c r="K69" s="323">
        <f t="shared" ref="K69:K96" si="71">E69/$E$97</f>
        <v>9.0148148180070456E-2</v>
      </c>
      <c r="L69" s="323">
        <f t="shared" ref="L69:L96" si="72">F69/$F$97</f>
        <v>0.54608950874397533</v>
      </c>
      <c r="M69" s="399">
        <f t="shared" ref="M69:M96" si="73">G69/$G$97</f>
        <v>0.51010269931064089</v>
      </c>
      <c r="N69" s="392">
        <f t="shared" ref="N69:P97" si="74">(E69-B69)/B69</f>
        <v>-0.29165806003758693</v>
      </c>
      <c r="O69" s="393">
        <f t="shared" si="74"/>
        <v>0.14141358784514665</v>
      </c>
      <c r="P69" s="382">
        <f t="shared" si="74"/>
        <v>0.13176185285462014</v>
      </c>
      <c r="R69" s="401">
        <v>303.05200000000002</v>
      </c>
      <c r="S69" s="369">
        <v>12279.912</v>
      </c>
      <c r="T69" s="374">
        <v>12582.964</v>
      </c>
      <c r="U69" s="39">
        <v>289.27400000000006</v>
      </c>
      <c r="V69" s="112">
        <v>14361.475000000002</v>
      </c>
      <c r="W69" s="380">
        <v>14650.749000000002</v>
      </c>
      <c r="X69" s="345">
        <f t="shared" ref="X69:X96" si="75">R69/$R$97</f>
        <v>7.5809281566396283E-2</v>
      </c>
      <c r="Y69" s="323">
        <f t="shared" ref="Y69:Y96" si="76">S69/$S$97</f>
        <v>0.36498175850898051</v>
      </c>
      <c r="Z69" s="398">
        <f t="shared" ref="Z69:Z96" si="77">T69/$T$97</f>
        <v>0.33427249393603048</v>
      </c>
      <c r="AA69" s="323">
        <f t="shared" ref="AA69:AA96" si="78">U69/$U$97</f>
        <v>7.3159930652416078E-2</v>
      </c>
      <c r="AB69" s="323">
        <f t="shared" ref="AB69:AB96" si="79">V69/$V$97</f>
        <v>0.43631346546845529</v>
      </c>
      <c r="AC69" s="399">
        <f t="shared" ref="AC69:AC96" si="80">W69/$W$97</f>
        <v>0.39736779130648747</v>
      </c>
      <c r="AE69" s="392">
        <f t="shared" ref="AE69:AG97" si="81">(U69-R69)/R69</f>
        <v>-4.5464144767234545E-2</v>
      </c>
      <c r="AF69" s="393">
        <f t="shared" si="81"/>
        <v>0.16950960234894208</v>
      </c>
      <c r="AG69" s="382">
        <f t="shared" si="81"/>
        <v>0.16433210807882798</v>
      </c>
      <c r="AI69" s="27">
        <f t="shared" ref="AI69:AN97" si="82">(R69/B69)*10</f>
        <v>1.0261991432876758</v>
      </c>
      <c r="AJ69" s="28">
        <f t="shared" si="82"/>
        <v>0.94785926226843964</v>
      </c>
      <c r="AK69" s="406">
        <f t="shared" si="82"/>
        <v>0.94960519916937436</v>
      </c>
      <c r="AL69" s="28">
        <f t="shared" si="82"/>
        <v>1.3828686706440265</v>
      </c>
      <c r="AM69" s="28">
        <f t="shared" si="82"/>
        <v>0.97119091686222037</v>
      </c>
      <c r="AN69" s="402">
        <f t="shared" si="82"/>
        <v>0.97693328380234712</v>
      </c>
      <c r="AO69" s="383">
        <f t="shared" ref="AO69:AQ76" si="83">(AL69-AI69)/AI69</f>
        <v>0.34756365729723188</v>
      </c>
      <c r="AP69" s="381">
        <f t="shared" si="83"/>
        <v>2.4615104290844663E-2</v>
      </c>
      <c r="AQ69" s="382">
        <f t="shared" si="83"/>
        <v>2.8778364584436573E-2</v>
      </c>
    </row>
    <row r="70" spans="1:43" ht="19.5" customHeight="1">
      <c r="A70" s="8" t="s">
        <v>169</v>
      </c>
      <c r="B70" s="19">
        <v>4965.6099999999997</v>
      </c>
      <c r="C70" s="371">
        <v>18338.249999999996</v>
      </c>
      <c r="D70" s="375">
        <v>23303.859999999997</v>
      </c>
      <c r="E70" s="19">
        <v>4415.87</v>
      </c>
      <c r="F70" s="369">
        <v>18439.510000000002</v>
      </c>
      <c r="G70" s="377">
        <v>22855.38</v>
      </c>
      <c r="H70" s="345">
        <f t="shared" si="68"/>
        <v>0.19145804865560134</v>
      </c>
      <c r="I70" s="323">
        <f t="shared" si="69"/>
        <v>6.797420395964171E-2</v>
      </c>
      <c r="J70" s="399">
        <f t="shared" si="70"/>
        <v>7.8804267237480241E-2</v>
      </c>
      <c r="K70" s="323">
        <f t="shared" si="71"/>
        <v>0.19030255808471377</v>
      </c>
      <c r="L70" s="323">
        <f t="shared" si="72"/>
        <v>6.809555670593985E-2</v>
      </c>
      <c r="M70" s="399">
        <f t="shared" si="73"/>
        <v>7.7741183206238018E-2</v>
      </c>
      <c r="N70" s="394">
        <f t="shared" si="74"/>
        <v>-0.11070945966356598</v>
      </c>
      <c r="O70" s="395">
        <f t="shared" si="74"/>
        <v>5.5217918830862099E-3</v>
      </c>
      <c r="P70" s="386">
        <f t="shared" si="74"/>
        <v>-1.9244880461863227E-2</v>
      </c>
      <c r="R70" s="401">
        <v>864.87599999999986</v>
      </c>
      <c r="S70" s="369">
        <v>3373.5360000000001</v>
      </c>
      <c r="T70" s="374">
        <v>4238.4120000000003</v>
      </c>
      <c r="U70" s="19">
        <v>891.76200000000017</v>
      </c>
      <c r="V70" s="119">
        <v>3372.2919999999995</v>
      </c>
      <c r="W70" s="375">
        <v>4264.0540000000001</v>
      </c>
      <c r="X70" s="345">
        <f t="shared" si="75"/>
        <v>0.21635108233576592</v>
      </c>
      <c r="Y70" s="323">
        <f t="shared" si="76"/>
        <v>0.10026774635464425</v>
      </c>
      <c r="Z70" s="399">
        <f t="shared" si="77"/>
        <v>0.11259545442301185</v>
      </c>
      <c r="AA70" s="323">
        <f t="shared" si="78"/>
        <v>0.22553442783817373</v>
      </c>
      <c r="AB70" s="323">
        <f t="shared" si="79"/>
        <v>0.10245301468627335</v>
      </c>
      <c r="AC70" s="399">
        <f t="shared" si="80"/>
        <v>0.1156526345507382</v>
      </c>
      <c r="AE70" s="394">
        <f t="shared" si="81"/>
        <v>3.1086537260833127E-2</v>
      </c>
      <c r="AF70" s="395">
        <f t="shared" si="81"/>
        <v>-3.6875254925413471E-4</v>
      </c>
      <c r="AG70" s="386">
        <f t="shared" si="81"/>
        <v>6.0499073709681418E-3</v>
      </c>
      <c r="AI70" s="27">
        <f t="shared" si="82"/>
        <v>1.7417316301521866</v>
      </c>
      <c r="AJ70" s="28">
        <f t="shared" si="82"/>
        <v>1.8396171935708154</v>
      </c>
      <c r="AK70" s="402">
        <f t="shared" si="82"/>
        <v>1.8187596389610994</v>
      </c>
      <c r="AL70" s="28">
        <f t="shared" si="82"/>
        <v>2.0194480362873004</v>
      </c>
      <c r="AM70" s="28">
        <f t="shared" si="82"/>
        <v>1.8288403542176548</v>
      </c>
      <c r="AN70" s="402">
        <f t="shared" si="82"/>
        <v>1.8656675146070638</v>
      </c>
      <c r="AO70" s="384">
        <f t="shared" si="83"/>
        <v>0.1594484485022804</v>
      </c>
      <c r="AP70" s="385">
        <f t="shared" si="83"/>
        <v>-5.8581966894112958E-3</v>
      </c>
      <c r="AQ70" s="386">
        <f t="shared" si="83"/>
        <v>2.5791135145685807E-2</v>
      </c>
    </row>
    <row r="71" spans="1:43" ht="19.5" customHeight="1">
      <c r="A71" s="8" t="s">
        <v>221</v>
      </c>
      <c r="B71" s="19">
        <v>4380.5000000000009</v>
      </c>
      <c r="C71" s="371">
        <v>34639.19</v>
      </c>
      <c r="D71" s="375">
        <v>39019.69</v>
      </c>
      <c r="E71" s="19">
        <v>2709.3200000000006</v>
      </c>
      <c r="F71" s="369">
        <v>30112.089999999997</v>
      </c>
      <c r="G71" s="377">
        <v>32821.409999999996</v>
      </c>
      <c r="H71" s="345">
        <f t="shared" si="68"/>
        <v>0.16889807740355403</v>
      </c>
      <c r="I71" s="323">
        <f t="shared" si="69"/>
        <v>0.12839673175230909</v>
      </c>
      <c r="J71" s="399">
        <f t="shared" si="70"/>
        <v>0.13194887363224961</v>
      </c>
      <c r="K71" s="323">
        <f t="shared" si="71"/>
        <v>0.11675853833334697</v>
      </c>
      <c r="L71" s="323">
        <f t="shared" si="72"/>
        <v>0.111201411107419</v>
      </c>
      <c r="M71" s="399">
        <f t="shared" si="73"/>
        <v>0.11164002733260407</v>
      </c>
      <c r="N71" s="394">
        <f t="shared" si="74"/>
        <v>-0.38150439447551648</v>
      </c>
      <c r="O71" s="395">
        <f t="shared" si="74"/>
        <v>-0.130693009853868</v>
      </c>
      <c r="P71" s="386">
        <f t="shared" si="74"/>
        <v>-0.15885005749661277</v>
      </c>
      <c r="R71" s="401">
        <v>294.03400000000005</v>
      </c>
      <c r="S71" s="369">
        <v>2463.201</v>
      </c>
      <c r="T71" s="374">
        <v>2757.2350000000001</v>
      </c>
      <c r="U71" s="19">
        <v>224.08599999999998</v>
      </c>
      <c r="V71" s="119">
        <v>2388.6149999999998</v>
      </c>
      <c r="W71" s="375">
        <v>2612.7009999999996</v>
      </c>
      <c r="X71" s="345">
        <f t="shared" si="75"/>
        <v>7.3553404353357735E-2</v>
      </c>
      <c r="Y71" s="323">
        <f t="shared" si="76"/>
        <v>7.3210901881143722E-2</v>
      </c>
      <c r="Z71" s="399">
        <f t="shared" si="77"/>
        <v>7.3247274633998077E-2</v>
      </c>
      <c r="AA71" s="323">
        <f t="shared" si="78"/>
        <v>5.6673313952091464E-2</v>
      </c>
      <c r="AB71" s="323">
        <f t="shared" si="79"/>
        <v>7.2568095430304624E-2</v>
      </c>
      <c r="AC71" s="399">
        <f t="shared" si="80"/>
        <v>7.0863491396532072E-2</v>
      </c>
      <c r="AE71" s="394">
        <f t="shared" si="81"/>
        <v>-0.23789085615949193</v>
      </c>
      <c r="AF71" s="395">
        <f t="shared" si="81"/>
        <v>-3.0280111123696458E-2</v>
      </c>
      <c r="AG71" s="386">
        <f t="shared" si="81"/>
        <v>-5.241990617412029E-2</v>
      </c>
      <c r="AI71" s="27">
        <f t="shared" si="82"/>
        <v>0.67123387741125451</v>
      </c>
      <c r="AJ71" s="28">
        <f t="shared" si="82"/>
        <v>0.71110236700107587</v>
      </c>
      <c r="AK71" s="402">
        <f t="shared" si="82"/>
        <v>0.70662657750484426</v>
      </c>
      <c r="AL71" s="28">
        <f t="shared" si="82"/>
        <v>0.82709314514343057</v>
      </c>
      <c r="AM71" s="28">
        <f t="shared" si="82"/>
        <v>0.79324118651345688</v>
      </c>
      <c r="AN71" s="402">
        <f t="shared" si="82"/>
        <v>0.7960355755587587</v>
      </c>
      <c r="AO71" s="384">
        <f t="shared" si="83"/>
        <v>0.23219815473747837</v>
      </c>
      <c r="AP71" s="385">
        <f t="shared" si="83"/>
        <v>0.11550913528636408</v>
      </c>
      <c r="AQ71" s="386">
        <f t="shared" si="83"/>
        <v>0.12652934506033564</v>
      </c>
    </row>
    <row r="72" spans="1:43" ht="19.5" customHeight="1">
      <c r="A72" s="8" t="s">
        <v>173</v>
      </c>
      <c r="B72" s="19">
        <v>1575.5899999999997</v>
      </c>
      <c r="C72" s="371">
        <v>10488.85</v>
      </c>
      <c r="D72" s="375">
        <v>12064.44</v>
      </c>
      <c r="E72" s="19">
        <v>1399.25</v>
      </c>
      <c r="F72" s="369">
        <v>9685.52</v>
      </c>
      <c r="G72" s="377">
        <v>11084.77</v>
      </c>
      <c r="H72" s="345">
        <f t="shared" si="68"/>
        <v>6.074971390851857E-2</v>
      </c>
      <c r="I72" s="323">
        <f t="shared" si="69"/>
        <v>3.8878913157039965E-2</v>
      </c>
      <c r="J72" s="399">
        <f t="shared" si="70"/>
        <v>4.0797076271078966E-2</v>
      </c>
      <c r="K72" s="323">
        <f t="shared" si="71"/>
        <v>6.0300881683572151E-2</v>
      </c>
      <c r="L72" s="323">
        <f t="shared" si="72"/>
        <v>3.5767809252334498E-2</v>
      </c>
      <c r="M72" s="399">
        <f t="shared" si="73"/>
        <v>3.7704170106513696E-2</v>
      </c>
      <c r="N72" s="394">
        <f t="shared" si="74"/>
        <v>-0.11191997918240133</v>
      </c>
      <c r="O72" s="395">
        <f t="shared" si="74"/>
        <v>-7.6588949217502381E-2</v>
      </c>
      <c r="P72" s="386">
        <f t="shared" si="74"/>
        <v>-8.1203105987513721E-2</v>
      </c>
      <c r="R72" s="401">
        <v>218.23599999999999</v>
      </c>
      <c r="S72" s="369">
        <v>2021.0740000000003</v>
      </c>
      <c r="T72" s="374">
        <v>2239.3100000000004</v>
      </c>
      <c r="U72" s="19">
        <v>238.07299999999998</v>
      </c>
      <c r="V72" s="119">
        <v>2082.7490000000003</v>
      </c>
      <c r="W72" s="375">
        <v>2320.8220000000001</v>
      </c>
      <c r="X72" s="345">
        <f t="shared" si="75"/>
        <v>5.4592328616620438E-2</v>
      </c>
      <c r="Y72" s="323">
        <f t="shared" si="76"/>
        <v>6.0070067488820718E-2</v>
      </c>
      <c r="Z72" s="399">
        <f t="shared" si="77"/>
        <v>5.9488347768927301E-2</v>
      </c>
      <c r="AA72" s="323">
        <f t="shared" si="78"/>
        <v>6.0210748875504365E-2</v>
      </c>
      <c r="AB72" s="323">
        <f t="shared" si="79"/>
        <v>6.3275633867061684E-2</v>
      </c>
      <c r="AC72" s="399">
        <f t="shared" si="80"/>
        <v>6.2946946409054225E-2</v>
      </c>
      <c r="AE72" s="394">
        <f t="shared" ref="AE72:AE73" si="84">(U72-R72)/R72</f>
        <v>9.0897010575706982E-2</v>
      </c>
      <c r="AF72" s="395">
        <f t="shared" ref="AF72:AF73" si="85">(V72-S72)/S72</f>
        <v>3.0515953399034349E-2</v>
      </c>
      <c r="AG72" s="386">
        <f t="shared" ref="AG72:AG73" si="86">(W72-T72)/T72</f>
        <v>3.6400498367800661E-2</v>
      </c>
      <c r="AI72" s="27">
        <f t="shared" ref="AI72:AI73" si="87">(R72/B72)*10</f>
        <v>1.3851065315215254</v>
      </c>
      <c r="AJ72" s="28">
        <f t="shared" ref="AJ72:AJ73" si="88">(S72/C72)*10</f>
        <v>1.9268785424522235</v>
      </c>
      <c r="AK72" s="402">
        <f t="shared" ref="AK72:AK73" si="89">(T72/D72)*10</f>
        <v>1.8561242792868962</v>
      </c>
      <c r="AL72" s="28">
        <f t="shared" ref="AL72:AL73" si="90">(U72/E72)*10</f>
        <v>1.7014329104877612</v>
      </c>
      <c r="AM72" s="28">
        <f t="shared" ref="AM72:AM73" si="91">(V72/F72)*10</f>
        <v>2.1503739603036287</v>
      </c>
      <c r="AN72" s="402">
        <f t="shared" ref="AN72:AN73" si="92">(W72/G72)*10</f>
        <v>2.0937033425140985</v>
      </c>
      <c r="AO72" s="384">
        <f t="shared" ref="AO72:AO73" si="93">(AL72-AI72)/AI72</f>
        <v>0.22837693113666466</v>
      </c>
      <c r="AP72" s="385">
        <f t="shared" ref="AP72:AP73" si="94">(AM72-AJ72)/AJ72</f>
        <v>0.11598832667832605</v>
      </c>
      <c r="AQ72" s="386">
        <f t="shared" ref="AQ72:AQ73" si="95">(AN72-AK72)/AK72</f>
        <v>0.12799738997998442</v>
      </c>
    </row>
    <row r="73" spans="1:43" ht="19.5" customHeight="1">
      <c r="A73" s="8" t="s">
        <v>168</v>
      </c>
      <c r="B73" s="19">
        <v>2066.4500000000003</v>
      </c>
      <c r="C73" s="371">
        <v>12267.180000000002</v>
      </c>
      <c r="D73" s="375">
        <v>14333.630000000003</v>
      </c>
      <c r="E73" s="19">
        <v>1860.17</v>
      </c>
      <c r="F73" s="369">
        <v>7483.9300000000012</v>
      </c>
      <c r="G73" s="377">
        <v>9344.1000000000022</v>
      </c>
      <c r="H73" s="345">
        <f t="shared" si="68"/>
        <v>7.9675706437752361E-2</v>
      </c>
      <c r="I73" s="323">
        <f t="shared" si="69"/>
        <v>4.5470630803355713E-2</v>
      </c>
      <c r="J73" s="399">
        <f t="shared" si="70"/>
        <v>4.8470562773856536E-2</v>
      </c>
      <c r="K73" s="323">
        <f t="shared" si="71"/>
        <v>8.0164295930913287E-2</v>
      </c>
      <c r="L73" s="323">
        <f t="shared" si="72"/>
        <v>2.7637522889614987E-2</v>
      </c>
      <c r="M73" s="399">
        <f t="shared" si="73"/>
        <v>3.1783387106117195E-2</v>
      </c>
      <c r="N73" s="394">
        <f t="shared" si="74"/>
        <v>-9.9823368578964011E-2</v>
      </c>
      <c r="O73" s="395">
        <f t="shared" si="74"/>
        <v>-0.38992254128495712</v>
      </c>
      <c r="P73" s="386">
        <f t="shared" si="74"/>
        <v>-0.34809953933511606</v>
      </c>
      <c r="R73" s="401">
        <v>631.68600000000015</v>
      </c>
      <c r="S73" s="369">
        <v>3486.4850000000001</v>
      </c>
      <c r="T73" s="374">
        <v>4118.1710000000003</v>
      </c>
      <c r="U73" s="19">
        <v>433.815</v>
      </c>
      <c r="V73" s="119">
        <v>1490.829</v>
      </c>
      <c r="W73" s="375">
        <v>1924.644</v>
      </c>
      <c r="X73" s="345">
        <f t="shared" si="75"/>
        <v>0.15801796997066711</v>
      </c>
      <c r="Y73" s="323">
        <f t="shared" si="76"/>
        <v>0.10362480010566713</v>
      </c>
      <c r="Z73" s="399">
        <f t="shared" si="77"/>
        <v>0.10940119439466223</v>
      </c>
      <c r="AA73" s="323">
        <f t="shared" si="78"/>
        <v>0.10971561673699633</v>
      </c>
      <c r="AB73" s="323">
        <f t="shared" si="79"/>
        <v>4.5292615654789745E-2</v>
      </c>
      <c r="AC73" s="399">
        <f t="shared" si="80"/>
        <v>5.2201531493801662E-2</v>
      </c>
      <c r="AE73" s="394">
        <f t="shared" si="84"/>
        <v>-0.31324265536991497</v>
      </c>
      <c r="AF73" s="395">
        <f t="shared" si="85"/>
        <v>-0.57239770140987267</v>
      </c>
      <c r="AG73" s="386">
        <f t="shared" si="86"/>
        <v>-0.53264592461070703</v>
      </c>
      <c r="AI73" s="27">
        <f t="shared" si="87"/>
        <v>3.0568656391395876</v>
      </c>
      <c r="AJ73" s="28">
        <f t="shared" si="88"/>
        <v>2.8421242697995783</v>
      </c>
      <c r="AK73" s="402">
        <f t="shared" si="89"/>
        <v>2.8730830920011186</v>
      </c>
      <c r="AL73" s="28">
        <f t="shared" si="90"/>
        <v>2.332125558416704</v>
      </c>
      <c r="AM73" s="28">
        <f t="shared" si="91"/>
        <v>1.9920402783029767</v>
      </c>
      <c r="AN73" s="402">
        <f t="shared" si="92"/>
        <v>2.0597425113173014</v>
      </c>
      <c r="AO73" s="384">
        <f t="shared" si="93"/>
        <v>-0.23708601105767782</v>
      </c>
      <c r="AP73" s="385">
        <f t="shared" si="94"/>
        <v>-0.29910162638896437</v>
      </c>
      <c r="AQ73" s="386">
        <f t="shared" si="95"/>
        <v>-0.28308982185312326</v>
      </c>
    </row>
    <row r="74" spans="1:43" ht="19.5" customHeight="1">
      <c r="A74" s="8" t="s">
        <v>178</v>
      </c>
      <c r="B74" s="19">
        <v>806.51</v>
      </c>
      <c r="C74" s="371">
        <v>13706.869999999997</v>
      </c>
      <c r="D74" s="375">
        <v>14513.379999999997</v>
      </c>
      <c r="E74" s="19">
        <v>484.3</v>
      </c>
      <c r="F74" s="369">
        <v>16960.21</v>
      </c>
      <c r="G74" s="377">
        <v>17444.509999999998</v>
      </c>
      <c r="H74" s="345">
        <f t="shared" si="68"/>
        <v>3.1096447530359624E-2</v>
      </c>
      <c r="I74" s="323">
        <f t="shared" si="69"/>
        <v>5.0807115020696861E-2</v>
      </c>
      <c r="J74" s="399">
        <f t="shared" si="70"/>
        <v>4.9078404866794642E-2</v>
      </c>
      <c r="K74" s="323">
        <f t="shared" si="71"/>
        <v>2.0870978738148291E-2</v>
      </c>
      <c r="L74" s="323">
        <f t="shared" si="72"/>
        <v>6.2632626452636106E-2</v>
      </c>
      <c r="M74" s="399">
        <f t="shared" si="73"/>
        <v>5.9336438416383849E-2</v>
      </c>
      <c r="N74" s="394">
        <f t="shared" si="74"/>
        <v>-0.39951147536918324</v>
      </c>
      <c r="O74" s="395">
        <f t="shared" si="74"/>
        <v>0.23735105096933162</v>
      </c>
      <c r="P74" s="386">
        <f t="shared" si="74"/>
        <v>0.20196053572634365</v>
      </c>
      <c r="R74" s="401">
        <v>95.035999999999987</v>
      </c>
      <c r="S74" s="369">
        <v>1278.0940000000001</v>
      </c>
      <c r="T74" s="374">
        <v>1373.13</v>
      </c>
      <c r="U74" s="19">
        <v>57.943000000000005</v>
      </c>
      <c r="V74" s="119">
        <v>1697.759</v>
      </c>
      <c r="W74" s="375">
        <v>1755.702</v>
      </c>
      <c r="X74" s="345">
        <f t="shared" si="75"/>
        <v>2.3773513730132239E-2</v>
      </c>
      <c r="Y74" s="323">
        <f t="shared" si="76"/>
        <v>3.7987323985691185E-2</v>
      </c>
      <c r="Z74" s="399">
        <f t="shared" si="77"/>
        <v>3.647785923875977E-2</v>
      </c>
      <c r="AA74" s="323">
        <f t="shared" si="78"/>
        <v>1.4654292683728729E-2</v>
      </c>
      <c r="AB74" s="323">
        <f t="shared" si="79"/>
        <v>5.1579319869321155E-2</v>
      </c>
      <c r="AC74" s="399">
        <f t="shared" si="80"/>
        <v>4.761936921671258E-2</v>
      </c>
      <c r="AE74" s="394">
        <f t="shared" si="81"/>
        <v>-0.3903047266299085</v>
      </c>
      <c r="AF74" s="395">
        <f t="shared" si="81"/>
        <v>0.32835221822495053</v>
      </c>
      <c r="AG74" s="386">
        <f t="shared" si="81"/>
        <v>0.27861309562823611</v>
      </c>
      <c r="AI74" s="27">
        <f t="shared" si="82"/>
        <v>1.178361086657326</v>
      </c>
      <c r="AJ74" s="28">
        <f t="shared" si="82"/>
        <v>0.93244774335789304</v>
      </c>
      <c r="AK74" s="402">
        <f t="shared" si="82"/>
        <v>0.94611317281019336</v>
      </c>
      <c r="AL74" s="28">
        <f t="shared" si="82"/>
        <v>1.1964278339871981</v>
      </c>
      <c r="AM74" s="28">
        <f t="shared" si="82"/>
        <v>1.0010247514623936</v>
      </c>
      <c r="AN74" s="402">
        <f t="shared" si="82"/>
        <v>1.0064495935970688</v>
      </c>
      <c r="AO74" s="384">
        <f t="shared" si="83"/>
        <v>1.5332097719827398E-2</v>
      </c>
      <c r="AP74" s="385">
        <f t="shared" si="83"/>
        <v>7.3545148876165187E-2</v>
      </c>
      <c r="AQ74" s="386">
        <f t="shared" si="83"/>
        <v>6.3772942308435582E-2</v>
      </c>
    </row>
    <row r="75" spans="1:43" ht="19.5" customHeight="1">
      <c r="A75" s="8" t="s">
        <v>172</v>
      </c>
      <c r="B75" s="19">
        <v>1050.4799999999998</v>
      </c>
      <c r="C75" s="371">
        <v>4189.8599999999997</v>
      </c>
      <c r="D75" s="375">
        <v>5240.3399999999992</v>
      </c>
      <c r="E75" s="19">
        <v>1191.8499999999999</v>
      </c>
      <c r="F75" s="369">
        <v>3258.9400000000005</v>
      </c>
      <c r="G75" s="377">
        <v>4450.7900000000009</v>
      </c>
      <c r="H75" s="345">
        <f t="shared" si="68"/>
        <v>4.0503150861975888E-2</v>
      </c>
      <c r="I75" s="323">
        <f t="shared" si="69"/>
        <v>1.5530511264834129E-2</v>
      </c>
      <c r="J75" s="399">
        <f t="shared" si="70"/>
        <v>1.7720718961376235E-2</v>
      </c>
      <c r="K75" s="323">
        <f t="shared" si="71"/>
        <v>5.1362948604299061E-2</v>
      </c>
      <c r="L75" s="323">
        <f t="shared" si="72"/>
        <v>1.2034990819780766E-2</v>
      </c>
      <c r="M75" s="399">
        <f t="shared" si="73"/>
        <v>1.5139091137513013E-2</v>
      </c>
      <c r="N75" s="394">
        <f t="shared" si="74"/>
        <v>0.13457657451831559</v>
      </c>
      <c r="O75" s="395">
        <f t="shared" si="74"/>
        <v>-0.22218403478875171</v>
      </c>
      <c r="P75" s="386">
        <f t="shared" si="74"/>
        <v>-0.15066770476724764</v>
      </c>
      <c r="R75" s="401">
        <v>338.25099999999998</v>
      </c>
      <c r="S75" s="369">
        <v>840.81099999999981</v>
      </c>
      <c r="T75" s="374">
        <v>1179.0619999999999</v>
      </c>
      <c r="U75" s="19">
        <v>306.26300000000003</v>
      </c>
      <c r="V75" s="119">
        <v>607.26700000000005</v>
      </c>
      <c r="W75" s="375">
        <v>913.53000000000009</v>
      </c>
      <c r="X75" s="345">
        <f t="shared" si="75"/>
        <v>8.4614407095531807E-2</v>
      </c>
      <c r="Y75" s="323">
        <f t="shared" si="76"/>
        <v>2.4990462256870762E-2</v>
      </c>
      <c r="Z75" s="399">
        <f t="shared" si="77"/>
        <v>3.1322349427782191E-2</v>
      </c>
      <c r="AA75" s="323">
        <f t="shared" si="78"/>
        <v>7.7456597694230744E-2</v>
      </c>
      <c r="AB75" s="323">
        <f t="shared" si="79"/>
        <v>1.8449272740761823E-2</v>
      </c>
      <c r="AC75" s="399">
        <f t="shared" si="80"/>
        <v>2.4777395230251742E-2</v>
      </c>
      <c r="AE75" s="394">
        <f t="shared" si="81"/>
        <v>-9.456882610842228E-2</v>
      </c>
      <c r="AF75" s="395">
        <f t="shared" si="81"/>
        <v>-0.27776040037535166</v>
      </c>
      <c r="AG75" s="386">
        <f t="shared" si="81"/>
        <v>-0.22520613843886059</v>
      </c>
      <c r="AI75" s="27">
        <f t="shared" si="82"/>
        <v>3.2199661107303337</v>
      </c>
      <c r="AJ75" s="28">
        <f t="shared" si="82"/>
        <v>2.0067758827263917</v>
      </c>
      <c r="AK75" s="402">
        <f t="shared" si="82"/>
        <v>2.2499723300396539</v>
      </c>
      <c r="AL75" s="28">
        <f t="shared" si="82"/>
        <v>2.5696438310190044</v>
      </c>
      <c r="AM75" s="28">
        <f t="shared" si="82"/>
        <v>1.8633880955157198</v>
      </c>
      <c r="AN75" s="402">
        <f t="shared" si="82"/>
        <v>2.0525120259549428</v>
      </c>
      <c r="AO75" s="384">
        <f t="shared" si="83"/>
        <v>-0.20196556651455783</v>
      </c>
      <c r="AP75" s="385">
        <f t="shared" si="83"/>
        <v>-7.1451819032161315E-2</v>
      </c>
      <c r="AQ75" s="386">
        <f t="shared" si="83"/>
        <v>-8.7761214415126201E-2</v>
      </c>
    </row>
    <row r="76" spans="1:43" ht="19.5" customHeight="1">
      <c r="A76" s="8" t="s">
        <v>179</v>
      </c>
      <c r="B76" s="19">
        <v>1864.19</v>
      </c>
      <c r="C76" s="371">
        <v>12450.820000000002</v>
      </c>
      <c r="D76" s="375">
        <v>14315.010000000002</v>
      </c>
      <c r="E76" s="19">
        <v>2330.0099999999998</v>
      </c>
      <c r="F76" s="369">
        <v>12159.920000000002</v>
      </c>
      <c r="G76" s="377">
        <v>14489.930000000002</v>
      </c>
      <c r="H76" s="345">
        <f t="shared" si="68"/>
        <v>7.1877207376996086E-2</v>
      </c>
      <c r="I76" s="323">
        <f t="shared" si="69"/>
        <v>4.6151327315571908E-2</v>
      </c>
      <c r="J76" s="399">
        <f t="shared" si="70"/>
        <v>4.8407597434382214E-2</v>
      </c>
      <c r="K76" s="323">
        <f t="shared" si="71"/>
        <v>0.10041211887192419</v>
      </c>
      <c r="L76" s="323">
        <f t="shared" si="72"/>
        <v>4.4905559957921448E-2</v>
      </c>
      <c r="M76" s="399">
        <f t="shared" si="73"/>
        <v>4.9286614476572461E-2</v>
      </c>
      <c r="N76" s="394">
        <f t="shared" si="74"/>
        <v>0.24987796308316196</v>
      </c>
      <c r="O76" s="395">
        <f t="shared" si="74"/>
        <v>-2.3363923018724839E-2</v>
      </c>
      <c r="P76" s="386">
        <f t="shared" si="74"/>
        <v>1.2219341795779399E-2</v>
      </c>
      <c r="R76" s="401">
        <v>137.376</v>
      </c>
      <c r="S76" s="369">
        <v>509.31200000000007</v>
      </c>
      <c r="T76" s="374">
        <v>646.6880000000001</v>
      </c>
      <c r="U76" s="19">
        <v>163.196</v>
      </c>
      <c r="V76" s="119">
        <v>679.33499999999992</v>
      </c>
      <c r="W76" s="375">
        <v>842.53099999999995</v>
      </c>
      <c r="X76" s="345">
        <f t="shared" si="75"/>
        <v>3.4364979820180219E-2</v>
      </c>
      <c r="Y76" s="323">
        <f t="shared" si="76"/>
        <v>1.513769719113019E-2</v>
      </c>
      <c r="Z76" s="399">
        <f t="shared" si="77"/>
        <v>1.7179577924446396E-2</v>
      </c>
      <c r="AA76" s="323">
        <f t="shared" si="78"/>
        <v>4.127369913214355E-2</v>
      </c>
      <c r="AB76" s="323">
        <f t="shared" si="79"/>
        <v>2.0638758070742245E-2</v>
      </c>
      <c r="AC76" s="399">
        <f t="shared" si="80"/>
        <v>2.2851711033834935E-2</v>
      </c>
      <c r="AE76" s="394">
        <f t="shared" si="81"/>
        <v>0.18795131609597013</v>
      </c>
      <c r="AF76" s="395">
        <f t="shared" si="81"/>
        <v>0.33382877293289737</v>
      </c>
      <c r="AG76" s="386">
        <f t="shared" si="81"/>
        <v>0.30284000940175143</v>
      </c>
      <c r="AI76" s="27">
        <f t="shared" si="82"/>
        <v>0.73692059285802414</v>
      </c>
      <c r="AJ76" s="28">
        <f t="shared" si="82"/>
        <v>0.40905900173643184</v>
      </c>
      <c r="AK76" s="402">
        <f t="shared" si="82"/>
        <v>0.45175518564080641</v>
      </c>
      <c r="AL76" s="28">
        <f t="shared" si="82"/>
        <v>0.70040901112012399</v>
      </c>
      <c r="AM76" s="28">
        <f t="shared" si="82"/>
        <v>0.55866732675872854</v>
      </c>
      <c r="AN76" s="402">
        <f t="shared" si="82"/>
        <v>0.58145967578863378</v>
      </c>
      <c r="AO76" s="384">
        <f t="shared" si="83"/>
        <v>-4.9546154757727751E-2</v>
      </c>
      <c r="AP76" s="385">
        <f t="shared" si="83"/>
        <v>0.3657377649366424</v>
      </c>
      <c r="AQ76" s="386">
        <f t="shared" si="83"/>
        <v>0.28711234374397704</v>
      </c>
    </row>
    <row r="77" spans="1:43" ht="19.5" customHeight="1">
      <c r="A77" s="8" t="s">
        <v>170</v>
      </c>
      <c r="B77" s="19">
        <v>1157.49</v>
      </c>
      <c r="C77" s="371">
        <v>11693.490000000002</v>
      </c>
      <c r="D77" s="375">
        <v>12850.980000000001</v>
      </c>
      <c r="E77" s="19">
        <v>1618.4699999999998</v>
      </c>
      <c r="F77" s="369">
        <v>2148.6600000000003</v>
      </c>
      <c r="G77" s="377">
        <v>3767.13</v>
      </c>
      <c r="H77" s="345">
        <f t="shared" si="68"/>
        <v>4.4629114396493488E-2</v>
      </c>
      <c r="I77" s="323">
        <f t="shared" si="69"/>
        <v>4.3344139940290433E-2</v>
      </c>
      <c r="J77" s="399">
        <f t="shared" si="70"/>
        <v>4.3456837716305971E-2</v>
      </c>
      <c r="K77" s="323">
        <f t="shared" si="71"/>
        <v>6.9748199377102735E-2</v>
      </c>
      <c r="L77" s="323">
        <f t="shared" si="72"/>
        <v>7.9348203326327395E-3</v>
      </c>
      <c r="M77" s="399">
        <f t="shared" si="73"/>
        <v>1.2813663281543139E-2</v>
      </c>
      <c r="N77" s="394">
        <f t="shared" si="74"/>
        <v>0.39825830028769127</v>
      </c>
      <c r="O77" s="395">
        <f t="shared" si="74"/>
        <v>-0.81625160666319474</v>
      </c>
      <c r="P77" s="386">
        <f t="shared" si="74"/>
        <v>-0.70686048846080229</v>
      </c>
      <c r="R77" s="401">
        <v>219.13600000000002</v>
      </c>
      <c r="S77" s="369">
        <v>2451.9610000000002</v>
      </c>
      <c r="T77" s="374">
        <v>2671.0970000000002</v>
      </c>
      <c r="U77" s="19">
        <v>331.13200000000001</v>
      </c>
      <c r="V77" s="119">
        <v>482.26900000000012</v>
      </c>
      <c r="W77" s="375">
        <v>813.40100000000007</v>
      </c>
      <c r="X77" s="345">
        <f t="shared" si="75"/>
        <v>5.4817466063031478E-2</v>
      </c>
      <c r="Y77" s="323">
        <f t="shared" si="76"/>
        <v>7.2876828235856936E-2</v>
      </c>
      <c r="Z77" s="399">
        <f t="shared" si="77"/>
        <v>7.0958977211970822E-2</v>
      </c>
      <c r="AA77" s="323">
        <f t="shared" si="78"/>
        <v>8.3746185819658314E-2</v>
      </c>
      <c r="AB77" s="323">
        <f t="shared" si="79"/>
        <v>1.4651730318648084E-2</v>
      </c>
      <c r="AC77" s="399">
        <f t="shared" si="80"/>
        <v>2.206162693910654E-2</v>
      </c>
      <c r="AE77" s="394">
        <f t="shared" si="81"/>
        <v>0.51107987733644844</v>
      </c>
      <c r="AF77" s="395">
        <f t="shared" si="81"/>
        <v>-0.80331294013240828</v>
      </c>
      <c r="AG77" s="386">
        <f t="shared" si="81"/>
        <v>-0.69548054600787612</v>
      </c>
      <c r="AI77" s="27">
        <f t="shared" ref="AI77" si="96">(R77/B77)*10</f>
        <v>1.8931999412521925</v>
      </c>
      <c r="AJ77" s="28">
        <f t="shared" ref="AJ77" si="97">(S77/C77)*10</f>
        <v>2.0968598767348325</v>
      </c>
      <c r="AK77" s="402">
        <f t="shared" ref="AK77" si="98">(T77/D77)*10</f>
        <v>2.0785161909831</v>
      </c>
      <c r="AL77" s="28">
        <f t="shared" ref="AL77" si="99">(U77/E77)*10</f>
        <v>2.0459569840651977</v>
      </c>
      <c r="AM77" s="28">
        <f t="shared" ref="AM77" si="100">(V77/F77)*10</f>
        <v>2.2445105321456165</v>
      </c>
      <c r="AN77" s="402">
        <f t="shared" ref="AN77" si="101">(W77/G77)*10</f>
        <v>2.1592060799600756</v>
      </c>
      <c r="AO77" s="384">
        <f t="shared" ref="AO77" si="102">(AL77-AI77)/AI77</f>
        <v>8.0687221399325229E-2</v>
      </c>
      <c r="AP77" s="385">
        <f t="shared" ref="AP77" si="103">(AM77-AJ77)/AJ77</f>
        <v>7.0415127424108617E-2</v>
      </c>
      <c r="AQ77" s="386">
        <f t="shared" ref="AQ77" si="104">(AN77-AK77)/AK77</f>
        <v>3.8820909515653451E-2</v>
      </c>
    </row>
    <row r="78" spans="1:43" ht="19.5" customHeight="1">
      <c r="A78" s="8" t="s">
        <v>233</v>
      </c>
      <c r="B78" s="19">
        <v>40.229999999999997</v>
      </c>
      <c r="C78" s="371">
        <v>297.48</v>
      </c>
      <c r="D78" s="375">
        <v>337.71000000000004</v>
      </c>
      <c r="E78" s="19">
        <v>36.049999999999997</v>
      </c>
      <c r="F78" s="369">
        <v>1923.54</v>
      </c>
      <c r="G78" s="377">
        <v>1959.59</v>
      </c>
      <c r="H78" s="345">
        <f t="shared" si="68"/>
        <v>1.5511402017908862E-3</v>
      </c>
      <c r="I78" s="323">
        <f t="shared" si="69"/>
        <v>1.1026660774018362E-3</v>
      </c>
      <c r="J78" s="399">
        <f t="shared" si="70"/>
        <v>1.1419991833442813E-3</v>
      </c>
      <c r="K78" s="323">
        <f t="shared" si="71"/>
        <v>1.5535799783403794E-3</v>
      </c>
      <c r="L78" s="323">
        <f t="shared" si="72"/>
        <v>7.103471141377592E-3</v>
      </c>
      <c r="M78" s="399">
        <f t="shared" si="73"/>
        <v>6.6654260484451345E-3</v>
      </c>
      <c r="N78" s="394">
        <f t="shared" ref="N78:N84" si="105">(E78-B78)/B78</f>
        <v>-0.10390256027839921</v>
      </c>
      <c r="O78" s="395">
        <f t="shared" ref="O78:O84" si="106">(F78-C78)/C78</f>
        <v>5.4661153691004429</v>
      </c>
      <c r="P78" s="386">
        <f t="shared" ref="P78:P84" si="107">(G78-D78)/D78</f>
        <v>4.8025820970655291</v>
      </c>
      <c r="R78" s="401">
        <v>6.2229999999999999</v>
      </c>
      <c r="S78" s="369">
        <v>59.723999999999997</v>
      </c>
      <c r="T78" s="374">
        <v>65.947000000000003</v>
      </c>
      <c r="U78" s="19">
        <v>5.5100000000000007</v>
      </c>
      <c r="V78" s="119">
        <v>771.51799999999992</v>
      </c>
      <c r="W78" s="375">
        <v>777.02799999999991</v>
      </c>
      <c r="X78" s="345">
        <f t="shared" si="75"/>
        <v>1.5567003655731822E-3</v>
      </c>
      <c r="Y78" s="323">
        <f t="shared" si="76"/>
        <v>1.7751080419135211E-3</v>
      </c>
      <c r="Z78" s="399">
        <f t="shared" si="77"/>
        <v>1.7519137905504143E-3</v>
      </c>
      <c r="AA78" s="323">
        <f t="shared" si="78"/>
        <v>1.393527305927296E-3</v>
      </c>
      <c r="AB78" s="323">
        <f t="shared" si="79"/>
        <v>2.3439353705054084E-2</v>
      </c>
      <c r="AC78" s="399">
        <f t="shared" si="80"/>
        <v>2.1075093167134136E-2</v>
      </c>
      <c r="AE78" s="394">
        <f t="shared" si="81"/>
        <v>-0.11457496384380511</v>
      </c>
      <c r="AF78" s="395">
        <f t="shared" si="81"/>
        <v>11.918056392739935</v>
      </c>
      <c r="AG78" s="386">
        <f t="shared" si="81"/>
        <v>10.782613310688884</v>
      </c>
      <c r="AI78" s="27">
        <f t="shared" ref="AI78:AI80" si="108">(R78/B78)*10</f>
        <v>1.5468555804126274</v>
      </c>
      <c r="AJ78" s="28">
        <f t="shared" ref="AJ78:AJ80" si="109">(S78/C78)*10</f>
        <v>2.0076643807987087</v>
      </c>
      <c r="AK78" s="402">
        <f t="shared" ref="AK78:AK80" si="110">(T78/D78)*10</f>
        <v>1.9527701282165169</v>
      </c>
      <c r="AL78" s="28">
        <f t="shared" ref="AL78:AL80" si="111">(U78/E78)*10</f>
        <v>1.5284327323162277</v>
      </c>
      <c r="AM78" s="28">
        <f t="shared" ref="AM78:AM80" si="112">(V78/F78)*10</f>
        <v>4.0109277685933229</v>
      </c>
      <c r="AN78" s="402">
        <f t="shared" ref="AN78:AN80" si="113">(W78/G78)*10</f>
        <v>3.9652580386713545</v>
      </c>
      <c r="AO78" s="384">
        <f t="shared" ref="AO78:AO80" si="114">(AL78-AI78)/AI78</f>
        <v>-1.1909869498925927E-2</v>
      </c>
      <c r="AP78" s="385">
        <f t="shared" ref="AP78:AP80" si="115">(AM78-AJ78)/AJ78</f>
        <v>0.99780790402709463</v>
      </c>
      <c r="AQ78" s="386">
        <f t="shared" ref="AQ78:AQ80" si="116">(AN78-AK78)/AK78</f>
        <v>1.0305810609121013</v>
      </c>
    </row>
    <row r="79" spans="1:43" ht="19.5" customHeight="1">
      <c r="A79" s="8" t="s">
        <v>186</v>
      </c>
      <c r="B79" s="19">
        <v>208.21</v>
      </c>
      <c r="C79" s="371">
        <v>1099</v>
      </c>
      <c r="D79" s="375">
        <v>1307.21</v>
      </c>
      <c r="E79" s="19">
        <v>385.12</v>
      </c>
      <c r="F79" s="369">
        <v>2191.9499999999998</v>
      </c>
      <c r="G79" s="377">
        <v>2577.0699999999997</v>
      </c>
      <c r="H79" s="345">
        <f t="shared" si="68"/>
        <v>8.0279120411354821E-3</v>
      </c>
      <c r="I79" s="323">
        <f t="shared" si="69"/>
        <v>4.0736520743062318E-3</v>
      </c>
      <c r="J79" s="399">
        <f t="shared" si="70"/>
        <v>4.4204576484542287E-3</v>
      </c>
      <c r="K79" s="323">
        <f t="shared" si="71"/>
        <v>1.659680225404846E-2</v>
      </c>
      <c r="L79" s="323">
        <f t="shared" si="72"/>
        <v>8.0946866549916358E-3</v>
      </c>
      <c r="M79" s="399">
        <f t="shared" si="73"/>
        <v>8.7657466646933798E-3</v>
      </c>
      <c r="N79" s="394">
        <f t="shared" si="105"/>
        <v>0.84967100523509909</v>
      </c>
      <c r="O79" s="395">
        <f t="shared" si="106"/>
        <v>0.99449499545040931</v>
      </c>
      <c r="P79" s="386">
        <f t="shared" si="107"/>
        <v>0.9714276971565392</v>
      </c>
      <c r="R79" s="401">
        <v>34.295000000000002</v>
      </c>
      <c r="S79" s="369">
        <v>260.86199999999997</v>
      </c>
      <c r="T79" s="374">
        <v>295.15699999999998</v>
      </c>
      <c r="U79" s="19">
        <v>55.532000000000011</v>
      </c>
      <c r="V79" s="119">
        <v>467.11099999999993</v>
      </c>
      <c r="W79" s="375">
        <v>522.64299999999992</v>
      </c>
      <c r="X79" s="345">
        <f t="shared" si="75"/>
        <v>8.5789874718515645E-3</v>
      </c>
      <c r="Y79" s="323">
        <f t="shared" si="76"/>
        <v>7.7533024249823342E-3</v>
      </c>
      <c r="Z79" s="399">
        <f t="shared" si="77"/>
        <v>7.8409877428463545E-3</v>
      </c>
      <c r="AA79" s="323">
        <f t="shared" si="78"/>
        <v>1.4044529646597931E-2</v>
      </c>
      <c r="AB79" s="323">
        <f t="shared" si="79"/>
        <v>1.4191217766172036E-2</v>
      </c>
      <c r="AC79" s="399">
        <f t="shared" si="80"/>
        <v>1.4175486492314931E-2</v>
      </c>
      <c r="AE79" s="394">
        <f t="shared" si="81"/>
        <v>0.61924478786995207</v>
      </c>
      <c r="AF79" s="395">
        <f t="shared" ref="AF79:AF95" si="117">(V79-S79)/S79</f>
        <v>0.79064409534543167</v>
      </c>
      <c r="AG79" s="386">
        <f t="shared" ref="AG79:AG95" si="118">(W79-T79)/T79</f>
        <v>0.77072879857160748</v>
      </c>
      <c r="AI79" s="27">
        <f t="shared" si="108"/>
        <v>1.6471351039815572</v>
      </c>
      <c r="AJ79" s="28">
        <f t="shared" si="109"/>
        <v>2.3736305732484073</v>
      </c>
      <c r="AK79" s="402">
        <f t="shared" si="110"/>
        <v>2.2579157136190817</v>
      </c>
      <c r="AL79" s="28">
        <f t="shared" si="111"/>
        <v>1.4419401744910678</v>
      </c>
      <c r="AM79" s="28">
        <f t="shared" si="112"/>
        <v>2.1310294486644308</v>
      </c>
      <c r="AN79" s="402">
        <f t="shared" si="113"/>
        <v>2.0280512364817409</v>
      </c>
      <c r="AO79" s="384">
        <f t="shared" si="114"/>
        <v>-0.12457686621727594</v>
      </c>
      <c r="AP79" s="385">
        <f t="shared" si="115"/>
        <v>-0.10220677443161144</v>
      </c>
      <c r="AQ79" s="386">
        <f t="shared" si="116"/>
        <v>-0.10180383428436504</v>
      </c>
    </row>
    <row r="80" spans="1:43" ht="19.5" customHeight="1">
      <c r="A80" s="8" t="s">
        <v>174</v>
      </c>
      <c r="B80" s="19">
        <v>400.64</v>
      </c>
      <c r="C80" s="371">
        <v>642</v>
      </c>
      <c r="D80" s="375">
        <v>1042.6399999999999</v>
      </c>
      <c r="E80" s="19">
        <v>1031.8399999999997</v>
      </c>
      <c r="F80" s="369">
        <v>878.94999999999993</v>
      </c>
      <c r="G80" s="377">
        <v>1910.7899999999995</v>
      </c>
      <c r="H80" s="345">
        <f t="shared" si="68"/>
        <v>1.5447397724223233E-2</v>
      </c>
      <c r="I80" s="323">
        <f t="shared" si="69"/>
        <v>2.3796948423153784E-3</v>
      </c>
      <c r="J80" s="399">
        <f t="shared" si="70"/>
        <v>3.5257884827872466E-3</v>
      </c>
      <c r="K80" s="323">
        <f t="shared" si="71"/>
        <v>4.4467294448009342E-2</v>
      </c>
      <c r="L80" s="323">
        <f t="shared" si="72"/>
        <v>3.2458882891511663E-3</v>
      </c>
      <c r="M80" s="399">
        <f t="shared" si="73"/>
        <v>6.4994358203034697E-3</v>
      </c>
      <c r="N80" s="394">
        <f t="shared" si="105"/>
        <v>1.5754792332268364</v>
      </c>
      <c r="O80" s="395">
        <f t="shared" si="106"/>
        <v>0.36908099688473511</v>
      </c>
      <c r="P80" s="386">
        <f t="shared" si="107"/>
        <v>0.83264597560039877</v>
      </c>
      <c r="R80" s="401">
        <v>73.305999999999997</v>
      </c>
      <c r="S80" s="369">
        <v>176.23800000000003</v>
      </c>
      <c r="T80" s="374">
        <v>249.54400000000004</v>
      </c>
      <c r="U80" s="19">
        <v>198.001</v>
      </c>
      <c r="V80" s="119">
        <v>201.32299999999995</v>
      </c>
      <c r="W80" s="375">
        <v>399.32399999999996</v>
      </c>
      <c r="X80" s="345">
        <f t="shared" si="75"/>
        <v>1.8337695162896947E-2</v>
      </c>
      <c r="Y80" s="323">
        <f t="shared" si="76"/>
        <v>5.2381202044530705E-3</v>
      </c>
      <c r="Z80" s="399">
        <f t="shared" si="77"/>
        <v>6.6292564475884065E-3</v>
      </c>
      <c r="AA80" s="323">
        <f t="shared" si="78"/>
        <v>5.0076188766045457E-2</v>
      </c>
      <c r="AB80" s="323">
        <f t="shared" si="79"/>
        <v>6.1163589261204569E-3</v>
      </c>
      <c r="AC80" s="399">
        <f t="shared" si="80"/>
        <v>1.0830742912575443E-2</v>
      </c>
      <c r="AE80" s="394">
        <f t="shared" si="81"/>
        <v>1.7010203803235753</v>
      </c>
      <c r="AF80" s="395">
        <f t="shared" si="117"/>
        <v>0.1423359320918299</v>
      </c>
      <c r="AG80" s="386">
        <f t="shared" si="118"/>
        <v>0.60021479178020665</v>
      </c>
      <c r="AI80" s="27">
        <f t="shared" si="108"/>
        <v>1.8297224440894568</v>
      </c>
      <c r="AJ80" s="28">
        <f t="shared" si="109"/>
        <v>2.7451401869158882</v>
      </c>
      <c r="AK80" s="402">
        <f t="shared" si="110"/>
        <v>2.3933860201028163</v>
      </c>
      <c r="AL80" s="28">
        <f t="shared" si="111"/>
        <v>1.9189118467979538</v>
      </c>
      <c r="AM80" s="28">
        <f t="shared" si="112"/>
        <v>2.2904943398373052</v>
      </c>
      <c r="AN80" s="402">
        <f t="shared" si="113"/>
        <v>2.0898371877600366</v>
      </c>
      <c r="AO80" s="384">
        <f t="shared" si="114"/>
        <v>4.8744771643702042E-2</v>
      </c>
      <c r="AP80" s="385">
        <f t="shared" si="115"/>
        <v>-0.16561844427674524</v>
      </c>
      <c r="AQ80" s="386">
        <f t="shared" si="116"/>
        <v>-0.12682819645187857</v>
      </c>
    </row>
    <row r="81" spans="1:43" ht="19.5" customHeight="1">
      <c r="A81" s="8" t="s">
        <v>243</v>
      </c>
      <c r="B81" s="19"/>
      <c r="C81" s="371"/>
      <c r="D81" s="375"/>
      <c r="E81" s="19">
        <v>0.6</v>
      </c>
      <c r="F81" s="369">
        <v>778.06999999999994</v>
      </c>
      <c r="G81" s="377">
        <v>778.67</v>
      </c>
      <c r="H81" s="345">
        <f t="shared" si="68"/>
        <v>0</v>
      </c>
      <c r="I81" s="323">
        <f t="shared" si="69"/>
        <v>0</v>
      </c>
      <c r="J81" s="399">
        <f t="shared" si="70"/>
        <v>0</v>
      </c>
      <c r="K81" s="323">
        <f t="shared" si="71"/>
        <v>2.5857087018147787E-5</v>
      </c>
      <c r="L81" s="323">
        <f t="shared" si="72"/>
        <v>2.8733469493598587E-3</v>
      </c>
      <c r="M81" s="399">
        <f t="shared" si="73"/>
        <v>2.648598584980926E-3</v>
      </c>
      <c r="N81" s="394"/>
      <c r="O81" s="395"/>
      <c r="P81" s="386"/>
      <c r="R81" s="401"/>
      <c r="S81" s="369"/>
      <c r="T81" s="374"/>
      <c r="U81" s="19">
        <v>0.108</v>
      </c>
      <c r="V81" s="119">
        <v>348.32499999999999</v>
      </c>
      <c r="W81" s="375">
        <v>348.43299999999999</v>
      </c>
      <c r="X81" s="345">
        <f t="shared" si="75"/>
        <v>0</v>
      </c>
      <c r="Y81" s="323">
        <f t="shared" si="76"/>
        <v>0</v>
      </c>
      <c r="Z81" s="399">
        <f t="shared" si="77"/>
        <v>0</v>
      </c>
      <c r="AA81" s="323">
        <f t="shared" si="78"/>
        <v>2.7314146831242819E-5</v>
      </c>
      <c r="AB81" s="323">
        <f t="shared" si="79"/>
        <v>1.0582401031878665E-2</v>
      </c>
      <c r="AC81" s="399">
        <f t="shared" si="80"/>
        <v>9.4504418598867091E-3</v>
      </c>
      <c r="AE81" s="394"/>
      <c r="AF81" s="395"/>
      <c r="AG81" s="386"/>
      <c r="AI81" s="27"/>
      <c r="AJ81" s="28"/>
      <c r="AK81" s="402"/>
      <c r="AL81" s="28">
        <f t="shared" ref="AL81:AL96" si="119">(U81/E81)*10</f>
        <v>1.7999999999999998</v>
      </c>
      <c r="AM81" s="28">
        <f t="shared" ref="AM81:AM96" si="120">(V81/F81)*10</f>
        <v>4.4767822946521525</v>
      </c>
      <c r="AN81" s="402">
        <f t="shared" ref="AN81:AN96" si="121">(W81/G81)*10</f>
        <v>4.4747197143847846</v>
      </c>
      <c r="AO81" s="384"/>
      <c r="AP81" s="385"/>
      <c r="AQ81" s="386"/>
    </row>
    <row r="82" spans="1:43" ht="19.5" customHeight="1">
      <c r="A82" s="8" t="s">
        <v>175</v>
      </c>
      <c r="B82" s="19">
        <v>237.14999999999998</v>
      </c>
      <c r="C82" s="371">
        <v>1012.49</v>
      </c>
      <c r="D82" s="375">
        <v>1249.6399999999999</v>
      </c>
      <c r="E82" s="19">
        <v>231.27</v>
      </c>
      <c r="F82" s="369">
        <v>1011.5699999999999</v>
      </c>
      <c r="G82" s="377">
        <v>1242.8399999999999</v>
      </c>
      <c r="H82" s="345">
        <f t="shared" si="68"/>
        <v>9.1437459322572367E-3</v>
      </c>
      <c r="I82" s="323">
        <f t="shared" si="69"/>
        <v>3.7529863409593417E-3</v>
      </c>
      <c r="J82" s="399">
        <f t="shared" si="70"/>
        <v>4.2257790988550741E-3</v>
      </c>
      <c r="K82" s="323">
        <f t="shared" si="71"/>
        <v>9.9666141911450654E-3</v>
      </c>
      <c r="L82" s="323">
        <f t="shared" si="72"/>
        <v>3.7356427745112294E-3</v>
      </c>
      <c r="M82" s="399">
        <f t="shared" si="73"/>
        <v>4.2274445726144501E-3</v>
      </c>
      <c r="N82" s="394">
        <f t="shared" si="105"/>
        <v>-2.4794433902593158E-2</v>
      </c>
      <c r="O82" s="395">
        <f t="shared" si="106"/>
        <v>-9.0865094963908058E-4</v>
      </c>
      <c r="P82" s="386">
        <f t="shared" si="107"/>
        <v>-5.4415671713453117E-3</v>
      </c>
      <c r="R82" s="401">
        <v>97.100999999999985</v>
      </c>
      <c r="S82" s="369">
        <v>198.958</v>
      </c>
      <c r="T82" s="374">
        <v>296.05899999999997</v>
      </c>
      <c r="U82" s="19">
        <v>101.387</v>
      </c>
      <c r="V82" s="119">
        <v>185.78900000000002</v>
      </c>
      <c r="W82" s="375">
        <v>287.17600000000004</v>
      </c>
      <c r="X82" s="345">
        <f t="shared" si="75"/>
        <v>2.4290079093286444E-2</v>
      </c>
      <c r="Y82" s="323">
        <f t="shared" si="76"/>
        <v>5.9134007401217322E-3</v>
      </c>
      <c r="Z82" s="399">
        <f t="shared" si="77"/>
        <v>7.8649498069141132E-3</v>
      </c>
      <c r="AA82" s="323">
        <f t="shared" si="78"/>
        <v>2.5641661155363107E-2</v>
      </c>
      <c r="AB82" s="323">
        <f t="shared" si="79"/>
        <v>5.6444231832676536E-3</v>
      </c>
      <c r="AC82" s="399">
        <f t="shared" si="80"/>
        <v>7.7889869546077031E-3</v>
      </c>
      <c r="AE82" s="394">
        <f t="shared" si="81"/>
        <v>4.4139607213108167E-2</v>
      </c>
      <c r="AF82" s="395">
        <f t="shared" si="117"/>
        <v>-6.6189849113883245E-2</v>
      </c>
      <c r="AG82" s="386">
        <f t="shared" si="118"/>
        <v>-3.000415457729684E-2</v>
      </c>
      <c r="AI82" s="27">
        <f t="shared" ref="AI82:AI96" si="122">(R82/B82)*10</f>
        <v>4.0944971537001891</v>
      </c>
      <c r="AJ82" s="28">
        <f t="shared" ref="AJ82:AJ96" si="123">(S82/C82)*10</f>
        <v>1.9650366917204121</v>
      </c>
      <c r="AK82" s="402">
        <f t="shared" ref="AK82:AK96" si="124">(T82/D82)*10</f>
        <v>2.3691543164431357</v>
      </c>
      <c r="AL82" s="28">
        <f t="shared" si="119"/>
        <v>4.3839235525576168</v>
      </c>
      <c r="AM82" s="28">
        <f t="shared" si="120"/>
        <v>1.8366400743398879</v>
      </c>
      <c r="AN82" s="402">
        <f t="shared" si="121"/>
        <v>2.3106433651958422</v>
      </c>
      <c r="AO82" s="384">
        <f t="shared" ref="AO82:AO96" si="125">(AL82-AI82)/AI82</f>
        <v>7.0686677262890185E-2</v>
      </c>
      <c r="AP82" s="385">
        <f t="shared" ref="AP82:AP96" si="126">(AM82-AJ82)/AJ82</f>
        <v>-6.5340569935165696E-2</v>
      </c>
      <c r="AQ82" s="386">
        <f t="shared" ref="AQ82:AQ96" si="127">(AN82-AK82)/AK82</f>
        <v>-2.4696977668865926E-2</v>
      </c>
    </row>
    <row r="83" spans="1:43" ht="19.5" customHeight="1">
      <c r="A83" s="8" t="s">
        <v>180</v>
      </c>
      <c r="B83" s="19">
        <v>122.32000000000001</v>
      </c>
      <c r="C83" s="371">
        <v>1084.06</v>
      </c>
      <c r="D83" s="375">
        <v>1206.3799999999999</v>
      </c>
      <c r="E83" s="19">
        <v>274.25</v>
      </c>
      <c r="F83" s="369">
        <v>1159.6099999999999</v>
      </c>
      <c r="G83" s="377">
        <v>1433.86</v>
      </c>
      <c r="H83" s="345">
        <f t="shared" si="68"/>
        <v>4.7162681949555361E-3</v>
      </c>
      <c r="I83" s="323">
        <f t="shared" si="69"/>
        <v>4.0182741289102944E-3</v>
      </c>
      <c r="J83" s="399">
        <f t="shared" si="70"/>
        <v>4.0794912048884354E-3</v>
      </c>
      <c r="K83" s="323">
        <f t="shared" si="71"/>
        <v>1.1818843524545051E-2</v>
      </c>
      <c r="L83" s="323">
        <f t="shared" si="72"/>
        <v>4.2823420205729381E-3</v>
      </c>
      <c r="M83" s="399">
        <f t="shared" si="73"/>
        <v>4.8771874697378231E-3</v>
      </c>
      <c r="N83" s="394">
        <f t="shared" si="105"/>
        <v>1.2420699803793329</v>
      </c>
      <c r="O83" s="395">
        <f t="shared" si="106"/>
        <v>6.9691714480748262E-2</v>
      </c>
      <c r="P83" s="386">
        <f t="shared" si="107"/>
        <v>0.1885641340207895</v>
      </c>
      <c r="R83" s="401">
        <v>16.178999999999998</v>
      </c>
      <c r="S83" s="369">
        <v>216.79300000000001</v>
      </c>
      <c r="T83" s="374">
        <v>232.97200000000001</v>
      </c>
      <c r="U83" s="19">
        <v>41.660000000000004</v>
      </c>
      <c r="V83" s="119">
        <v>234.64</v>
      </c>
      <c r="W83" s="375">
        <v>276.3</v>
      </c>
      <c r="X83" s="345">
        <f t="shared" si="75"/>
        <v>4.0472208283156858E-3</v>
      </c>
      <c r="Y83" s="323">
        <f t="shared" si="76"/>
        <v>6.44349001625072E-3</v>
      </c>
      <c r="Z83" s="399">
        <f t="shared" si="77"/>
        <v>6.1890132926761049E-3</v>
      </c>
      <c r="AA83" s="323">
        <f t="shared" si="78"/>
        <v>1.0536179231384963E-2</v>
      </c>
      <c r="AB83" s="323">
        <f t="shared" si="79"/>
        <v>7.1285568883083612E-3</v>
      </c>
      <c r="AC83" s="399">
        <f t="shared" si="80"/>
        <v>7.494000527753392E-3</v>
      </c>
      <c r="AE83" s="394">
        <f t="shared" si="81"/>
        <v>1.5749428271215777</v>
      </c>
      <c r="AF83" s="395">
        <f t="shared" si="117"/>
        <v>8.2322768724082326E-2</v>
      </c>
      <c r="AG83" s="386">
        <f t="shared" si="118"/>
        <v>0.18597943100458425</v>
      </c>
      <c r="AI83" s="27">
        <f t="shared" si="122"/>
        <v>1.3226782210595158</v>
      </c>
      <c r="AJ83" s="28">
        <f t="shared" si="123"/>
        <v>1.9998247329483609</v>
      </c>
      <c r="AK83" s="402">
        <f t="shared" si="124"/>
        <v>1.9311659676055639</v>
      </c>
      <c r="AL83" s="28">
        <f t="shared" si="119"/>
        <v>1.5190519598906107</v>
      </c>
      <c r="AM83" s="28">
        <f t="shared" si="120"/>
        <v>2.0234389148075644</v>
      </c>
      <c r="AN83" s="402">
        <f t="shared" si="121"/>
        <v>1.9269663704964224</v>
      </c>
      <c r="AO83" s="384">
        <f t="shared" si="125"/>
        <v>0.14846675155336875</v>
      </c>
      <c r="AP83" s="385">
        <f t="shared" si="126"/>
        <v>1.1808125717291675E-2</v>
      </c>
      <c r="AQ83" s="386">
        <f t="shared" si="127"/>
        <v>-2.1746432878312228E-3</v>
      </c>
    </row>
    <row r="84" spans="1:43" ht="19.5" customHeight="1">
      <c r="A84" s="8" t="s">
        <v>177</v>
      </c>
      <c r="B84" s="19">
        <v>291.74</v>
      </c>
      <c r="C84" s="371">
        <v>1074.6500000000001</v>
      </c>
      <c r="D84" s="375">
        <v>1366.39</v>
      </c>
      <c r="E84" s="19">
        <v>383.75</v>
      </c>
      <c r="F84" s="369">
        <v>735.68999999999994</v>
      </c>
      <c r="G84" s="377">
        <v>1119.44</v>
      </c>
      <c r="H84" s="345">
        <f t="shared" si="68"/>
        <v>1.1248561831232243E-2</v>
      </c>
      <c r="I84" s="323">
        <f t="shared" si="69"/>
        <v>3.9833941780283823E-3</v>
      </c>
      <c r="J84" s="399">
        <f t="shared" si="70"/>
        <v>4.6205805695116887E-3</v>
      </c>
      <c r="K84" s="323">
        <f t="shared" si="71"/>
        <v>1.6537761905357024E-2</v>
      </c>
      <c r="L84" s="323">
        <f t="shared" si="72"/>
        <v>2.7168411803238199E-3</v>
      </c>
      <c r="M84" s="399">
        <f t="shared" si="73"/>
        <v>3.8077069875185228E-3</v>
      </c>
      <c r="N84" s="394">
        <f t="shared" si="105"/>
        <v>0.31538356070473705</v>
      </c>
      <c r="O84" s="395">
        <f t="shared" si="106"/>
        <v>-0.31541432094170208</v>
      </c>
      <c r="P84" s="386">
        <f t="shared" si="107"/>
        <v>-0.18073170910208655</v>
      </c>
      <c r="R84" s="401">
        <v>71.141999999999996</v>
      </c>
      <c r="S84" s="369">
        <v>238.28</v>
      </c>
      <c r="T84" s="374">
        <v>309.42200000000003</v>
      </c>
      <c r="U84" s="19">
        <v>107.432</v>
      </c>
      <c r="V84" s="119">
        <v>153.84800000000001</v>
      </c>
      <c r="W84" s="375">
        <v>261.28000000000003</v>
      </c>
      <c r="X84" s="345">
        <f t="shared" si="75"/>
        <v>1.7796364680637528E-2</v>
      </c>
      <c r="Y84" s="323">
        <f t="shared" si="76"/>
        <v>7.0821235052433498E-3</v>
      </c>
      <c r="Z84" s="399">
        <f t="shared" si="77"/>
        <v>8.219944332565397E-3</v>
      </c>
      <c r="AA84" s="323">
        <f t="shared" si="78"/>
        <v>2.7170494651611841E-2</v>
      </c>
      <c r="AB84" s="323">
        <f t="shared" si="79"/>
        <v>4.6740292369266316E-3</v>
      </c>
      <c r="AC84" s="399">
        <f t="shared" si="80"/>
        <v>7.0866176543300996E-3</v>
      </c>
      <c r="AE84" s="394">
        <f t="shared" si="81"/>
        <v>0.51010654746844353</v>
      </c>
      <c r="AF84" s="395">
        <f t="shared" si="117"/>
        <v>-0.3543394326003021</v>
      </c>
      <c r="AG84" s="386">
        <f t="shared" si="118"/>
        <v>-0.15558686841918154</v>
      </c>
      <c r="AI84" s="27">
        <f t="shared" si="122"/>
        <v>2.4385411667923491</v>
      </c>
      <c r="AJ84" s="28">
        <f t="shared" si="123"/>
        <v>2.2172800446657046</v>
      </c>
      <c r="AK84" s="402">
        <f t="shared" si="124"/>
        <v>2.2645218422265971</v>
      </c>
      <c r="AL84" s="28">
        <f t="shared" si="119"/>
        <v>2.7995309446254075</v>
      </c>
      <c r="AM84" s="28">
        <f t="shared" si="120"/>
        <v>2.0912068942081588</v>
      </c>
      <c r="AN84" s="402">
        <f t="shared" si="121"/>
        <v>2.3340241549346104</v>
      </c>
      <c r="AO84" s="384">
        <f t="shared" si="125"/>
        <v>0.14803513787216618</v>
      </c>
      <c r="AP84" s="385">
        <f t="shared" si="126"/>
        <v>-5.6859371805943297E-2</v>
      </c>
      <c r="AQ84" s="386">
        <f t="shared" si="127"/>
        <v>3.0691827039157581E-2</v>
      </c>
    </row>
    <row r="85" spans="1:43" ht="19.5" customHeight="1">
      <c r="A85" s="8" t="s">
        <v>187</v>
      </c>
      <c r="B85" s="19">
        <v>2.0100000000000002</v>
      </c>
      <c r="C85" s="371">
        <v>40.449999999999996</v>
      </c>
      <c r="D85" s="375">
        <v>42.459999999999994</v>
      </c>
      <c r="E85" s="19">
        <v>6.93</v>
      </c>
      <c r="F85" s="369">
        <v>46.89</v>
      </c>
      <c r="G85" s="377">
        <v>53.82</v>
      </c>
      <c r="H85" s="345">
        <f t="shared" si="68"/>
        <v>7.7499174884406704E-5</v>
      </c>
      <c r="I85" s="323">
        <f t="shared" si="69"/>
        <v>1.4993560182501099E-4</v>
      </c>
      <c r="J85" s="399">
        <f t="shared" si="70"/>
        <v>1.4358261622338149E-4</v>
      </c>
      <c r="K85" s="323">
        <f t="shared" si="71"/>
        <v>2.9864935505960694E-4</v>
      </c>
      <c r="L85" s="323">
        <f t="shared" si="72"/>
        <v>1.7316081902076137E-4</v>
      </c>
      <c r="M85" s="399">
        <f t="shared" si="73"/>
        <v>1.8306545243000687E-4</v>
      </c>
      <c r="N85" s="394">
        <f t="shared" ref="N85:N96" si="128">(E85-B85)/B85</f>
        <v>2.4477611940298503</v>
      </c>
      <c r="O85" s="395">
        <f t="shared" ref="O85:O96" si="129">(F85-C85)/C85</f>
        <v>0.15920889987639075</v>
      </c>
      <c r="P85" s="386">
        <f t="shared" ref="P85:P96" si="130">(G85-D85)/D85</f>
        <v>0.26754592557701384</v>
      </c>
      <c r="R85" s="401">
        <v>4.0999999999999996</v>
      </c>
      <c r="S85" s="369">
        <v>257.15300000000002</v>
      </c>
      <c r="T85" s="374">
        <v>261.25300000000004</v>
      </c>
      <c r="U85" s="19">
        <v>12.593999999999999</v>
      </c>
      <c r="V85" s="119">
        <v>239.35899999999998</v>
      </c>
      <c r="W85" s="375">
        <v>251.95299999999997</v>
      </c>
      <c r="X85" s="345">
        <f t="shared" si="75"/>
        <v>1.0256261447613767E-3</v>
      </c>
      <c r="Y85" s="323">
        <f t="shared" si="76"/>
        <v>7.6430640664086093E-3</v>
      </c>
      <c r="Z85" s="399">
        <f t="shared" si="77"/>
        <v>6.9403116672883897E-3</v>
      </c>
      <c r="AA85" s="323">
        <f t="shared" si="78"/>
        <v>3.1851330110432598E-3</v>
      </c>
      <c r="AB85" s="323">
        <f t="shared" si="79"/>
        <v>7.2719240037018452E-3</v>
      </c>
      <c r="AC85" s="399">
        <f t="shared" si="80"/>
        <v>6.8336442814659797E-3</v>
      </c>
      <c r="AE85" s="394">
        <f t="shared" si="81"/>
        <v>2.0717073170731708</v>
      </c>
      <c r="AF85" s="395">
        <f t="shared" si="117"/>
        <v>-6.9196159484820469E-2</v>
      </c>
      <c r="AG85" s="386">
        <f t="shared" si="118"/>
        <v>-3.5597677347246032E-2</v>
      </c>
      <c r="AI85" s="27">
        <f t="shared" si="122"/>
        <v>20.398009950248749</v>
      </c>
      <c r="AJ85" s="28">
        <f t="shared" si="123"/>
        <v>63.573053152039563</v>
      </c>
      <c r="AK85" s="402">
        <f t="shared" si="124"/>
        <v>61.529203956665121</v>
      </c>
      <c r="AL85" s="28">
        <f t="shared" si="119"/>
        <v>18.173160173160174</v>
      </c>
      <c r="AM85" s="28">
        <f t="shared" si="120"/>
        <v>51.046918319471104</v>
      </c>
      <c r="AN85" s="402">
        <f t="shared" si="121"/>
        <v>46.81400966183574</v>
      </c>
      <c r="AO85" s="384">
        <f t="shared" si="125"/>
        <v>-0.10907190370604972</v>
      </c>
      <c r="AP85" s="385">
        <f t="shared" si="126"/>
        <v>-0.19703528793262926</v>
      </c>
      <c r="AQ85" s="386">
        <f t="shared" si="127"/>
        <v>-0.23915788517584688</v>
      </c>
    </row>
    <row r="86" spans="1:43" ht="19.5" customHeight="1">
      <c r="A86" s="8" t="s">
        <v>235</v>
      </c>
      <c r="B86" s="19">
        <v>0.69000000000000006</v>
      </c>
      <c r="C86" s="371">
        <v>253.36</v>
      </c>
      <c r="D86" s="375">
        <v>254.05</v>
      </c>
      <c r="E86" s="19">
        <v>14.469999999999999</v>
      </c>
      <c r="F86" s="369">
        <v>222.04999999999998</v>
      </c>
      <c r="G86" s="377">
        <v>236.51999999999998</v>
      </c>
      <c r="H86" s="345">
        <f t="shared" si="68"/>
        <v>2.6604194363303794E-5</v>
      </c>
      <c r="I86" s="323">
        <f t="shared" si="69"/>
        <v>9.3912692406390079E-4</v>
      </c>
      <c r="J86" s="399">
        <f t="shared" si="70"/>
        <v>8.5909476334314826E-4</v>
      </c>
      <c r="K86" s="323">
        <f t="shared" si="71"/>
        <v>6.2358674858766405E-4</v>
      </c>
      <c r="L86" s="323">
        <f t="shared" si="72"/>
        <v>8.2001193993516859E-4</v>
      </c>
      <c r="M86" s="399">
        <f t="shared" si="73"/>
        <v>8.0450837623086623E-4</v>
      </c>
      <c r="N86" s="394">
        <f t="shared" si="128"/>
        <v>19.971014492753621</v>
      </c>
      <c r="O86" s="395">
        <f t="shared" si="129"/>
        <v>-0.12357909693716462</v>
      </c>
      <c r="P86" s="386">
        <f t="shared" si="130"/>
        <v>-6.9002164928163856E-2</v>
      </c>
      <c r="R86" s="401">
        <v>2.3860000000000001</v>
      </c>
      <c r="S86" s="369">
        <v>181.47400000000005</v>
      </c>
      <c r="T86" s="374">
        <v>183.86000000000004</v>
      </c>
      <c r="U86" s="19">
        <v>4.6189999999999998</v>
      </c>
      <c r="V86" s="119">
        <v>220.61199999999999</v>
      </c>
      <c r="W86" s="375">
        <v>225.23099999999999</v>
      </c>
      <c r="X86" s="345">
        <f t="shared" si="75"/>
        <v>5.9686438570747432E-4</v>
      </c>
      <c r="Y86" s="323">
        <f t="shared" si="76"/>
        <v>5.393743834944318E-3</v>
      </c>
      <c r="Z86" s="399">
        <f t="shared" si="77"/>
        <v>4.8843293786009863E-3</v>
      </c>
      <c r="AA86" s="323">
        <f t="shared" si="78"/>
        <v>1.1681855945695424E-3</v>
      </c>
      <c r="AB86" s="323">
        <f t="shared" si="79"/>
        <v>6.7023746686135539E-3</v>
      </c>
      <c r="AC86" s="399">
        <f t="shared" si="80"/>
        <v>6.1088716354195591E-3</v>
      </c>
      <c r="AE86" s="394">
        <f t="shared" si="81"/>
        <v>0.93587594300083798</v>
      </c>
      <c r="AF86" s="395">
        <f t="shared" si="117"/>
        <v>0.21566725811962009</v>
      </c>
      <c r="AG86" s="386">
        <f t="shared" si="118"/>
        <v>0.22501359730229492</v>
      </c>
      <c r="AI86" s="27">
        <f t="shared" si="122"/>
        <v>34.579710144927532</v>
      </c>
      <c r="AJ86" s="28">
        <f t="shared" si="123"/>
        <v>7.162693400694665</v>
      </c>
      <c r="AK86" s="402">
        <f t="shared" si="124"/>
        <v>7.2371580397559558</v>
      </c>
      <c r="AL86" s="28">
        <f t="shared" si="119"/>
        <v>3.1921216309606084</v>
      </c>
      <c r="AM86" s="28">
        <f t="shared" si="120"/>
        <v>9.9352398108534121</v>
      </c>
      <c r="AN86" s="402">
        <f t="shared" si="121"/>
        <v>9.5227042110603755</v>
      </c>
      <c r="AO86" s="384">
        <f t="shared" si="125"/>
        <v>-0.90768801653969744</v>
      </c>
      <c r="AP86" s="385">
        <f t="shared" si="126"/>
        <v>0.3870815425227967</v>
      </c>
      <c r="AQ86" s="386">
        <f t="shared" si="127"/>
        <v>0.31580713848574327</v>
      </c>
    </row>
    <row r="87" spans="1:43" ht="19.5" customHeight="1">
      <c r="A87" s="8" t="s">
        <v>185</v>
      </c>
      <c r="B87" s="19">
        <v>322.52000000000004</v>
      </c>
      <c r="C87" s="371">
        <v>1969.0300000000002</v>
      </c>
      <c r="D87" s="375">
        <v>2291.5500000000002</v>
      </c>
      <c r="E87" s="19">
        <v>342.16999999999996</v>
      </c>
      <c r="F87" s="369">
        <v>1427.8600000000001</v>
      </c>
      <c r="G87" s="377">
        <v>1770.0300000000002</v>
      </c>
      <c r="H87" s="345">
        <f t="shared" si="68"/>
        <v>1.2435340240656144E-2</v>
      </c>
      <c r="I87" s="323">
        <f t="shared" si="69"/>
        <v>7.2985833884178352E-3</v>
      </c>
      <c r="J87" s="399">
        <f t="shared" si="70"/>
        <v>7.7490990157016004E-3</v>
      </c>
      <c r="K87" s="323">
        <f t="shared" si="71"/>
        <v>1.4745865774999379E-2</v>
      </c>
      <c r="L87" s="323">
        <f t="shared" si="72"/>
        <v>5.2729666676686786E-3</v>
      </c>
      <c r="M87" s="399">
        <f t="shared" si="73"/>
        <v>6.0206492524096074E-3</v>
      </c>
      <c r="N87" s="394">
        <f t="shared" si="128"/>
        <v>6.092645417338434E-2</v>
      </c>
      <c r="O87" s="395">
        <f t="shared" si="129"/>
        <v>-0.27484091151480677</v>
      </c>
      <c r="P87" s="386">
        <f t="shared" si="130"/>
        <v>-0.22758394972834978</v>
      </c>
      <c r="R87" s="401">
        <v>36.616</v>
      </c>
      <c r="S87" s="369">
        <v>249.267</v>
      </c>
      <c r="T87" s="374">
        <v>285.88299999999998</v>
      </c>
      <c r="U87" s="19">
        <v>37.946999999999996</v>
      </c>
      <c r="V87" s="119">
        <v>180.33600000000001</v>
      </c>
      <c r="W87" s="375">
        <v>218.28300000000002</v>
      </c>
      <c r="X87" s="345">
        <f t="shared" si="75"/>
        <v>9.1595919308737981E-3</v>
      </c>
      <c r="Y87" s="323">
        <f t="shared" si="76"/>
        <v>7.4086775213257263E-3</v>
      </c>
      <c r="Z87" s="399">
        <f t="shared" si="77"/>
        <v>7.5946194699368285E-3</v>
      </c>
      <c r="AA87" s="323">
        <f t="shared" si="78"/>
        <v>9.5971289796775109E-3</v>
      </c>
      <c r="AB87" s="323">
        <f t="shared" si="79"/>
        <v>5.4787565419791035E-3</v>
      </c>
      <c r="AC87" s="399">
        <f t="shared" si="80"/>
        <v>5.9204231530929925E-3</v>
      </c>
      <c r="AE87" s="394"/>
      <c r="AF87" s="395">
        <f t="shared" si="117"/>
        <v>-0.27653480003369874</v>
      </c>
      <c r="AG87" s="386">
        <f t="shared" si="118"/>
        <v>-0.23646037015142549</v>
      </c>
      <c r="AI87" s="27">
        <f t="shared" si="122"/>
        <v>1.1353094381743767</v>
      </c>
      <c r="AJ87" s="28">
        <f t="shared" si="123"/>
        <v>1.2659380507153268</v>
      </c>
      <c r="AK87" s="402">
        <f t="shared" si="124"/>
        <v>1.2475529663328313</v>
      </c>
      <c r="AL87" s="28">
        <f t="shared" si="119"/>
        <v>1.1090101411579041</v>
      </c>
      <c r="AM87" s="28">
        <f t="shared" si="120"/>
        <v>1.2629809645203309</v>
      </c>
      <c r="AN87" s="402">
        <f t="shared" si="121"/>
        <v>1.2332163861629464</v>
      </c>
      <c r="AO87" s="384">
        <f t="shared" si="125"/>
        <v>-2.3164871296025628E-2</v>
      </c>
      <c r="AP87" s="385">
        <f t="shared" si="126"/>
        <v>-2.3358853881712337E-3</v>
      </c>
      <c r="AQ87" s="386">
        <f t="shared" si="127"/>
        <v>-1.1491760716202016E-2</v>
      </c>
    </row>
    <row r="88" spans="1:43" ht="19.5" customHeight="1">
      <c r="A88" s="8" t="s">
        <v>188</v>
      </c>
      <c r="B88" s="19">
        <v>1.1300000000000001</v>
      </c>
      <c r="C88" s="371">
        <v>1463.11</v>
      </c>
      <c r="D88" s="375">
        <v>1464.24</v>
      </c>
      <c r="E88" s="19">
        <v>4.68</v>
      </c>
      <c r="F88" s="369">
        <v>858.99999999999989</v>
      </c>
      <c r="G88" s="377">
        <v>863.67999999999984</v>
      </c>
      <c r="H88" s="345">
        <f t="shared" si="68"/>
        <v>4.3569187870338097E-5</v>
      </c>
      <c r="I88" s="323">
        <f t="shared" si="69"/>
        <v>5.4232948921184628E-3</v>
      </c>
      <c r="J88" s="399">
        <f t="shared" si="70"/>
        <v>4.951469853483847E-3</v>
      </c>
      <c r="K88" s="323">
        <f t="shared" si="71"/>
        <v>2.0168527874155274E-4</v>
      </c>
      <c r="L88" s="323">
        <f t="shared" si="72"/>
        <v>3.1722146201500104E-3</v>
      </c>
      <c r="M88" s="399">
        <f t="shared" si="73"/>
        <v>2.9377549229793439E-3</v>
      </c>
      <c r="N88" s="394">
        <f t="shared" si="128"/>
        <v>3.1415929203539816</v>
      </c>
      <c r="O88" s="395">
        <f t="shared" si="129"/>
        <v>-0.41289445086152105</v>
      </c>
      <c r="P88" s="386">
        <f t="shared" si="130"/>
        <v>-0.41015134131016784</v>
      </c>
      <c r="R88" s="401">
        <v>0.497</v>
      </c>
      <c r="S88" s="369">
        <v>350.5</v>
      </c>
      <c r="T88" s="374">
        <v>350.99700000000001</v>
      </c>
      <c r="U88" s="19">
        <v>1.089</v>
      </c>
      <c r="V88" s="119">
        <v>203.57300000000001</v>
      </c>
      <c r="W88" s="375">
        <v>204.66200000000001</v>
      </c>
      <c r="X88" s="345">
        <f t="shared" si="75"/>
        <v>1.2432590096253762E-4</v>
      </c>
      <c r="Y88" s="323">
        <f t="shared" si="76"/>
        <v>1.0417510024289887E-2</v>
      </c>
      <c r="Z88" s="399">
        <f t="shared" si="77"/>
        <v>9.3244042146242243E-3</v>
      </c>
      <c r="AA88" s="323">
        <f t="shared" si="78"/>
        <v>2.7541764721503175E-4</v>
      </c>
      <c r="AB88" s="323">
        <f t="shared" si="79"/>
        <v>6.1847157834282228E-3</v>
      </c>
      <c r="AC88" s="399">
        <f t="shared" si="80"/>
        <v>5.5509849294645844E-3</v>
      </c>
      <c r="AE88" s="394">
        <f t="shared" si="81"/>
        <v>1.1911468812877264</v>
      </c>
      <c r="AF88" s="395">
        <f t="shared" si="117"/>
        <v>-0.41919258202567761</v>
      </c>
      <c r="AG88" s="386">
        <f t="shared" si="118"/>
        <v>-0.41691239526263757</v>
      </c>
      <c r="AI88" s="27">
        <f t="shared" si="122"/>
        <v>4.3982300884955752</v>
      </c>
      <c r="AJ88" s="28">
        <f t="shared" si="123"/>
        <v>2.3955820136558428</v>
      </c>
      <c r="AK88" s="402">
        <f t="shared" si="124"/>
        <v>2.3971275200786755</v>
      </c>
      <c r="AL88" s="28">
        <f t="shared" si="119"/>
        <v>2.3269230769230771</v>
      </c>
      <c r="AM88" s="28">
        <f t="shared" si="120"/>
        <v>2.3698835855646108</v>
      </c>
      <c r="AN88" s="402">
        <f t="shared" si="121"/>
        <v>2.3696507965913307</v>
      </c>
      <c r="AO88" s="384">
        <f t="shared" si="125"/>
        <v>-0.47094103080018568</v>
      </c>
      <c r="AP88" s="385">
        <f t="shared" si="126"/>
        <v>-1.0727425713141933E-2</v>
      </c>
      <c r="AQ88" s="386">
        <f t="shared" si="127"/>
        <v>-1.1462353695077077E-2</v>
      </c>
    </row>
    <row r="89" spans="1:43" ht="19.5" customHeight="1">
      <c r="A89" s="8" t="s">
        <v>244</v>
      </c>
      <c r="B89" s="19">
        <v>60.86</v>
      </c>
      <c r="C89" s="371">
        <v>535.65</v>
      </c>
      <c r="D89" s="375">
        <v>596.51</v>
      </c>
      <c r="E89" s="19">
        <v>25.38</v>
      </c>
      <c r="F89" s="369">
        <v>868.19</v>
      </c>
      <c r="G89" s="377">
        <v>893.57</v>
      </c>
      <c r="H89" s="345">
        <f t="shared" si="68"/>
        <v>2.3465670564502446E-3</v>
      </c>
      <c r="I89" s="323">
        <f t="shared" si="69"/>
        <v>1.9854883836234148E-3</v>
      </c>
      <c r="J89" s="399">
        <f t="shared" si="70"/>
        <v>2.0171565332880196E-3</v>
      </c>
      <c r="K89" s="323">
        <f t="shared" si="71"/>
        <v>1.0937547808676513E-3</v>
      </c>
      <c r="L89" s="323">
        <f t="shared" si="72"/>
        <v>3.2061525157951547E-3</v>
      </c>
      <c r="M89" s="399">
        <f t="shared" si="73"/>
        <v>3.0394239377161138E-3</v>
      </c>
      <c r="N89" s="394">
        <f t="shared" si="128"/>
        <v>-0.58297732500821564</v>
      </c>
      <c r="O89" s="395">
        <f t="shared" si="129"/>
        <v>0.62081583123308148</v>
      </c>
      <c r="P89" s="386">
        <f t="shared" si="130"/>
        <v>0.49799668069269598</v>
      </c>
      <c r="R89" s="401">
        <v>8.2259999999999991</v>
      </c>
      <c r="S89" s="369">
        <v>97.174999999999983</v>
      </c>
      <c r="T89" s="374">
        <v>105.40099999999998</v>
      </c>
      <c r="U89" s="19">
        <v>4.1349999999999998</v>
      </c>
      <c r="V89" s="119">
        <v>173.13799999999998</v>
      </c>
      <c r="W89" s="375">
        <v>177.27299999999997</v>
      </c>
      <c r="X89" s="345">
        <f t="shared" si="75"/>
        <v>2.0577562601968497E-3</v>
      </c>
      <c r="Y89" s="323">
        <f t="shared" si="76"/>
        <v>2.8882212171479874E-3</v>
      </c>
      <c r="Z89" s="399">
        <f t="shared" si="77"/>
        <v>2.8000282869244117E-3</v>
      </c>
      <c r="AA89" s="323">
        <f t="shared" si="78"/>
        <v>1.0457777513628616E-3</v>
      </c>
      <c r="AB89" s="323">
        <f t="shared" si="79"/>
        <v>5.2600753602451969E-3</v>
      </c>
      <c r="AC89" s="399">
        <f t="shared" si="80"/>
        <v>4.8081214460963693E-3</v>
      </c>
      <c r="AE89" s="394">
        <f t="shared" si="81"/>
        <v>-0.4973255531242402</v>
      </c>
      <c r="AF89" s="395">
        <f t="shared" si="117"/>
        <v>0.78171340365320308</v>
      </c>
      <c r="AG89" s="386">
        <f t="shared" si="118"/>
        <v>0.68189106365214747</v>
      </c>
      <c r="AI89" s="27">
        <f t="shared" si="122"/>
        <v>1.3516266841932303</v>
      </c>
      <c r="AJ89" s="28">
        <f t="shared" si="123"/>
        <v>1.8141510314571079</v>
      </c>
      <c r="AK89" s="402">
        <f t="shared" si="124"/>
        <v>1.7669611573988697</v>
      </c>
      <c r="AL89" s="28">
        <f t="shared" si="119"/>
        <v>1.6292356185973205</v>
      </c>
      <c r="AM89" s="28">
        <f t="shared" si="120"/>
        <v>1.9942408919706511</v>
      </c>
      <c r="AN89" s="402">
        <f t="shared" si="121"/>
        <v>1.9838736752576738</v>
      </c>
      <c r="AO89" s="384">
        <f t="shared" si="125"/>
        <v>0.20538876425763347</v>
      </c>
      <c r="AP89" s="385">
        <f t="shared" si="126"/>
        <v>9.9269497076490312E-2</v>
      </c>
      <c r="AQ89" s="386">
        <f t="shared" si="127"/>
        <v>0.12276020723518299</v>
      </c>
    </row>
    <row r="90" spans="1:43" ht="19.5" customHeight="1">
      <c r="A90" s="8" t="s">
        <v>181</v>
      </c>
      <c r="B90" s="19">
        <v>916.06000000000006</v>
      </c>
      <c r="C90" s="371">
        <v>785.07</v>
      </c>
      <c r="D90" s="375">
        <v>1701.13</v>
      </c>
      <c r="E90" s="19">
        <v>387.14</v>
      </c>
      <c r="F90" s="369">
        <v>512.79</v>
      </c>
      <c r="G90" s="377">
        <v>899.93</v>
      </c>
      <c r="H90" s="345">
        <f t="shared" si="68"/>
        <v>3.5320345345576917E-2</v>
      </c>
      <c r="I90" s="323">
        <f t="shared" si="69"/>
        <v>2.9100109499322962E-3</v>
      </c>
      <c r="J90" s="399">
        <f t="shared" si="70"/>
        <v>5.7525364092341266E-3</v>
      </c>
      <c r="K90" s="323">
        <f t="shared" si="71"/>
        <v>1.6683854447009556E-2</v>
      </c>
      <c r="L90" s="323">
        <f t="shared" si="72"/>
        <v>1.8936902620101559E-3</v>
      </c>
      <c r="M90" s="399">
        <f t="shared" si="73"/>
        <v>3.0610570904001499E-3</v>
      </c>
      <c r="N90" s="394">
        <f t="shared" si="128"/>
        <v>-0.57738576075802894</v>
      </c>
      <c r="O90" s="395">
        <f t="shared" si="129"/>
        <v>-0.34682257633077312</v>
      </c>
      <c r="P90" s="386">
        <f t="shared" si="130"/>
        <v>-0.4709810537701411</v>
      </c>
      <c r="R90" s="401">
        <v>163.45400000000001</v>
      </c>
      <c r="S90" s="369">
        <v>135.29700000000003</v>
      </c>
      <c r="T90" s="374">
        <v>298.75100000000003</v>
      </c>
      <c r="U90" s="19">
        <v>62.019999999999996</v>
      </c>
      <c r="V90" s="119">
        <v>96.134</v>
      </c>
      <c r="W90" s="375">
        <v>158.154</v>
      </c>
      <c r="X90" s="345">
        <f t="shared" si="75"/>
        <v>4.0888462406299043E-2</v>
      </c>
      <c r="Y90" s="323">
        <f t="shared" si="76"/>
        <v>4.0212777567941484E-3</v>
      </c>
      <c r="Z90" s="399">
        <f t="shared" si="77"/>
        <v>7.9364640823801971E-3</v>
      </c>
      <c r="AA90" s="323">
        <f t="shared" si="78"/>
        <v>1.5685401726608143E-2</v>
      </c>
      <c r="AB90" s="323">
        <f t="shared" si="79"/>
        <v>2.9206302757442725E-3</v>
      </c>
      <c r="AC90" s="399">
        <f t="shared" si="80"/>
        <v>4.2895626473626854E-3</v>
      </c>
      <c r="AE90" s="394">
        <f t="shared" si="81"/>
        <v>-0.62056603080989148</v>
      </c>
      <c r="AF90" s="395">
        <f t="shared" si="117"/>
        <v>-0.28945948542835404</v>
      </c>
      <c r="AG90" s="386">
        <f t="shared" si="118"/>
        <v>-0.47061599793808229</v>
      </c>
      <c r="AI90" s="27">
        <f t="shared" si="122"/>
        <v>1.7843154378534156</v>
      </c>
      <c r="AJ90" s="28">
        <f t="shared" si="123"/>
        <v>1.7233749856700677</v>
      </c>
      <c r="AK90" s="402">
        <f t="shared" si="124"/>
        <v>1.7561914727269521</v>
      </c>
      <c r="AL90" s="28">
        <f t="shared" si="119"/>
        <v>1.6020044428372167</v>
      </c>
      <c r="AM90" s="28">
        <f t="shared" si="120"/>
        <v>1.8747245461104936</v>
      </c>
      <c r="AN90" s="402">
        <f t="shared" si="121"/>
        <v>1.7574033535941687</v>
      </c>
      <c r="AO90" s="384">
        <f t="shared" si="125"/>
        <v>-0.10217419585604466</v>
      </c>
      <c r="AP90" s="385">
        <f t="shared" si="126"/>
        <v>8.7821606846393549E-2</v>
      </c>
      <c r="AQ90" s="386">
        <f t="shared" si="127"/>
        <v>6.9006192436113414E-4</v>
      </c>
    </row>
    <row r="91" spans="1:43" ht="19.5" customHeight="1">
      <c r="A91" s="8" t="s">
        <v>245</v>
      </c>
      <c r="B91" s="19">
        <v>0.23</v>
      </c>
      <c r="C91" s="371">
        <v>5.86</v>
      </c>
      <c r="D91" s="375">
        <v>6.0900000000000007</v>
      </c>
      <c r="E91" s="19">
        <v>19.259999999999998</v>
      </c>
      <c r="F91" s="369">
        <v>333.58000000000004</v>
      </c>
      <c r="G91" s="377">
        <v>352.84000000000003</v>
      </c>
      <c r="H91" s="345">
        <f t="shared" si="68"/>
        <v>8.8680647877679312E-6</v>
      </c>
      <c r="I91" s="323">
        <f t="shared" si="69"/>
        <v>2.1721202143252519E-5</v>
      </c>
      <c r="J91" s="399">
        <f t="shared" si="70"/>
        <v>2.0593926820546245E-5</v>
      </c>
      <c r="K91" s="323">
        <f t="shared" si="71"/>
        <v>8.3001249328254392E-4</v>
      </c>
      <c r="L91" s="323">
        <f t="shared" si="72"/>
        <v>1.2318828323511534E-3</v>
      </c>
      <c r="M91" s="399">
        <f t="shared" si="73"/>
        <v>1.2001637724898481E-3</v>
      </c>
      <c r="N91" s="394">
        <f t="shared" si="128"/>
        <v>82.739130434782595</v>
      </c>
      <c r="O91" s="395">
        <f t="shared" si="129"/>
        <v>55.924914675767923</v>
      </c>
      <c r="P91" s="386">
        <f t="shared" si="130"/>
        <v>56.937602627257803</v>
      </c>
      <c r="R91" s="401">
        <v>4.3999999999999997E-2</v>
      </c>
      <c r="S91" s="369">
        <v>1.444</v>
      </c>
      <c r="T91" s="374">
        <v>1.488</v>
      </c>
      <c r="U91" s="19">
        <v>7.9550000000000001</v>
      </c>
      <c r="V91" s="119">
        <v>132.31700000000001</v>
      </c>
      <c r="W91" s="375">
        <v>140.27200000000002</v>
      </c>
      <c r="X91" s="345">
        <f t="shared" si="75"/>
        <v>1.1006719602317214E-5</v>
      </c>
      <c r="Y91" s="323">
        <f t="shared" si="76"/>
        <v>4.2918357988800562E-5</v>
      </c>
      <c r="Z91" s="399">
        <f t="shared" si="77"/>
        <v>3.9529436067433187E-5</v>
      </c>
      <c r="AA91" s="323">
        <f t="shared" si="78"/>
        <v>2.0118892411345986E-3</v>
      </c>
      <c r="AB91" s="323">
        <f t="shared" si="79"/>
        <v>4.0198996837295326E-3</v>
      </c>
      <c r="AC91" s="399">
        <f t="shared" si="80"/>
        <v>3.8045546218929568E-3</v>
      </c>
      <c r="AE91" s="394">
        <f t="shared" si="81"/>
        <v>179.79545454545456</v>
      </c>
      <c r="AF91" s="395">
        <f t="shared" si="117"/>
        <v>90.632271468144054</v>
      </c>
      <c r="AG91" s="386">
        <f t="shared" si="118"/>
        <v>93.268817204301087</v>
      </c>
      <c r="AI91" s="27">
        <f t="shared" si="122"/>
        <v>1.9130434782608694</v>
      </c>
      <c r="AJ91" s="28">
        <f t="shared" si="123"/>
        <v>2.4641638225255971</v>
      </c>
      <c r="AK91" s="402">
        <f t="shared" si="124"/>
        <v>2.443349753694581</v>
      </c>
      <c r="AL91" s="28">
        <f t="shared" si="119"/>
        <v>4.1303219106957432</v>
      </c>
      <c r="AM91" s="28">
        <f t="shared" si="120"/>
        <v>3.9665747346963243</v>
      </c>
      <c r="AN91" s="402">
        <f t="shared" si="121"/>
        <v>3.9755129803877116</v>
      </c>
      <c r="AO91" s="384">
        <f t="shared" si="125"/>
        <v>1.1590319078636842</v>
      </c>
      <c r="AP91" s="385">
        <f t="shared" si="126"/>
        <v>0.60970415133798217</v>
      </c>
      <c r="AQ91" s="386">
        <f t="shared" si="127"/>
        <v>0.62707486898932574</v>
      </c>
    </row>
    <row r="92" spans="1:43" ht="19.5" customHeight="1">
      <c r="A92" s="8" t="s">
        <v>234</v>
      </c>
      <c r="B92" s="19"/>
      <c r="C92" s="371">
        <v>578.75</v>
      </c>
      <c r="D92" s="375">
        <v>578.75</v>
      </c>
      <c r="E92" s="19">
        <v>18</v>
      </c>
      <c r="F92" s="369">
        <v>942.75</v>
      </c>
      <c r="G92" s="377">
        <v>960.75</v>
      </c>
      <c r="H92" s="345">
        <f t="shared" si="68"/>
        <v>0</v>
      </c>
      <c r="I92" s="323">
        <f t="shared" si="69"/>
        <v>2.1452467133801015E-3</v>
      </c>
      <c r="J92" s="399">
        <f t="shared" si="70"/>
        <v>1.9570993673877074E-3</v>
      </c>
      <c r="K92" s="323">
        <f t="shared" si="71"/>
        <v>7.757126105444336E-4</v>
      </c>
      <c r="L92" s="323">
        <f t="shared" si="72"/>
        <v>3.4814963133252882E-3</v>
      </c>
      <c r="M92" s="399">
        <f t="shared" si="73"/>
        <v>3.267932616539002E-3</v>
      </c>
      <c r="N92" s="394"/>
      <c r="O92" s="395">
        <f t="shared" si="129"/>
        <v>0.62894168466522682</v>
      </c>
      <c r="P92" s="386">
        <f t="shared" si="130"/>
        <v>0.66004319654427646</v>
      </c>
      <c r="R92" s="401"/>
      <c r="S92" s="369">
        <v>108.086</v>
      </c>
      <c r="T92" s="374">
        <v>108.086</v>
      </c>
      <c r="U92" s="19">
        <v>3.1379999999999999</v>
      </c>
      <c r="V92" s="119">
        <v>132.197</v>
      </c>
      <c r="W92" s="375">
        <v>135.33500000000001</v>
      </c>
      <c r="X92" s="345">
        <f t="shared" si="75"/>
        <v>0</v>
      </c>
      <c r="Y92" s="323">
        <f t="shared" si="76"/>
        <v>3.2125163722835854E-3</v>
      </c>
      <c r="Z92" s="399">
        <f t="shared" si="77"/>
        <v>2.8713566040218974E-3</v>
      </c>
      <c r="AA92" s="323">
        <f t="shared" si="78"/>
        <v>7.9362771070777744E-4</v>
      </c>
      <c r="AB92" s="323">
        <f t="shared" si="79"/>
        <v>4.0162539846731182E-3</v>
      </c>
      <c r="AC92" s="399">
        <f t="shared" si="80"/>
        <v>3.6706498784781229E-3</v>
      </c>
      <c r="AE92" s="394"/>
      <c r="AF92" s="395">
        <f t="shared" si="117"/>
        <v>0.22307236829931726</v>
      </c>
      <c r="AG92" s="386">
        <f t="shared" si="118"/>
        <v>0.25210480543271108</v>
      </c>
      <c r="AI92" s="27"/>
      <c r="AJ92" s="28">
        <f t="shared" si="123"/>
        <v>1.8675766738660906</v>
      </c>
      <c r="AK92" s="402">
        <f t="shared" si="124"/>
        <v>1.8675766738660906</v>
      </c>
      <c r="AL92" s="28">
        <f t="shared" si="119"/>
        <v>1.7433333333333334</v>
      </c>
      <c r="AM92" s="28">
        <f t="shared" si="120"/>
        <v>1.4022487403871653</v>
      </c>
      <c r="AN92" s="402">
        <f t="shared" si="121"/>
        <v>1.4086390840489202</v>
      </c>
      <c r="AO92" s="384"/>
      <c r="AP92" s="385">
        <f t="shared" si="126"/>
        <v>-0.24916135438533024</v>
      </c>
      <c r="AQ92" s="386">
        <f t="shared" si="127"/>
        <v>-0.24573962410181463</v>
      </c>
    </row>
    <row r="93" spans="1:43" ht="19.5" customHeight="1">
      <c r="A93" s="8" t="s">
        <v>246</v>
      </c>
      <c r="B93" s="19"/>
      <c r="C93" s="371">
        <v>480</v>
      </c>
      <c r="D93" s="375">
        <v>480</v>
      </c>
      <c r="E93" s="19">
        <v>81</v>
      </c>
      <c r="F93" s="369">
        <v>331.19</v>
      </c>
      <c r="G93" s="377">
        <v>412.19</v>
      </c>
      <c r="H93" s="345">
        <f t="shared" si="68"/>
        <v>0</v>
      </c>
      <c r="I93" s="323">
        <f t="shared" si="69"/>
        <v>1.7792110970582269E-3</v>
      </c>
      <c r="J93" s="399">
        <f t="shared" si="70"/>
        <v>1.6231666459543836E-3</v>
      </c>
      <c r="K93" s="323">
        <f t="shared" si="71"/>
        <v>3.4907067474499514E-3</v>
      </c>
      <c r="L93" s="323">
        <f t="shared" si="72"/>
        <v>1.223056763733972E-3</v>
      </c>
      <c r="M93" s="399">
        <f t="shared" si="73"/>
        <v>1.4020391831498426E-3</v>
      </c>
      <c r="N93" s="394"/>
      <c r="O93" s="395">
        <f t="shared" si="129"/>
        <v>-0.31002083333333336</v>
      </c>
      <c r="P93" s="386">
        <f t="shared" si="130"/>
        <v>-0.14127083333333335</v>
      </c>
      <c r="R93" s="401"/>
      <c r="S93" s="369">
        <v>143.19999999999999</v>
      </c>
      <c r="T93" s="374">
        <v>143.19999999999999</v>
      </c>
      <c r="U93" s="19">
        <v>24.978000000000002</v>
      </c>
      <c r="V93" s="119">
        <v>100.73</v>
      </c>
      <c r="W93" s="375">
        <v>125.708</v>
      </c>
      <c r="X93" s="345">
        <f t="shared" si="75"/>
        <v>0</v>
      </c>
      <c r="Y93" s="323">
        <f t="shared" si="76"/>
        <v>4.2561695734045979E-3</v>
      </c>
      <c r="Z93" s="399">
        <f t="shared" si="77"/>
        <v>3.8041769118658817E-3</v>
      </c>
      <c r="AA93" s="323">
        <f t="shared" si="78"/>
        <v>6.3171551810257704E-3</v>
      </c>
      <c r="AB93" s="323">
        <f t="shared" si="79"/>
        <v>3.0602605496049323E-3</v>
      </c>
      <c r="AC93" s="399">
        <f t="shared" si="80"/>
        <v>3.4095396972233924E-3</v>
      </c>
      <c r="AE93" s="394"/>
      <c r="AF93" s="395">
        <f t="shared" si="117"/>
        <v>-0.29657821229050269</v>
      </c>
      <c r="AG93" s="386">
        <f t="shared" si="118"/>
        <v>-0.12215083798882675</v>
      </c>
      <c r="AI93" s="27"/>
      <c r="AJ93" s="28">
        <f t="shared" si="123"/>
        <v>2.9833333333333329</v>
      </c>
      <c r="AK93" s="402">
        <f t="shared" si="124"/>
        <v>2.9833333333333329</v>
      </c>
      <c r="AL93" s="28">
        <f t="shared" si="119"/>
        <v>3.0837037037037041</v>
      </c>
      <c r="AM93" s="28">
        <f t="shared" si="120"/>
        <v>3.0414565657175641</v>
      </c>
      <c r="AN93" s="402">
        <f t="shared" si="121"/>
        <v>3.0497586064678912</v>
      </c>
      <c r="AO93" s="384"/>
      <c r="AP93" s="385">
        <f t="shared" si="126"/>
        <v>1.948264772655792E-2</v>
      </c>
      <c r="AQ93" s="386">
        <f t="shared" si="127"/>
        <v>2.2265454681974838E-2</v>
      </c>
    </row>
    <row r="94" spans="1:43" ht="19.5" customHeight="1">
      <c r="A94" s="8" t="s">
        <v>182</v>
      </c>
      <c r="B94" s="19">
        <v>464.14999999999992</v>
      </c>
      <c r="C94" s="371">
        <v>396.94999999999993</v>
      </c>
      <c r="D94" s="375">
        <v>861.09999999999991</v>
      </c>
      <c r="E94" s="19">
        <v>391.65</v>
      </c>
      <c r="F94" s="369">
        <v>595.73</v>
      </c>
      <c r="G94" s="377">
        <v>987.38</v>
      </c>
      <c r="H94" s="345">
        <f t="shared" si="68"/>
        <v>1.7896140309749932E-2</v>
      </c>
      <c r="I94" s="323">
        <f t="shared" si="69"/>
        <v>1.4713705103692981E-3</v>
      </c>
      <c r="J94" s="399">
        <f t="shared" si="70"/>
        <v>2.9118933308985824E-3</v>
      </c>
      <c r="K94" s="323">
        <f t="shared" si="71"/>
        <v>1.6878213551095967E-2</v>
      </c>
      <c r="L94" s="323">
        <f t="shared" si="72"/>
        <v>2.1999806934365146E-3</v>
      </c>
      <c r="M94" s="399">
        <f t="shared" si="73"/>
        <v>3.3585129398056518E-3</v>
      </c>
      <c r="N94" s="394">
        <f t="shared" si="128"/>
        <v>-0.15619950447053746</v>
      </c>
      <c r="O94" s="395">
        <f t="shared" si="129"/>
        <v>0.50076835873535741</v>
      </c>
      <c r="P94" s="386">
        <f t="shared" si="130"/>
        <v>0.14664963418882837</v>
      </c>
      <c r="R94" s="401">
        <v>38.091000000000001</v>
      </c>
      <c r="S94" s="369">
        <v>54.714999999999996</v>
      </c>
      <c r="T94" s="374">
        <v>92.805999999999997</v>
      </c>
      <c r="U94" s="19">
        <v>37.382999999999996</v>
      </c>
      <c r="V94" s="119">
        <v>81.705999999999989</v>
      </c>
      <c r="W94" s="375">
        <v>119.08899999999998</v>
      </c>
      <c r="X94" s="345">
        <f t="shared" si="75"/>
        <v>9.5285671902696593E-3</v>
      </c>
      <c r="Y94" s="323">
        <f t="shared" si="76"/>
        <v>1.6262312724080489E-3</v>
      </c>
      <c r="Z94" s="399">
        <f t="shared" si="77"/>
        <v>2.4654360508563201E-3</v>
      </c>
      <c r="AA94" s="323">
        <f t="shared" si="78"/>
        <v>9.454488435114353E-3</v>
      </c>
      <c r="AB94" s="323">
        <f t="shared" si="79"/>
        <v>2.4822957258614172E-3</v>
      </c>
      <c r="AC94" s="399">
        <f t="shared" si="80"/>
        <v>3.2300145814318621E-3</v>
      </c>
      <c r="AE94" s="394">
        <f t="shared" si="81"/>
        <v>-1.8587067811294152E-2</v>
      </c>
      <c r="AF94" s="395">
        <f t="shared" si="117"/>
        <v>0.49330165402540427</v>
      </c>
      <c r="AG94" s="386">
        <f t="shared" si="118"/>
        <v>0.28320367217636777</v>
      </c>
      <c r="AI94" s="27">
        <f t="shared" si="122"/>
        <v>0.82066142410858578</v>
      </c>
      <c r="AJ94" s="28">
        <f t="shared" si="123"/>
        <v>1.3783851870512662</v>
      </c>
      <c r="AK94" s="402">
        <f t="shared" si="124"/>
        <v>1.0777610033677856</v>
      </c>
      <c r="AL94" s="28">
        <f t="shared" si="119"/>
        <v>0.95450019149751042</v>
      </c>
      <c r="AM94" s="28">
        <f t="shared" si="120"/>
        <v>1.3715273697816122</v>
      </c>
      <c r="AN94" s="402">
        <f t="shared" si="121"/>
        <v>1.2061111223642365</v>
      </c>
      <c r="AO94" s="384">
        <f t="shared" si="125"/>
        <v>0.16308646106316285</v>
      </c>
      <c r="AP94" s="385">
        <f t="shared" si="126"/>
        <v>-4.975254619737148E-3</v>
      </c>
      <c r="AQ94" s="386">
        <f t="shared" si="127"/>
        <v>0.11908959277185077</v>
      </c>
    </row>
    <row r="95" spans="1:43" ht="19.5" customHeight="1">
      <c r="A95" s="8" t="s">
        <v>176</v>
      </c>
      <c r="B95" s="19">
        <v>2.34</v>
      </c>
      <c r="C95" s="371">
        <v>74.42</v>
      </c>
      <c r="D95" s="375">
        <v>76.760000000000005</v>
      </c>
      <c r="E95" s="19">
        <v>1.6800000000000004</v>
      </c>
      <c r="F95" s="369">
        <v>71.419999999999987</v>
      </c>
      <c r="G95" s="377">
        <v>73.099999999999994</v>
      </c>
      <c r="H95" s="345">
        <f t="shared" si="68"/>
        <v>9.0222920014682416E-5</v>
      </c>
      <c r="I95" s="323">
        <f t="shared" si="69"/>
        <v>2.7585185383973592E-4</v>
      </c>
      <c r="J95" s="399">
        <f t="shared" si="70"/>
        <v>2.5957139946553855E-4</v>
      </c>
      <c r="K95" s="323">
        <f t="shared" si="71"/>
        <v>7.2399843650813823E-5</v>
      </c>
      <c r="L95" s="323">
        <f t="shared" si="72"/>
        <v>2.6374804210839783E-4</v>
      </c>
      <c r="M95" s="399">
        <f t="shared" si="73"/>
        <v>2.4864519830236902E-4</v>
      </c>
      <c r="N95" s="394">
        <f t="shared" si="128"/>
        <v>-0.28205128205128183</v>
      </c>
      <c r="O95" s="395">
        <f t="shared" si="129"/>
        <v>-4.031174415479729E-2</v>
      </c>
      <c r="P95" s="386">
        <f t="shared" si="130"/>
        <v>-4.7681083897863609E-2</v>
      </c>
      <c r="R95" s="401">
        <v>4.1619999999999999</v>
      </c>
      <c r="S95" s="369">
        <v>120.14400000000001</v>
      </c>
      <c r="T95" s="374">
        <v>124.30600000000001</v>
      </c>
      <c r="U95" s="19">
        <v>2.8900000000000006</v>
      </c>
      <c r="V95" s="119">
        <v>114.30800000000002</v>
      </c>
      <c r="W95" s="375">
        <v>117.19800000000002</v>
      </c>
      <c r="X95" s="345">
        <f t="shared" si="75"/>
        <v>1.0411356132919145E-3</v>
      </c>
      <c r="Y95" s="323">
        <f t="shared" si="76"/>
        <v>3.5709024946028079E-3</v>
      </c>
      <c r="Z95" s="399">
        <f t="shared" si="77"/>
        <v>3.302248709541902E-3</v>
      </c>
      <c r="AA95" s="323">
        <f t="shared" si="78"/>
        <v>7.3090633650270149E-4</v>
      </c>
      <c r="AB95" s="323">
        <f t="shared" si="79"/>
        <v>3.4727713978381877E-3</v>
      </c>
      <c r="AC95" s="399">
        <f t="shared" si="80"/>
        <v>3.1787255658763743E-3</v>
      </c>
      <c r="AE95" s="394">
        <f t="shared" si="81"/>
        <v>-0.30562229697260918</v>
      </c>
      <c r="AF95" s="395">
        <f t="shared" si="117"/>
        <v>-4.8575043281395523E-2</v>
      </c>
      <c r="AG95" s="386">
        <f t="shared" si="118"/>
        <v>-5.7181471529934108E-2</v>
      </c>
      <c r="AI95" s="27">
        <f t="shared" si="122"/>
        <v>17.786324786324787</v>
      </c>
      <c r="AJ95" s="28">
        <f t="shared" si="123"/>
        <v>16.144047299113144</v>
      </c>
      <c r="AK95" s="402">
        <f t="shared" si="124"/>
        <v>16.1941115164148</v>
      </c>
      <c r="AL95" s="28">
        <f t="shared" si="119"/>
        <v>17.202380952380953</v>
      </c>
      <c r="AM95" s="28">
        <f t="shared" si="120"/>
        <v>16.00504060487259</v>
      </c>
      <c r="AN95" s="402">
        <f t="shared" si="121"/>
        <v>16.032558139534888</v>
      </c>
      <c r="AO95" s="384">
        <f t="shared" si="125"/>
        <v>-3.2831056497563016E-2</v>
      </c>
      <c r="AP95" s="385">
        <f t="shared" si="126"/>
        <v>-8.6103993419413116E-3</v>
      </c>
      <c r="AQ95" s="386">
        <f t="shared" si="127"/>
        <v>-9.9760568349894843E-3</v>
      </c>
    </row>
    <row r="96" spans="1:43" ht="19.5" customHeight="1" thickBot="1">
      <c r="A96" s="8" t="s">
        <v>17</v>
      </c>
      <c r="B96" s="19">
        <f t="shared" ref="B96:G96" si="131">B97-SUM(B69:B95)</f>
        <v>2045.5099999999984</v>
      </c>
      <c r="C96" s="371">
        <f t="shared" si="131"/>
        <v>10661.479999999981</v>
      </c>
      <c r="D96" s="376">
        <f t="shared" si="131"/>
        <v>12706.989999999991</v>
      </c>
      <c r="E96" s="21">
        <f t="shared" si="131"/>
        <v>1468.1500000000087</v>
      </c>
      <c r="F96" s="119">
        <f t="shared" si="131"/>
        <v>7774.2399999999907</v>
      </c>
      <c r="G96" s="375">
        <f t="shared" si="131"/>
        <v>9242.3899999997811</v>
      </c>
      <c r="H96" s="345">
        <f t="shared" si="68"/>
        <v>7.886832697403115E-2</v>
      </c>
      <c r="I96" s="323">
        <f t="shared" si="69"/>
        <v>3.9518799014717318E-2</v>
      </c>
      <c r="J96" s="399">
        <f t="shared" si="70"/>
        <v>4.2969921538491412E-2</v>
      </c>
      <c r="K96" s="323">
        <f t="shared" si="71"/>
        <v>6.3270137176156496E-2</v>
      </c>
      <c r="L96" s="323">
        <f t="shared" si="72"/>
        <v>2.8709613257921991E-2</v>
      </c>
      <c r="M96" s="399">
        <f t="shared" si="73"/>
        <v>3.1437426735126922E-2</v>
      </c>
      <c r="N96" s="394">
        <f t="shared" si="128"/>
        <v>-0.28225723658158119</v>
      </c>
      <c r="O96" s="395">
        <f t="shared" si="129"/>
        <v>-0.27081043157235163</v>
      </c>
      <c r="P96" s="386">
        <f t="shared" si="130"/>
        <v>-0.27265308306689562</v>
      </c>
      <c r="R96" s="19">
        <f t="shared" ref="R96:W96" si="132">R97-SUM(R69:R95)</f>
        <v>340.05300000000034</v>
      </c>
      <c r="S96" s="119">
        <f t="shared" si="132"/>
        <v>2091.5800000000054</v>
      </c>
      <c r="T96" s="375">
        <f t="shared" si="132"/>
        <v>2431.6329999999944</v>
      </c>
      <c r="U96" s="119">
        <f t="shared" si="132"/>
        <v>310.07300000000077</v>
      </c>
      <c r="V96" s="123">
        <f t="shared" si="132"/>
        <v>1715.9439999999886</v>
      </c>
      <c r="W96" s="376">
        <f t="shared" si="132"/>
        <v>2026.0170000000071</v>
      </c>
      <c r="X96" s="345">
        <f t="shared" si="75"/>
        <v>8.5065182293790439E-2</v>
      </c>
      <c r="Y96" s="323">
        <f t="shared" si="76"/>
        <v>6.2165636566631377E-2</v>
      </c>
      <c r="Z96" s="399">
        <f t="shared" si="77"/>
        <v>6.4597500815161649E-2</v>
      </c>
      <c r="AA96" s="323">
        <f t="shared" si="78"/>
        <v>7.8420180096333114E-2</v>
      </c>
      <c r="AB96" s="323">
        <f t="shared" si="79"/>
        <v>5.2131795180494898E-2</v>
      </c>
      <c r="AC96" s="399">
        <f t="shared" si="80"/>
        <v>5.4951040417073459E-2</v>
      </c>
      <c r="AE96" s="396">
        <f t="shared" si="81"/>
        <v>-8.8162727574817842E-2</v>
      </c>
      <c r="AF96" s="397">
        <f t="shared" si="81"/>
        <v>-0.17959437363142497</v>
      </c>
      <c r="AG96" s="388">
        <f t="shared" si="81"/>
        <v>-0.1668080668423188</v>
      </c>
      <c r="AI96" s="27">
        <f t="shared" si="122"/>
        <v>1.6624362628390994</v>
      </c>
      <c r="AJ96" s="28">
        <f t="shared" si="123"/>
        <v>1.9618101802001309</v>
      </c>
      <c r="AK96" s="402">
        <f t="shared" si="124"/>
        <v>1.9136184100247156</v>
      </c>
      <c r="AL96" s="28">
        <f t="shared" si="119"/>
        <v>2.1119980928379181</v>
      </c>
      <c r="AM96" s="28">
        <f t="shared" si="120"/>
        <v>2.2072176830146621</v>
      </c>
      <c r="AN96" s="402">
        <f t="shared" si="121"/>
        <v>2.1920920887346833</v>
      </c>
      <c r="AO96" s="384">
        <f t="shared" si="125"/>
        <v>0.27042349836080903</v>
      </c>
      <c r="AP96" s="385">
        <f t="shared" si="126"/>
        <v>0.12509237911564738</v>
      </c>
      <c r="AQ96" s="386">
        <f t="shared" si="127"/>
        <v>0.14552205249027214</v>
      </c>
    </row>
    <row r="97" spans="1:43" ht="25.5" customHeight="1" thickBot="1">
      <c r="A97" s="12" t="s">
        <v>18</v>
      </c>
      <c r="B97" s="17">
        <v>25935.760000000002</v>
      </c>
      <c r="C97" s="372">
        <v>269782.48999999993</v>
      </c>
      <c r="D97" s="18">
        <v>295718.25000000006</v>
      </c>
      <c r="E97" s="17">
        <v>23204.470000000008</v>
      </c>
      <c r="F97" s="373">
        <v>270788.74</v>
      </c>
      <c r="G97" s="378">
        <v>293993.2099999999</v>
      </c>
      <c r="H97" s="334">
        <f t="shared" ref="H97:M97" si="133">SUM(H69:H96)</f>
        <v>0.99999999999999989</v>
      </c>
      <c r="I97" s="338">
        <f t="shared" si="133"/>
        <v>1.0000000000000002</v>
      </c>
      <c r="J97" s="335">
        <f t="shared" si="133"/>
        <v>0.99999999999999967</v>
      </c>
      <c r="K97" s="338">
        <f t="shared" si="133"/>
        <v>1.0000000000000002</v>
      </c>
      <c r="L97" s="338">
        <f t="shared" si="133"/>
        <v>1.0000000000000002</v>
      </c>
      <c r="M97" s="335">
        <f t="shared" si="133"/>
        <v>0.99999999999999978</v>
      </c>
      <c r="N97" s="389">
        <f t="shared" si="74"/>
        <v>-0.10530981162688093</v>
      </c>
      <c r="O97" s="390">
        <f t="shared" si="74"/>
        <v>3.7298565966978007E-3</v>
      </c>
      <c r="P97" s="391">
        <f t="shared" si="74"/>
        <v>-5.8333903977862483E-3</v>
      </c>
      <c r="R97" s="17">
        <v>3997.5580000000004</v>
      </c>
      <c r="S97" s="372">
        <v>33645.276000000005</v>
      </c>
      <c r="T97" s="18">
        <v>37642.833999999995</v>
      </c>
      <c r="U97" s="17">
        <v>3953.9950000000017</v>
      </c>
      <c r="V97" s="373">
        <v>32915.497999999985</v>
      </c>
      <c r="W97" s="378">
        <v>36869.493000000002</v>
      </c>
      <c r="X97" s="334">
        <f t="shared" ref="X97:AC97" si="134">SUM(X69:X96)</f>
        <v>1</v>
      </c>
      <c r="Y97" s="338">
        <f t="shared" si="134"/>
        <v>0.99999999999999978</v>
      </c>
      <c r="Z97" s="335">
        <f t="shared" si="134"/>
        <v>0.99999999999999989</v>
      </c>
      <c r="AA97" s="338">
        <f t="shared" si="134"/>
        <v>0.99999999999999989</v>
      </c>
      <c r="AB97" s="338">
        <f t="shared" si="134"/>
        <v>1.0000000000000002</v>
      </c>
      <c r="AC97" s="335">
        <f t="shared" si="134"/>
        <v>1.0000000000000002</v>
      </c>
      <c r="AE97" s="389">
        <f t="shared" si="81"/>
        <v>-1.0897402864448428E-2</v>
      </c>
      <c r="AF97" s="390">
        <f t="shared" si="81"/>
        <v>-2.1690355579190974E-2</v>
      </c>
      <c r="AG97" s="391">
        <f t="shared" si="81"/>
        <v>-2.0544175818430491E-2</v>
      </c>
      <c r="AI97" s="403">
        <f t="shared" si="82"/>
        <v>1.541330579863478</v>
      </c>
      <c r="AJ97" s="404">
        <f t="shared" si="82"/>
        <v>1.2471260088080591</v>
      </c>
      <c r="AK97" s="405">
        <f t="shared" si="82"/>
        <v>1.2729290126666173</v>
      </c>
      <c r="AL97" s="404">
        <f t="shared" si="82"/>
        <v>1.7039798797386885</v>
      </c>
      <c r="AM97" s="404">
        <f t="shared" si="82"/>
        <v>1.215541606345965</v>
      </c>
      <c r="AN97" s="405">
        <f t="shared" si="82"/>
        <v>1.2540933513396455</v>
      </c>
      <c r="AO97" s="389">
        <f t="shared" ref="AO97:AQ97" si="135">(AL97-AI97)/AI97</f>
        <v>0.10552525331043325</v>
      </c>
      <c r="AP97" s="390">
        <f t="shared" si="135"/>
        <v>-2.5325750757360075E-2</v>
      </c>
      <c r="AQ97" s="391">
        <f t="shared" si="135"/>
        <v>-1.479710269743446E-2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92</v>
      </c>
    </row>
    <row r="2" spans="1:18" ht="15.75" thickBot="1"/>
    <row r="3" spans="1:18">
      <c r="A3" s="467" t="s">
        <v>16</v>
      </c>
      <c r="B3" s="455"/>
      <c r="C3" s="455"/>
      <c r="D3" s="482" t="s">
        <v>1</v>
      </c>
      <c r="E3" s="480"/>
      <c r="F3" s="482" t="s">
        <v>101</v>
      </c>
      <c r="G3" s="480"/>
      <c r="H3" s="130" t="s">
        <v>0</v>
      </c>
      <c r="J3" s="484" t="s">
        <v>19</v>
      </c>
      <c r="K3" s="480"/>
      <c r="L3" s="478" t="s">
        <v>101</v>
      </c>
      <c r="M3" s="479"/>
      <c r="N3" s="130" t="s">
        <v>0</v>
      </c>
      <c r="P3" s="490" t="s">
        <v>22</v>
      </c>
      <c r="Q3" s="480"/>
      <c r="R3" s="130" t="s">
        <v>0</v>
      </c>
    </row>
    <row r="4" spans="1:18">
      <c r="A4" s="481"/>
      <c r="B4" s="456"/>
      <c r="C4" s="456"/>
      <c r="D4" s="485" t="s">
        <v>200</v>
      </c>
      <c r="E4" s="487"/>
      <c r="F4" s="485" t="str">
        <f>D4</f>
        <v>jan-maio</v>
      </c>
      <c r="G4" s="487"/>
      <c r="H4" s="131" t="s">
        <v>155</v>
      </c>
      <c r="J4" s="488" t="str">
        <f>D4</f>
        <v>jan-maio</v>
      </c>
      <c r="K4" s="487"/>
      <c r="L4" s="489" t="str">
        <f>D4</f>
        <v>jan-maio</v>
      </c>
      <c r="M4" s="477"/>
      <c r="N4" s="131" t="str">
        <f>H4</f>
        <v>2026/2025</v>
      </c>
      <c r="P4" s="488" t="str">
        <f>D4</f>
        <v>jan-maio</v>
      </c>
      <c r="Q4" s="486"/>
      <c r="R4" s="131" t="str">
        <f>N4</f>
        <v>2026/2025</v>
      </c>
    </row>
    <row r="5" spans="1:18" ht="19.5" customHeight="1" thickBot="1">
      <c r="A5" s="468"/>
      <c r="B5" s="491"/>
      <c r="C5" s="49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4817.2100000000009</v>
      </c>
      <c r="E6" s="147">
        <v>523.03999999999974</v>
      </c>
      <c r="F6" s="248">
        <f>D6/D8</f>
        <v>0.51667011670422358</v>
      </c>
      <c r="G6" s="256">
        <f>E6/E8</f>
        <v>8.3777013217495977E-2</v>
      </c>
      <c r="H6" s="165">
        <f>(E6-D6)/D6</f>
        <v>-0.89142262845090836</v>
      </c>
      <c r="I6" s="1"/>
      <c r="J6" s="19">
        <v>1065.2010000000002</v>
      </c>
      <c r="K6" s="147">
        <v>277.93099999999981</v>
      </c>
      <c r="L6" s="247">
        <f>J6/J8</f>
        <v>0.25500230895133402</v>
      </c>
      <c r="M6" s="246">
        <f>K6/K8</f>
        <v>6.6190863250258997E-2</v>
      </c>
      <c r="N6" s="165">
        <f>(K6-J6)/J6</f>
        <v>-0.73908116871839236</v>
      </c>
      <c r="P6" s="27">
        <f t="shared" ref="P6:Q8" si="0">(J6/D6)*10</f>
        <v>2.2112405313449073</v>
      </c>
      <c r="Q6" s="152">
        <f t="shared" si="0"/>
        <v>5.3137618537779128</v>
      </c>
      <c r="R6" s="165">
        <f>(Q6-P6)/P6</f>
        <v>1.4030682227708664</v>
      </c>
    </row>
    <row r="7" spans="1:18" ht="24" customHeight="1" thickBot="1">
      <c r="A7" s="161" t="s">
        <v>21</v>
      </c>
      <c r="B7" s="1"/>
      <c r="C7" s="1"/>
      <c r="D7" s="117">
        <v>4506.3600000000051</v>
      </c>
      <c r="E7" s="140">
        <v>5720.2000000000016</v>
      </c>
      <c r="F7" s="248">
        <f>D7/D8</f>
        <v>0.48332988329577636</v>
      </c>
      <c r="G7" s="228">
        <f>E7/E8</f>
        <v>0.91622298678250402</v>
      </c>
      <c r="H7" s="55">
        <f t="shared" ref="H7:H8" si="1">(E7-D7)/D7</f>
        <v>0.26936152460078538</v>
      </c>
      <c r="J7" s="19">
        <v>3112.0199999999995</v>
      </c>
      <c r="K7" s="140">
        <v>3921.0020000000009</v>
      </c>
      <c r="L7" s="247">
        <f>J7/J8</f>
        <v>0.74499769104866609</v>
      </c>
      <c r="M7" s="215">
        <f>K7/K8</f>
        <v>0.93380913674974098</v>
      </c>
      <c r="N7" s="102">
        <f t="shared" ref="N7:N8" si="2">(K7-J7)/J7</f>
        <v>0.25995398487156302</v>
      </c>
      <c r="P7" s="27">
        <f t="shared" si="0"/>
        <v>6.9058397464916164</v>
      </c>
      <c r="Q7" s="152">
        <f t="shared" si="0"/>
        <v>6.8546589280095098</v>
      </c>
      <c r="R7" s="102">
        <f t="shared" ref="R7:R8" si="3">(Q7-P7)/P7</f>
        <v>-7.4112374976711562E-3</v>
      </c>
    </row>
    <row r="8" spans="1:18" ht="26.25" customHeight="1" thickBot="1">
      <c r="A8" s="12" t="s">
        <v>12</v>
      </c>
      <c r="B8" s="162"/>
      <c r="C8" s="162"/>
      <c r="D8" s="163">
        <v>9323.570000000007</v>
      </c>
      <c r="E8" s="145">
        <v>6243.2400000000016</v>
      </c>
      <c r="F8" s="257">
        <f>SUM(F6:F7)</f>
        <v>1</v>
      </c>
      <c r="G8" s="258">
        <f>SUM(G6:G7)</f>
        <v>1</v>
      </c>
      <c r="H8" s="164">
        <f t="shared" si="1"/>
        <v>-0.33038095922484662</v>
      </c>
      <c r="I8" s="1"/>
      <c r="J8" s="17">
        <v>4177.2209999999995</v>
      </c>
      <c r="K8" s="145">
        <v>4198.9330000000009</v>
      </c>
      <c r="L8" s="243">
        <f>SUM(L6:L7)</f>
        <v>1</v>
      </c>
      <c r="M8" s="244">
        <f>SUM(M6:M7)</f>
        <v>1</v>
      </c>
      <c r="N8" s="164">
        <f t="shared" si="2"/>
        <v>5.1977139825739064E-3</v>
      </c>
      <c r="O8" s="1"/>
      <c r="P8" s="29">
        <f t="shared" si="0"/>
        <v>4.4802806221222093</v>
      </c>
      <c r="Q8" s="146">
        <f t="shared" si="0"/>
        <v>6.7255671734548086</v>
      </c>
      <c r="R8" s="164">
        <f t="shared" si="3"/>
        <v>0.50114864239665791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5"/>
  <sheetViews>
    <sheetView showGridLines="0" topLeftCell="A73" zoomScaleNormal="100" workbookViewId="0">
      <selection activeCell="S14" sqref="S14"/>
    </sheetView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247</v>
      </c>
    </row>
    <row r="3" spans="1:16" ht="8.25" customHeight="1" thickBot="1"/>
    <row r="4" spans="1:16">
      <c r="A4" s="494" t="s">
        <v>3</v>
      </c>
      <c r="B4" s="482" t="s">
        <v>1</v>
      </c>
      <c r="C4" s="480"/>
      <c r="D4" s="482" t="s">
        <v>101</v>
      </c>
      <c r="E4" s="480"/>
      <c r="F4" s="130" t="s">
        <v>0</v>
      </c>
      <c r="H4" s="492" t="s">
        <v>19</v>
      </c>
      <c r="I4" s="493"/>
      <c r="J4" s="482" t="s">
        <v>13</v>
      </c>
      <c r="K4" s="483"/>
      <c r="L4" s="130" t="s">
        <v>0</v>
      </c>
      <c r="N4" s="490" t="s">
        <v>22</v>
      </c>
      <c r="O4" s="480"/>
      <c r="P4" s="130" t="s">
        <v>0</v>
      </c>
    </row>
    <row r="5" spans="1:16">
      <c r="A5" s="495"/>
      <c r="B5" s="485" t="s">
        <v>200</v>
      </c>
      <c r="C5" s="487"/>
      <c r="D5" s="485" t="str">
        <f>B5</f>
        <v>jan-maio</v>
      </c>
      <c r="E5" s="487"/>
      <c r="F5" s="131" t="s">
        <v>155</v>
      </c>
      <c r="H5" s="488" t="str">
        <f>B5</f>
        <v>jan-maio</v>
      </c>
      <c r="I5" s="487"/>
      <c r="J5" s="485" t="str">
        <f>B5</f>
        <v>jan-maio</v>
      </c>
      <c r="K5" s="486"/>
      <c r="L5" s="131" t="str">
        <f>F5</f>
        <v>2026/2025</v>
      </c>
      <c r="N5" s="488" t="str">
        <f>B5</f>
        <v>jan-maio</v>
      </c>
      <c r="O5" s="486"/>
      <c r="P5" s="131" t="str">
        <f>L5</f>
        <v>2026/2025</v>
      </c>
    </row>
    <row r="6" spans="1:16" ht="19.5" customHeight="1" thickBot="1">
      <c r="A6" s="496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171</v>
      </c>
      <c r="B7" s="39">
        <v>788.07999999999993</v>
      </c>
      <c r="C7" s="147">
        <v>1090.7300000000002</v>
      </c>
      <c r="D7" s="247">
        <f>B7/$B$33</f>
        <v>8.4525562633197354E-2</v>
      </c>
      <c r="E7" s="246">
        <f>C7/$C$33</f>
        <v>0.17470576175191099</v>
      </c>
      <c r="F7" s="52">
        <f>(C7-B7)/B7</f>
        <v>0.38403461577504866</v>
      </c>
      <c r="H7" s="39">
        <v>676.77700000000004</v>
      </c>
      <c r="I7" s="147">
        <v>1178.7559999999999</v>
      </c>
      <c r="J7" s="247">
        <f>H7/$H$33</f>
        <v>0.16201608677156412</v>
      </c>
      <c r="K7" s="246">
        <f>I7/$I$33</f>
        <v>0.28072750863135948</v>
      </c>
      <c r="L7" s="52">
        <f>(I7-H7)/H7</f>
        <v>0.74171994615656234</v>
      </c>
      <c r="N7" s="27">
        <f t="shared" ref="N7:N33" si="0">(H7/B7)*10</f>
        <v>8.5876687645924292</v>
      </c>
      <c r="O7" s="151">
        <f t="shared" ref="O7:O33" si="1">(I7/C7)*10</f>
        <v>10.807037488654384</v>
      </c>
      <c r="P7" s="61">
        <f>(O7-N7)/N7</f>
        <v>0.25843669392706087</v>
      </c>
    </row>
    <row r="8" spans="1:16" ht="20.100000000000001" customHeight="1">
      <c r="A8" s="8" t="s">
        <v>174</v>
      </c>
      <c r="B8" s="19">
        <v>664.03999999999985</v>
      </c>
      <c r="C8" s="140">
        <v>1513.97</v>
      </c>
      <c r="D8" s="247">
        <f t="shared" ref="D8:D32" si="2">B8/$B$33</f>
        <v>7.1221645785895293E-2</v>
      </c>
      <c r="E8" s="215">
        <f t="shared" ref="E8:E32" si="3">C8/$C$33</f>
        <v>0.24249748528007906</v>
      </c>
      <c r="F8" s="52">
        <f t="shared" ref="F8:F33" si="4">(C8-B8)/B8</f>
        <v>1.2799379555448473</v>
      </c>
      <c r="H8" s="19">
        <v>451.11400000000003</v>
      </c>
      <c r="I8" s="140">
        <v>795.51200000000006</v>
      </c>
      <c r="J8" s="247">
        <f t="shared" ref="J8:J32" si="5">H8/$H$33</f>
        <v>0.10799380736618912</v>
      </c>
      <c r="K8" s="215">
        <f t="shared" ref="K8:K32" si="6">I8/$I$33</f>
        <v>0.18945574982977825</v>
      </c>
      <c r="L8" s="52">
        <f t="shared" ref="L8:L31" si="7">(I8-H8)/H8</f>
        <v>0.76343895334660417</v>
      </c>
      <c r="N8" s="27">
        <f t="shared" si="0"/>
        <v>6.7934762966086399</v>
      </c>
      <c r="O8" s="152">
        <f t="shared" si="1"/>
        <v>5.2544766408845618</v>
      </c>
      <c r="P8" s="52">
        <f t="shared" ref="P8:P64" si="8">(O8-N8)/N8</f>
        <v>-0.22654081482441613</v>
      </c>
    </row>
    <row r="9" spans="1:16" ht="20.100000000000001" customHeight="1">
      <c r="A9" s="8" t="s">
        <v>169</v>
      </c>
      <c r="B9" s="19">
        <v>332.15999999999991</v>
      </c>
      <c r="C9" s="140">
        <v>169.89999999999998</v>
      </c>
      <c r="D9" s="247">
        <f t="shared" si="2"/>
        <v>3.5625838600450238E-2</v>
      </c>
      <c r="E9" s="215">
        <f t="shared" si="3"/>
        <v>2.721343405026878E-2</v>
      </c>
      <c r="F9" s="52">
        <f t="shared" si="4"/>
        <v>-0.48849951830443156</v>
      </c>
      <c r="H9" s="19">
        <v>385.98900000000003</v>
      </c>
      <c r="I9" s="140">
        <v>288.35500000000008</v>
      </c>
      <c r="J9" s="247">
        <f t="shared" si="5"/>
        <v>9.240329874813899E-2</v>
      </c>
      <c r="K9" s="215">
        <f t="shared" si="6"/>
        <v>6.8673398694382631E-2</v>
      </c>
      <c r="L9" s="52">
        <f t="shared" si="7"/>
        <v>-0.25294503211231395</v>
      </c>
      <c r="N9" s="27">
        <f t="shared" ref="N9:N15" si="9">(H9/B9)*10</f>
        <v>11.620574421965323</v>
      </c>
      <c r="O9" s="152">
        <f t="shared" ref="O9:O15" si="10">(I9/C9)*10</f>
        <v>16.972042377869339</v>
      </c>
      <c r="P9" s="52">
        <f t="shared" ref="P9:P15" si="11">(O9-N9)/N9</f>
        <v>0.46051664587153457</v>
      </c>
    </row>
    <row r="10" spans="1:16" ht="20.100000000000001" customHeight="1">
      <c r="A10" s="8" t="s">
        <v>168</v>
      </c>
      <c r="B10" s="19">
        <v>564.01000000000022</v>
      </c>
      <c r="C10" s="140">
        <v>441.56000000000006</v>
      </c>
      <c r="D10" s="247">
        <f t="shared" si="2"/>
        <v>6.0492922775288879E-2</v>
      </c>
      <c r="E10" s="215">
        <f t="shared" si="3"/>
        <v>7.0726097346890435E-2</v>
      </c>
      <c r="F10" s="52">
        <f t="shared" si="4"/>
        <v>-0.21710607967943851</v>
      </c>
      <c r="H10" s="19">
        <v>346.68699999999995</v>
      </c>
      <c r="I10" s="140">
        <v>274.97199999999998</v>
      </c>
      <c r="J10" s="247">
        <f t="shared" si="5"/>
        <v>8.2994651228651739E-2</v>
      </c>
      <c r="K10" s="215">
        <f t="shared" si="6"/>
        <v>6.5486160412657229E-2</v>
      </c>
      <c r="L10" s="52">
        <f t="shared" si="7"/>
        <v>-0.20685805928690718</v>
      </c>
      <c r="N10" s="27">
        <f t="shared" si="9"/>
        <v>6.1468236378787573</v>
      </c>
      <c r="O10" s="152">
        <f t="shared" si="10"/>
        <v>6.2272850801703044</v>
      </c>
      <c r="P10" s="52">
        <f t="shared" si="11"/>
        <v>1.3089922052703299E-2</v>
      </c>
    </row>
    <row r="11" spans="1:16" ht="20.100000000000001" customHeight="1">
      <c r="A11" s="8" t="s">
        <v>176</v>
      </c>
      <c r="B11" s="19">
        <v>59.100000000000009</v>
      </c>
      <c r="C11" s="140">
        <v>45.68</v>
      </c>
      <c r="D11" s="247">
        <f t="shared" si="2"/>
        <v>6.3387736671682623E-3</v>
      </c>
      <c r="E11" s="215">
        <f t="shared" si="3"/>
        <v>7.3167137576002237E-3</v>
      </c>
      <c r="F11" s="52">
        <f t="shared" si="4"/>
        <v>-0.22707275803722515</v>
      </c>
      <c r="H11" s="19">
        <v>311.35900000000004</v>
      </c>
      <c r="I11" s="140">
        <v>262.60199999999992</v>
      </c>
      <c r="J11" s="247">
        <f t="shared" si="5"/>
        <v>7.453735390107441E-2</v>
      </c>
      <c r="K11" s="215">
        <f t="shared" si="6"/>
        <v>6.2540173896558957E-2</v>
      </c>
      <c r="L11" s="52">
        <f t="shared" si="7"/>
        <v>-0.15659415658452178</v>
      </c>
      <c r="N11" s="27">
        <f t="shared" si="9"/>
        <v>52.683417935702195</v>
      </c>
      <c r="O11" s="152">
        <f t="shared" si="10"/>
        <v>57.487302977232908</v>
      </c>
      <c r="P11" s="52">
        <f t="shared" si="11"/>
        <v>9.1184004944281402E-2</v>
      </c>
    </row>
    <row r="12" spans="1:16" ht="20.100000000000001" customHeight="1">
      <c r="A12" s="8" t="s">
        <v>170</v>
      </c>
      <c r="B12" s="19">
        <v>158.02000000000001</v>
      </c>
      <c r="C12" s="140">
        <v>463.01</v>
      </c>
      <c r="D12" s="247">
        <f t="shared" si="2"/>
        <v>1.6948443568289829E-2</v>
      </c>
      <c r="E12" s="215">
        <f t="shared" si="3"/>
        <v>7.4161813417392281E-2</v>
      </c>
      <c r="F12" s="52">
        <f t="shared" si="4"/>
        <v>1.9300721427667382</v>
      </c>
      <c r="H12" s="19">
        <v>86.933000000000007</v>
      </c>
      <c r="I12" s="140">
        <v>186.92699999999999</v>
      </c>
      <c r="J12" s="247">
        <f t="shared" si="5"/>
        <v>2.0811204386839952E-2</v>
      </c>
      <c r="K12" s="215">
        <f t="shared" si="6"/>
        <v>4.4517738196822865E-2</v>
      </c>
      <c r="L12" s="52">
        <f t="shared" si="7"/>
        <v>1.1502421404990046</v>
      </c>
      <c r="N12" s="27">
        <f t="shared" si="9"/>
        <v>5.5013922288317936</v>
      </c>
      <c r="O12" s="152">
        <f t="shared" si="10"/>
        <v>4.0372130191572539</v>
      </c>
      <c r="P12" s="52">
        <f t="shared" si="11"/>
        <v>-0.26614703129165074</v>
      </c>
    </row>
    <row r="13" spans="1:16" ht="20.100000000000001" customHeight="1">
      <c r="A13" s="8" t="s">
        <v>177</v>
      </c>
      <c r="B13" s="19">
        <v>200.23999999999998</v>
      </c>
      <c r="C13" s="140">
        <v>346.47999999999996</v>
      </c>
      <c r="D13" s="247">
        <f t="shared" si="2"/>
        <v>2.1476751930859097E-2</v>
      </c>
      <c r="E13" s="215">
        <f t="shared" si="3"/>
        <v>5.5496825366316227E-2</v>
      </c>
      <c r="F13" s="52">
        <f t="shared" si="4"/>
        <v>0.73032361166600079</v>
      </c>
      <c r="H13" s="19">
        <v>92.546999999999997</v>
      </c>
      <c r="I13" s="140">
        <v>164.69699999999997</v>
      </c>
      <c r="J13" s="247">
        <f t="shared" si="5"/>
        <v>2.2155160093277317E-2</v>
      </c>
      <c r="K13" s="215">
        <f t="shared" si="6"/>
        <v>3.9223536074521795E-2</v>
      </c>
      <c r="L13" s="52">
        <f t="shared" si="7"/>
        <v>0.77960387694900946</v>
      </c>
      <c r="N13" s="27">
        <f t="shared" si="9"/>
        <v>4.6218038353975235</v>
      </c>
      <c r="O13" s="152">
        <f t="shared" si="10"/>
        <v>4.7534345416762864</v>
      </c>
      <c r="P13" s="52">
        <f t="shared" si="11"/>
        <v>2.8480374971916418E-2</v>
      </c>
    </row>
    <row r="14" spans="1:16" ht="20.100000000000001" customHeight="1">
      <c r="A14" s="8" t="s">
        <v>172</v>
      </c>
      <c r="B14" s="19">
        <v>367.94999999999993</v>
      </c>
      <c r="C14" s="140">
        <v>326.40000000000003</v>
      </c>
      <c r="D14" s="247">
        <f t="shared" si="2"/>
        <v>3.9464496968435896E-2</v>
      </c>
      <c r="E14" s="215">
        <f t="shared" si="3"/>
        <v>5.2280546639245036E-2</v>
      </c>
      <c r="F14" s="52">
        <f t="shared" si="4"/>
        <v>-0.11292295148797366</v>
      </c>
      <c r="H14" s="19">
        <v>161.90900000000005</v>
      </c>
      <c r="I14" s="140">
        <v>137.66499999999999</v>
      </c>
      <c r="J14" s="247">
        <f t="shared" si="5"/>
        <v>3.8759979421725592E-2</v>
      </c>
      <c r="K14" s="215">
        <f t="shared" si="6"/>
        <v>3.2785710083966572E-2</v>
      </c>
      <c r="L14" s="52">
        <f t="shared" si="7"/>
        <v>-0.1497384333174811</v>
      </c>
      <c r="N14" s="27">
        <f t="shared" si="9"/>
        <v>4.4002989536621842</v>
      </c>
      <c r="O14" s="152">
        <f t="shared" si="10"/>
        <v>4.2176776960784306</v>
      </c>
      <c r="P14" s="52">
        <f t="shared" si="11"/>
        <v>-4.1502011455782015E-2</v>
      </c>
    </row>
    <row r="15" spans="1:16" ht="20.100000000000001" customHeight="1">
      <c r="A15" s="8" t="s">
        <v>175</v>
      </c>
      <c r="B15" s="19">
        <v>221.39</v>
      </c>
      <c r="C15" s="140">
        <v>134.14000000000001</v>
      </c>
      <c r="D15" s="247">
        <f t="shared" si="2"/>
        <v>2.3745196314287332E-2</v>
      </c>
      <c r="E15" s="215">
        <f t="shared" si="3"/>
        <v>2.1485638866998558E-2</v>
      </c>
      <c r="F15" s="52">
        <f t="shared" si="4"/>
        <v>-0.39410090790008573</v>
      </c>
      <c r="H15" s="19">
        <v>131.029</v>
      </c>
      <c r="I15" s="140">
        <v>90.549999999999983</v>
      </c>
      <c r="J15" s="247">
        <f t="shared" si="5"/>
        <v>3.1367504855500813E-2</v>
      </c>
      <c r="K15" s="215">
        <f t="shared" si="6"/>
        <v>2.1565002347024829E-2</v>
      </c>
      <c r="L15" s="52">
        <f t="shared" si="7"/>
        <v>-0.30893161055949458</v>
      </c>
      <c r="N15" s="27">
        <f t="shared" si="9"/>
        <v>5.9184696689100678</v>
      </c>
      <c r="O15" s="152">
        <f t="shared" si="10"/>
        <v>6.7504100193827323</v>
      </c>
      <c r="P15" s="52">
        <f t="shared" si="11"/>
        <v>0.14056680138835159</v>
      </c>
    </row>
    <row r="16" spans="1:16" ht="20.100000000000001" customHeight="1">
      <c r="A16" s="8" t="s">
        <v>173</v>
      </c>
      <c r="B16" s="19">
        <v>131.28000000000003</v>
      </c>
      <c r="C16" s="140">
        <v>110.82000000000002</v>
      </c>
      <c r="D16" s="247">
        <f t="shared" si="2"/>
        <v>1.4080443435293563E-2</v>
      </c>
      <c r="E16" s="215">
        <f t="shared" si="3"/>
        <v>1.7750398831376028E-2</v>
      </c>
      <c r="F16" s="52">
        <f t="shared" si="4"/>
        <v>-0.15585009140767828</v>
      </c>
      <c r="H16" s="19">
        <v>103.02200000000002</v>
      </c>
      <c r="I16" s="140">
        <v>89.148000000000025</v>
      </c>
      <c r="J16" s="247">
        <f t="shared" si="5"/>
        <v>2.4662808120518399E-2</v>
      </c>
      <c r="K16" s="215">
        <f t="shared" si="6"/>
        <v>2.1231107998150971E-2</v>
      </c>
      <c r="L16" s="52">
        <f t="shared" si="7"/>
        <v>-0.13467026460367681</v>
      </c>
      <c r="N16" s="27">
        <f t="shared" ref="N16:N18" si="12">(H16/B16)*10</f>
        <v>7.8475015234613039</v>
      </c>
      <c r="O16" s="152">
        <f t="shared" ref="O16:O18" si="13">(I16/C16)*10</f>
        <v>8.0443963183540887</v>
      </c>
      <c r="P16" s="52">
        <f t="shared" ref="P16:P18" si="14">(O16-N16)/N16</f>
        <v>2.5090125093208047E-2</v>
      </c>
    </row>
    <row r="17" spans="1:16" ht="20.100000000000001" customHeight="1">
      <c r="A17" s="8" t="s">
        <v>210</v>
      </c>
      <c r="B17" s="19">
        <v>236.84999999999994</v>
      </c>
      <c r="C17" s="140">
        <v>159.27000000000004</v>
      </c>
      <c r="D17" s="247">
        <f t="shared" si="2"/>
        <v>2.5403359442788535E-2</v>
      </c>
      <c r="E17" s="215">
        <f t="shared" si="3"/>
        <v>2.5510792473138966E-2</v>
      </c>
      <c r="F17" s="52">
        <f t="shared" si="4"/>
        <v>-0.32754908169727642</v>
      </c>
      <c r="H17" s="19">
        <v>75.460999999999999</v>
      </c>
      <c r="I17" s="140">
        <v>67.658000000000001</v>
      </c>
      <c r="J17" s="247">
        <f t="shared" si="5"/>
        <v>1.8064880933998936E-2</v>
      </c>
      <c r="K17" s="215">
        <f t="shared" si="6"/>
        <v>1.61131411241856E-2</v>
      </c>
      <c r="L17" s="52">
        <f t="shared" si="7"/>
        <v>-0.10340440757477369</v>
      </c>
      <c r="N17" s="27">
        <f t="shared" si="12"/>
        <v>3.1860249102807692</v>
      </c>
      <c r="O17" s="152">
        <f t="shared" si="13"/>
        <v>4.2480065297921756</v>
      </c>
      <c r="P17" s="52">
        <f t="shared" si="14"/>
        <v>0.33332495803299261</v>
      </c>
    </row>
    <row r="18" spans="1:16" ht="20.100000000000001" customHeight="1">
      <c r="A18" s="8" t="s">
        <v>186</v>
      </c>
      <c r="B18" s="19">
        <v>59.690000000000005</v>
      </c>
      <c r="C18" s="140">
        <v>131.36000000000001</v>
      </c>
      <c r="D18" s="247">
        <f t="shared" si="2"/>
        <v>6.4020541487863547E-3</v>
      </c>
      <c r="E18" s="215">
        <f t="shared" si="3"/>
        <v>2.1040357250402045E-2</v>
      </c>
      <c r="F18" s="52">
        <f t="shared" si="4"/>
        <v>1.2007036354498242</v>
      </c>
      <c r="H18" s="19">
        <v>17.54</v>
      </c>
      <c r="I18" s="140">
        <v>49.3</v>
      </c>
      <c r="J18" s="247">
        <f t="shared" si="5"/>
        <v>4.1989638565926952E-3</v>
      </c>
      <c r="K18" s="215">
        <f t="shared" si="6"/>
        <v>1.1741078031014072E-2</v>
      </c>
      <c r="L18" s="52">
        <f t="shared" si="7"/>
        <v>1.8107183580387685</v>
      </c>
      <c r="N18" s="27">
        <f t="shared" si="12"/>
        <v>2.9385156642653709</v>
      </c>
      <c r="O18" s="152">
        <f t="shared" si="13"/>
        <v>3.7530450669914734</v>
      </c>
      <c r="P18" s="52">
        <f t="shared" si="14"/>
        <v>0.27719076424584416</v>
      </c>
    </row>
    <row r="19" spans="1:16" ht="20.100000000000001" customHeight="1">
      <c r="A19" s="8" t="s">
        <v>179</v>
      </c>
      <c r="B19" s="19">
        <v>150.01</v>
      </c>
      <c r="C19" s="140">
        <v>175.49999999999997</v>
      </c>
      <c r="D19" s="247">
        <f t="shared" si="2"/>
        <v>1.6089330589034025E-2</v>
      </c>
      <c r="E19" s="215">
        <f t="shared" si="3"/>
        <v>2.8110404213197004E-2</v>
      </c>
      <c r="F19" s="52">
        <f t="shared" si="4"/>
        <v>0.16992200519965323</v>
      </c>
      <c r="H19" s="19">
        <v>33.449999999999989</v>
      </c>
      <c r="I19" s="140">
        <v>44.365999999999985</v>
      </c>
      <c r="J19" s="247">
        <f t="shared" si="5"/>
        <v>8.0077161347220979E-3</v>
      </c>
      <c r="K19" s="215">
        <f t="shared" si="6"/>
        <v>1.0566017604948685E-2</v>
      </c>
      <c r="L19" s="52">
        <f t="shared" ref="L19:L31" si="15">(I19-H19)/H19</f>
        <v>0.32633781763826608</v>
      </c>
      <c r="N19" s="27">
        <f t="shared" ref="N19:N28" si="16">(H19/B19)*10</f>
        <v>2.2298513432437832</v>
      </c>
      <c r="O19" s="152">
        <f t="shared" ref="O19:O29" si="17">(I19/C19)*10</f>
        <v>2.5279772079772078</v>
      </c>
      <c r="P19" s="52">
        <f t="shared" ref="P19:P28" si="18">(O19-N19)/N19</f>
        <v>0.1336976411619164</v>
      </c>
    </row>
    <row r="20" spans="1:16" ht="20.100000000000001" customHeight="1">
      <c r="A20" s="8" t="s">
        <v>248</v>
      </c>
      <c r="B20" s="19">
        <v>5.38</v>
      </c>
      <c r="C20" s="140">
        <v>10.93</v>
      </c>
      <c r="D20" s="247">
        <f t="shared" si="2"/>
        <v>5.7703218831413273E-4</v>
      </c>
      <c r="E20" s="215">
        <f t="shared" si="3"/>
        <v>1.7506935501438363E-3</v>
      </c>
      <c r="F20" s="52">
        <f t="shared" si="4"/>
        <v>1.0315985130111525</v>
      </c>
      <c r="H20" s="19">
        <v>24.012999999999998</v>
      </c>
      <c r="I20" s="140">
        <v>43.98</v>
      </c>
      <c r="J20" s="247">
        <f t="shared" si="5"/>
        <v>5.7485586709441492E-3</v>
      </c>
      <c r="K20" s="215">
        <f t="shared" si="6"/>
        <v>1.0474089488924926E-2</v>
      </c>
      <c r="L20" s="52">
        <f t="shared" si="15"/>
        <v>0.83150793320284844</v>
      </c>
      <c r="N20" s="27">
        <f t="shared" ref="N20:N31" si="19">(H20/B20)*10</f>
        <v>44.633828996282531</v>
      </c>
      <c r="O20" s="152">
        <f t="shared" ref="O20:O31" si="20">(I20/C20)*10</f>
        <v>40.237877401646841</v>
      </c>
      <c r="P20" s="52">
        <f t="shared" ref="P20:P31" si="21">(O20-N20)/N20</f>
        <v>-9.8489233245075636E-2</v>
      </c>
    </row>
    <row r="21" spans="1:16" ht="20.100000000000001" customHeight="1">
      <c r="A21" s="8" t="s">
        <v>187</v>
      </c>
      <c r="B21" s="19"/>
      <c r="C21" s="140">
        <v>1.19</v>
      </c>
      <c r="D21" s="247">
        <f t="shared" si="2"/>
        <v>0</v>
      </c>
      <c r="E21" s="215">
        <f t="shared" si="3"/>
        <v>1.9060615962224751E-4</v>
      </c>
      <c r="F21" s="52"/>
      <c r="H21" s="19"/>
      <c r="I21" s="140">
        <v>39.045000000000002</v>
      </c>
      <c r="J21" s="247">
        <f t="shared" si="5"/>
        <v>0</v>
      </c>
      <c r="K21" s="215">
        <f t="shared" si="6"/>
        <v>9.2987909071185482E-3</v>
      </c>
      <c r="L21" s="52"/>
      <c r="N21" s="27"/>
      <c r="O21" s="152">
        <f t="shared" si="20"/>
        <v>328.10924369747903</v>
      </c>
      <c r="P21" s="52"/>
    </row>
    <row r="22" spans="1:16" ht="20.100000000000001" customHeight="1">
      <c r="A22" s="8" t="s">
        <v>212</v>
      </c>
      <c r="B22" s="19">
        <v>208.35</v>
      </c>
      <c r="C22" s="140">
        <v>81.469999999999985</v>
      </c>
      <c r="D22" s="247">
        <f t="shared" si="2"/>
        <v>2.2346590415473898E-2</v>
      </c>
      <c r="E22" s="215">
        <f t="shared" si="3"/>
        <v>1.304931413817185E-2</v>
      </c>
      <c r="F22" s="52">
        <f t="shared" si="4"/>
        <v>-0.60897528197744188</v>
      </c>
      <c r="H22" s="19">
        <v>65.807999999999993</v>
      </c>
      <c r="I22" s="140">
        <v>36.980000000000004</v>
      </c>
      <c r="J22" s="247">
        <f t="shared" si="5"/>
        <v>1.5754014451234439E-2</v>
      </c>
      <c r="K22" s="215">
        <f t="shared" si="6"/>
        <v>8.8069993019655266E-3</v>
      </c>
      <c r="L22" s="52">
        <f t="shared" si="15"/>
        <v>-0.43806224167274482</v>
      </c>
      <c r="N22" s="27">
        <f t="shared" si="19"/>
        <v>3.1585313174945999</v>
      </c>
      <c r="O22" s="152">
        <f t="shared" si="20"/>
        <v>4.539094145084082</v>
      </c>
      <c r="P22" s="52">
        <f t="shared" si="21"/>
        <v>0.43709011841762196</v>
      </c>
    </row>
    <row r="23" spans="1:16" ht="20.100000000000001" customHeight="1">
      <c r="A23" s="8" t="s">
        <v>218</v>
      </c>
      <c r="B23" s="19">
        <v>71</v>
      </c>
      <c r="C23" s="140">
        <v>49.370000000000005</v>
      </c>
      <c r="D23" s="247">
        <f t="shared" si="2"/>
        <v>7.6151088048891135E-3</v>
      </c>
      <c r="E23" s="215">
        <f t="shared" si="3"/>
        <v>7.9077530256725717E-3</v>
      </c>
      <c r="F23" s="52">
        <f t="shared" si="4"/>
        <v>-0.3046478873239436</v>
      </c>
      <c r="H23" s="19">
        <v>37.272999999999996</v>
      </c>
      <c r="I23" s="140">
        <v>30.577000000000005</v>
      </c>
      <c r="J23" s="247">
        <f t="shared" si="5"/>
        <v>8.9229178920626848E-3</v>
      </c>
      <c r="K23" s="215">
        <f t="shared" si="6"/>
        <v>7.282088092379662E-3</v>
      </c>
      <c r="L23" s="52">
        <f t="shared" si="15"/>
        <v>-0.17964746599415105</v>
      </c>
      <c r="N23" s="27">
        <f t="shared" si="19"/>
        <v>5.2497183098591549</v>
      </c>
      <c r="O23" s="152">
        <f t="shared" si="20"/>
        <v>6.1934373101073534</v>
      </c>
      <c r="P23" s="52">
        <f t="shared" si="21"/>
        <v>0.179765645420605</v>
      </c>
    </row>
    <row r="24" spans="1:16" ht="20.100000000000001" customHeight="1">
      <c r="A24" s="8" t="s">
        <v>221</v>
      </c>
      <c r="B24" s="19">
        <v>143.63</v>
      </c>
      <c r="C24" s="140">
        <v>103.28</v>
      </c>
      <c r="D24" s="247">
        <f t="shared" si="2"/>
        <v>1.5405043347129905E-2</v>
      </c>
      <c r="E24" s="215">
        <f t="shared" si="3"/>
        <v>1.6542692576290523E-2</v>
      </c>
      <c r="F24" s="52">
        <f t="shared" si="4"/>
        <v>-0.28093016779224395</v>
      </c>
      <c r="H24" s="19">
        <v>49.860000000000014</v>
      </c>
      <c r="I24" s="140">
        <v>25.852</v>
      </c>
      <c r="J24" s="247">
        <f t="shared" si="5"/>
        <v>1.1936165216061109E-2</v>
      </c>
      <c r="K24" s="215">
        <f t="shared" si="6"/>
        <v>6.1568022161820647E-3</v>
      </c>
      <c r="L24" s="52">
        <f t="shared" si="15"/>
        <v>-0.48150822302446866</v>
      </c>
      <c r="N24" s="27">
        <f t="shared" si="19"/>
        <v>3.4714196198565772</v>
      </c>
      <c r="O24" s="152">
        <f t="shared" si="20"/>
        <v>2.5030983733539891</v>
      </c>
      <c r="P24" s="52">
        <f t="shared" si="21"/>
        <v>-0.2789409960592994</v>
      </c>
    </row>
    <row r="25" spans="1:16" ht="20.100000000000001" customHeight="1">
      <c r="A25" s="8" t="s">
        <v>216</v>
      </c>
      <c r="B25" s="19">
        <v>1956.02</v>
      </c>
      <c r="C25" s="140">
        <v>15.540000000000001</v>
      </c>
      <c r="D25" s="247">
        <f t="shared" si="2"/>
        <v>0.20979302992308738</v>
      </c>
      <c r="E25" s="215">
        <f t="shared" si="3"/>
        <v>2.4890922021258205E-3</v>
      </c>
      <c r="F25" s="52">
        <f t="shared" si="4"/>
        <v>-0.99205529595811903</v>
      </c>
      <c r="H25" s="19">
        <v>443.87900000000002</v>
      </c>
      <c r="I25" s="140">
        <v>25.161000000000001</v>
      </c>
      <c r="J25" s="247">
        <f t="shared" si="5"/>
        <v>0.10626179462374624</v>
      </c>
      <c r="K25" s="215">
        <f t="shared" si="6"/>
        <v>5.9922365991550725E-3</v>
      </c>
      <c r="L25" s="52">
        <f t="shared" si="15"/>
        <v>-0.94331563331448431</v>
      </c>
      <c r="N25" s="27">
        <f t="shared" si="19"/>
        <v>2.2692968374556499</v>
      </c>
      <c r="O25" s="152">
        <f t="shared" si="20"/>
        <v>16.191119691119692</v>
      </c>
      <c r="P25" s="52">
        <f t="shared" si="21"/>
        <v>6.1348619642343829</v>
      </c>
    </row>
    <row r="26" spans="1:16" ht="20.100000000000001" customHeight="1">
      <c r="A26" s="8" t="s">
        <v>182</v>
      </c>
      <c r="B26" s="19">
        <v>20.080000000000002</v>
      </c>
      <c r="C26" s="140">
        <v>77.72999999999999</v>
      </c>
      <c r="D26" s="247">
        <f t="shared" si="2"/>
        <v>2.1536814760869495E-3</v>
      </c>
      <c r="E26" s="215">
        <f t="shared" si="3"/>
        <v>1.2450266207930502E-2</v>
      </c>
      <c r="F26" s="52">
        <f t="shared" si="4"/>
        <v>2.8710159362549792</v>
      </c>
      <c r="H26" s="19">
        <v>11.138</v>
      </c>
      <c r="I26" s="140">
        <v>24.753</v>
      </c>
      <c r="J26" s="247">
        <f t="shared" si="5"/>
        <v>2.6663659882970032E-3</v>
      </c>
      <c r="K26" s="215">
        <f t="shared" si="6"/>
        <v>5.8950690568294389E-3</v>
      </c>
      <c r="L26" s="52">
        <f t="shared" si="15"/>
        <v>1.2223918118154067</v>
      </c>
      <c r="N26" s="27">
        <f t="shared" si="19"/>
        <v>5.5468127490039834</v>
      </c>
      <c r="O26" s="152">
        <f t="shared" si="20"/>
        <v>3.1844847549208803</v>
      </c>
      <c r="P26" s="52">
        <f t="shared" si="21"/>
        <v>-0.42588926307405922</v>
      </c>
    </row>
    <row r="27" spans="1:16" ht="20.100000000000001" customHeight="1">
      <c r="A27" s="8" t="s">
        <v>249</v>
      </c>
      <c r="B27" s="19">
        <v>96.64</v>
      </c>
      <c r="C27" s="140">
        <v>65.72999999999999</v>
      </c>
      <c r="D27" s="247">
        <f t="shared" si="2"/>
        <v>1.0365128378936392E-2</v>
      </c>
      <c r="E27" s="215">
        <f t="shared" si="3"/>
        <v>1.0528187287370023E-2</v>
      </c>
      <c r="F27" s="52">
        <f t="shared" si="4"/>
        <v>-0.31984685430463589</v>
      </c>
      <c r="H27" s="19">
        <v>25.96</v>
      </c>
      <c r="I27" s="140">
        <v>22.288000000000004</v>
      </c>
      <c r="J27" s="247">
        <f t="shared" si="5"/>
        <v>6.2146580226423243E-3</v>
      </c>
      <c r="K27" s="215">
        <f t="shared" si="6"/>
        <v>5.3080151552787362E-3</v>
      </c>
      <c r="L27" s="52">
        <f t="shared" si="15"/>
        <v>-0.14144838212634811</v>
      </c>
      <c r="N27" s="27">
        <f t="shared" si="19"/>
        <v>2.6862582781456954</v>
      </c>
      <c r="O27" s="152">
        <f t="shared" si="20"/>
        <v>3.3908413205537817</v>
      </c>
      <c r="P27" s="52">
        <f t="shared" si="21"/>
        <v>0.26229162256670824</v>
      </c>
    </row>
    <row r="28" spans="1:16" ht="20.100000000000001" customHeight="1">
      <c r="A28" s="8" t="s">
        <v>215</v>
      </c>
      <c r="B28" s="19">
        <v>42.43</v>
      </c>
      <c r="C28" s="140">
        <v>26.67</v>
      </c>
      <c r="D28" s="247">
        <f t="shared" si="2"/>
        <v>4.5508319238231698E-3</v>
      </c>
      <c r="E28" s="215">
        <f t="shared" si="3"/>
        <v>4.2718204009456655E-3</v>
      </c>
      <c r="F28" s="52">
        <f t="shared" si="4"/>
        <v>-0.37143530520857881</v>
      </c>
      <c r="H28" s="19">
        <v>41.730000000000004</v>
      </c>
      <c r="I28" s="140">
        <v>21.719000000000001</v>
      </c>
      <c r="J28" s="247">
        <f t="shared" si="5"/>
        <v>9.9898951958730439E-3</v>
      </c>
      <c r="K28" s="215">
        <f t="shared" si="6"/>
        <v>5.172504538653035E-3</v>
      </c>
      <c r="L28" s="52">
        <f t="shared" si="15"/>
        <v>-0.47953510663791038</v>
      </c>
      <c r="N28" s="27">
        <f t="shared" si="19"/>
        <v>9.8350223898185245</v>
      </c>
      <c r="O28" s="152">
        <f t="shared" si="20"/>
        <v>8.1436070491188612</v>
      </c>
      <c r="P28" s="52">
        <f t="shared" si="21"/>
        <v>-0.17197879919934511</v>
      </c>
    </row>
    <row r="29" spans="1:16" ht="20.100000000000001" customHeight="1">
      <c r="A29" s="8" t="s">
        <v>178</v>
      </c>
      <c r="B29" s="19">
        <v>95.62</v>
      </c>
      <c r="C29" s="140">
        <v>63.230000000000004</v>
      </c>
      <c r="D29" s="247">
        <f t="shared" si="2"/>
        <v>1.0255728224274606E-2</v>
      </c>
      <c r="E29" s="215">
        <f t="shared" si="3"/>
        <v>1.0127754178919925E-2</v>
      </c>
      <c r="F29" s="52">
        <f t="shared" si="4"/>
        <v>-0.33873666596946245</v>
      </c>
      <c r="H29" s="19">
        <v>28.977</v>
      </c>
      <c r="I29" s="140">
        <v>19.981999999999999</v>
      </c>
      <c r="J29" s="247">
        <f t="shared" si="5"/>
        <v>6.936908533209038E-3</v>
      </c>
      <c r="K29" s="215">
        <f t="shared" si="6"/>
        <v>4.7588280165461088E-3</v>
      </c>
      <c r="L29" s="52">
        <f t="shared" si="15"/>
        <v>-0.31041860786140735</v>
      </c>
      <c r="N29" s="27">
        <f t="shared" si="19"/>
        <v>3.0304329638151013</v>
      </c>
      <c r="O29" s="152">
        <f t="shared" si="20"/>
        <v>3.1602087616637671</v>
      </c>
      <c r="P29" s="52">
        <f t="shared" si="21"/>
        <v>4.2824177072469279E-2</v>
      </c>
    </row>
    <row r="30" spans="1:16" ht="20.100000000000001" customHeight="1">
      <c r="A30" s="8" t="s">
        <v>250</v>
      </c>
      <c r="B30" s="19"/>
      <c r="C30" s="140">
        <v>57.38</v>
      </c>
      <c r="D30" s="247">
        <f t="shared" si="2"/>
        <v>0</v>
      </c>
      <c r="E30" s="215">
        <f t="shared" si="3"/>
        <v>9.1907407051466921E-3</v>
      </c>
      <c r="F30" s="52"/>
      <c r="H30" s="19"/>
      <c r="I30" s="140">
        <v>19.507999999999999</v>
      </c>
      <c r="J30" s="247">
        <f t="shared" si="5"/>
        <v>0</v>
      </c>
      <c r="K30" s="215">
        <f t="shared" si="6"/>
        <v>4.6459421953148582E-3</v>
      </c>
      <c r="L30" s="52"/>
      <c r="N30" s="27"/>
      <c r="O30" s="152">
        <f t="shared" si="20"/>
        <v>3.399790867898222</v>
      </c>
      <c r="P30" s="52"/>
    </row>
    <row r="31" spans="1:16" ht="20.100000000000001" customHeight="1">
      <c r="A31" s="8" t="s">
        <v>251</v>
      </c>
      <c r="B31" s="19"/>
      <c r="C31" s="140">
        <v>45</v>
      </c>
      <c r="D31" s="247">
        <f t="shared" si="2"/>
        <v>0</v>
      </c>
      <c r="E31" s="215">
        <f t="shared" si="3"/>
        <v>7.2077959521017971E-3</v>
      </c>
      <c r="F31" s="52"/>
      <c r="H31" s="19"/>
      <c r="I31" s="140">
        <v>19.242999999999999</v>
      </c>
      <c r="J31" s="247">
        <f t="shared" si="5"/>
        <v>0</v>
      </c>
      <c r="K31" s="215">
        <f t="shared" si="6"/>
        <v>4.582830923951395E-3</v>
      </c>
      <c r="L31" s="52"/>
      <c r="N31" s="27"/>
      <c r="O31" s="152">
        <f t="shared" si="20"/>
        <v>4.2762222222222217</v>
      </c>
      <c r="P31" s="52"/>
    </row>
    <row r="32" spans="1:16" ht="20.100000000000001" customHeight="1" thickBot="1">
      <c r="A32" s="8" t="s">
        <v>17</v>
      </c>
      <c r="B32" s="19">
        <f>B33-SUM(B7:B31)</f>
        <v>2751.6000000000004</v>
      </c>
      <c r="C32" s="140">
        <f>C33-SUM(C7:C31)</f>
        <v>536.89999999999782</v>
      </c>
      <c r="D32" s="247">
        <f t="shared" si="2"/>
        <v>0.29512300545820969</v>
      </c>
      <c r="E32" s="215">
        <f t="shared" si="3"/>
        <v>8.5997014370743086E-2</v>
      </c>
      <c r="F32" s="52">
        <f t="shared" si="4"/>
        <v>-0.80487716237825346</v>
      </c>
      <c r="H32" s="19">
        <f>H33-SUM(H7:H31)</f>
        <v>574.7660000000019</v>
      </c>
      <c r="I32" s="140">
        <f>I33-SUM(I7:I31)</f>
        <v>239.33699999999817</v>
      </c>
      <c r="J32" s="247">
        <f t="shared" si="5"/>
        <v>0.13759530558713598</v>
      </c>
      <c r="K32" s="215">
        <f t="shared" si="6"/>
        <v>5.6999480582328468E-2</v>
      </c>
      <c r="L32" s="52">
        <f t="shared" ref="L32:L33" si="22">(I32-H32)/H32</f>
        <v>-0.583592279292795</v>
      </c>
      <c r="N32" s="27">
        <f t="shared" ref="N20:N32" si="23">(H32/B32)*10</f>
        <v>2.08884285506615</v>
      </c>
      <c r="O32" s="152">
        <f t="shared" ref="O20:O32" si="24">(I32/C32)*10</f>
        <v>4.4577574967405313</v>
      </c>
      <c r="P32" s="52">
        <f t="shared" ref="P20:P32" si="25">(O32-N32)/N32</f>
        <v>1.1340798739019369</v>
      </c>
    </row>
    <row r="33" spans="1:16" ht="26.25" customHeight="1" thickBot="1">
      <c r="A33" s="12" t="s">
        <v>18</v>
      </c>
      <c r="B33" s="17">
        <v>9323.5700000000015</v>
      </c>
      <c r="C33" s="145">
        <v>6243.2399999999971</v>
      </c>
      <c r="D33" s="243">
        <f>SUM(D7:D32)</f>
        <v>1</v>
      </c>
      <c r="E33" s="244">
        <f>SUM(E7:E32)</f>
        <v>1.0000000000000004</v>
      </c>
      <c r="F33" s="57">
        <f t="shared" si="4"/>
        <v>-0.33038095922484673</v>
      </c>
      <c r="G33" s="1"/>
      <c r="H33" s="17">
        <v>4177.2210000000014</v>
      </c>
      <c r="I33" s="145">
        <v>4198.9329999999991</v>
      </c>
      <c r="J33" s="243">
        <f>SUM(J7:J32)</f>
        <v>1</v>
      </c>
      <c r="K33" s="244">
        <f>SUM(K7:K32)</f>
        <v>0.99999999999999989</v>
      </c>
      <c r="L33" s="57">
        <f t="shared" si="22"/>
        <v>5.197713982573033E-3</v>
      </c>
      <c r="N33" s="29">
        <f t="shared" si="0"/>
        <v>4.4802806221222138</v>
      </c>
      <c r="O33" s="146">
        <f t="shared" si="1"/>
        <v>6.7255671734548104</v>
      </c>
      <c r="P33" s="57">
        <f t="shared" si="8"/>
        <v>0.5011486423966568</v>
      </c>
    </row>
    <row r="35" spans="1:16" ht="15.75" thickBot="1"/>
    <row r="36" spans="1:16">
      <c r="A36" s="494" t="s">
        <v>2</v>
      </c>
      <c r="B36" s="482" t="s">
        <v>1</v>
      </c>
      <c r="C36" s="480"/>
      <c r="D36" s="482" t="s">
        <v>101</v>
      </c>
      <c r="E36" s="480"/>
      <c r="F36" s="130" t="s">
        <v>0</v>
      </c>
      <c r="H36" s="492" t="s">
        <v>19</v>
      </c>
      <c r="I36" s="493"/>
      <c r="J36" s="482" t="s">
        <v>101</v>
      </c>
      <c r="K36" s="483"/>
      <c r="L36" s="130" t="s">
        <v>0</v>
      </c>
      <c r="N36" s="490" t="s">
        <v>22</v>
      </c>
      <c r="O36" s="480"/>
      <c r="P36" s="130" t="s">
        <v>0</v>
      </c>
    </row>
    <row r="37" spans="1:16">
      <c r="A37" s="495"/>
      <c r="B37" s="485" t="str">
        <f>B5</f>
        <v>jan-maio</v>
      </c>
      <c r="C37" s="487"/>
      <c r="D37" s="485" t="str">
        <f>B5</f>
        <v>jan-maio</v>
      </c>
      <c r="E37" s="487"/>
      <c r="F37" s="131" t="str">
        <f>F5</f>
        <v>2026/2025</v>
      </c>
      <c r="H37" s="488" t="str">
        <f>B5</f>
        <v>jan-maio</v>
      </c>
      <c r="I37" s="487"/>
      <c r="J37" s="485" t="str">
        <f>B5</f>
        <v>jan-maio</v>
      </c>
      <c r="K37" s="486"/>
      <c r="L37" s="131" t="str">
        <f>F37</f>
        <v>2026/2025</v>
      </c>
      <c r="N37" s="488" t="str">
        <f>B5</f>
        <v>jan-maio</v>
      </c>
      <c r="O37" s="486"/>
      <c r="P37" s="131" t="str">
        <f>P5</f>
        <v>2026/2025</v>
      </c>
    </row>
    <row r="38" spans="1:16" ht="19.5" customHeight="1" thickBot="1">
      <c r="A38" s="496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210</v>
      </c>
      <c r="B39" s="39">
        <v>236.84999999999994</v>
      </c>
      <c r="C39" s="147">
        <v>159.27000000000004</v>
      </c>
      <c r="D39" s="247">
        <f t="shared" ref="D39:D55" si="26">B39/$B$56</f>
        <v>4.9167464154562461E-2</v>
      </c>
      <c r="E39" s="246">
        <f t="shared" ref="E39:E55" si="27">C39/$C$56</f>
        <v>0.30450825940654636</v>
      </c>
      <c r="F39" s="52">
        <f>(C39-B39)/B39</f>
        <v>-0.32754908169727642</v>
      </c>
      <c r="H39" s="39">
        <v>75.460999999999999</v>
      </c>
      <c r="I39" s="147">
        <v>67.658000000000001</v>
      </c>
      <c r="J39" s="247">
        <f t="shared" ref="J39:J55" si="28">H39/$H$56</f>
        <v>7.0842028875301458E-2</v>
      </c>
      <c r="K39" s="246">
        <f t="shared" ref="K39:K55" si="29">I39/$I$56</f>
        <v>0.24343452151793074</v>
      </c>
      <c r="L39" s="52">
        <f>(I39-H39)/H39</f>
        <v>-0.10340440757477369</v>
      </c>
      <c r="N39" s="27">
        <f t="shared" ref="N39:N56" si="30">(H39/B39)*10</f>
        <v>3.1860249102807692</v>
      </c>
      <c r="O39" s="151">
        <f t="shared" ref="O39:O56" si="31">(I39/C39)*10</f>
        <v>4.2480065297921756</v>
      </c>
      <c r="P39" s="61">
        <f t="shared" si="8"/>
        <v>0.33332495803299261</v>
      </c>
    </row>
    <row r="40" spans="1:16" ht="20.100000000000001" customHeight="1">
      <c r="A40" s="38" t="s">
        <v>212</v>
      </c>
      <c r="B40" s="19">
        <v>208.35</v>
      </c>
      <c r="C40" s="140">
        <v>81.469999999999985</v>
      </c>
      <c r="D40" s="247">
        <f t="shared" si="26"/>
        <v>4.3251176510884913E-2</v>
      </c>
      <c r="E40" s="215">
        <f t="shared" si="27"/>
        <v>0.155762465585806</v>
      </c>
      <c r="F40" s="52">
        <f t="shared" ref="F40:F56" si="32">(C40-B40)/B40</f>
        <v>-0.60897528197744188</v>
      </c>
      <c r="H40" s="19">
        <v>65.807999999999993</v>
      </c>
      <c r="I40" s="140">
        <v>36.980000000000004</v>
      </c>
      <c r="J40" s="247">
        <f t="shared" si="28"/>
        <v>6.1779889429318953E-2</v>
      </c>
      <c r="K40" s="215">
        <f t="shared" si="29"/>
        <v>0.1330546070787354</v>
      </c>
      <c r="L40" s="52">
        <f t="shared" ref="L40:L56" si="33">(I40-H40)/H40</f>
        <v>-0.43806224167274482</v>
      </c>
      <c r="N40" s="27">
        <f t="shared" si="30"/>
        <v>3.1585313174945999</v>
      </c>
      <c r="O40" s="152">
        <f t="shared" si="31"/>
        <v>4.539094145084082</v>
      </c>
      <c r="P40" s="52">
        <f t="shared" si="8"/>
        <v>0.43709011841762196</v>
      </c>
    </row>
    <row r="41" spans="1:16" ht="20.100000000000001" customHeight="1">
      <c r="A41" s="38" t="s">
        <v>218</v>
      </c>
      <c r="B41" s="19">
        <v>71</v>
      </c>
      <c r="C41" s="140">
        <v>49.370000000000005</v>
      </c>
      <c r="D41" s="247">
        <f t="shared" si="26"/>
        <v>1.4738821849161646E-2</v>
      </c>
      <c r="E41" s="215">
        <f t="shared" si="27"/>
        <v>9.4390486387274389E-2</v>
      </c>
      <c r="F41" s="52">
        <f t="shared" si="32"/>
        <v>-0.3046478873239436</v>
      </c>
      <c r="H41" s="19">
        <v>37.272999999999996</v>
      </c>
      <c r="I41" s="140">
        <v>30.577000000000005</v>
      </c>
      <c r="J41" s="247">
        <f t="shared" si="28"/>
        <v>3.499151803274686E-2</v>
      </c>
      <c r="K41" s="215">
        <f t="shared" si="29"/>
        <v>0.11001651489038648</v>
      </c>
      <c r="L41" s="52">
        <f t="shared" si="33"/>
        <v>-0.17964746599415105</v>
      </c>
      <c r="N41" s="27">
        <f t="shared" si="30"/>
        <v>5.2497183098591549</v>
      </c>
      <c r="O41" s="152">
        <f t="shared" si="31"/>
        <v>6.1934373101073534</v>
      </c>
      <c r="P41" s="52">
        <f t="shared" si="8"/>
        <v>0.179765645420605</v>
      </c>
    </row>
    <row r="42" spans="1:16" ht="20.100000000000001" customHeight="1">
      <c r="A42" s="38" t="s">
        <v>216</v>
      </c>
      <c r="B42" s="19">
        <v>1956.02</v>
      </c>
      <c r="C42" s="140">
        <v>15.540000000000001</v>
      </c>
      <c r="D42" s="247">
        <f t="shared" si="26"/>
        <v>0.40604831427319948</v>
      </c>
      <c r="E42" s="215">
        <f t="shared" si="27"/>
        <v>2.9710920770877943E-2</v>
      </c>
      <c r="F42" s="52">
        <f t="shared" ref="F42:F44" si="34">(C42-B42)/B42</f>
        <v>-0.99205529595811903</v>
      </c>
      <c r="H42" s="19">
        <v>443.87900000000002</v>
      </c>
      <c r="I42" s="140">
        <v>25.161000000000001</v>
      </c>
      <c r="J42" s="247">
        <f t="shared" si="28"/>
        <v>0.41670914691217892</v>
      </c>
      <c r="K42" s="215">
        <f t="shared" si="29"/>
        <v>9.0529663837427291E-2</v>
      </c>
      <c r="L42" s="52">
        <f t="shared" ref="L42:L54" si="35">(I42-H42)/H42</f>
        <v>-0.94331563331448431</v>
      </c>
      <c r="N42" s="27">
        <f t="shared" si="30"/>
        <v>2.2692968374556499</v>
      </c>
      <c r="O42" s="152">
        <f t="shared" si="31"/>
        <v>16.191119691119692</v>
      </c>
      <c r="P42" s="52">
        <f t="shared" ref="P42:P45" si="36">(O42-N42)/N42</f>
        <v>6.1348619642343829</v>
      </c>
    </row>
    <row r="43" spans="1:16" ht="20.100000000000001" customHeight="1">
      <c r="A43" s="38" t="s">
        <v>215</v>
      </c>
      <c r="B43" s="19">
        <v>42.43</v>
      </c>
      <c r="C43" s="140">
        <v>26.67</v>
      </c>
      <c r="D43" s="247">
        <f t="shared" si="26"/>
        <v>8.8080029726750504E-3</v>
      </c>
      <c r="E43" s="215">
        <f t="shared" si="27"/>
        <v>5.0990364025695928E-2</v>
      </c>
      <c r="F43" s="52">
        <f t="shared" si="34"/>
        <v>-0.37143530520857881</v>
      </c>
      <c r="H43" s="19">
        <v>41.730000000000004</v>
      </c>
      <c r="I43" s="140">
        <v>21.719000000000001</v>
      </c>
      <c r="J43" s="247">
        <f t="shared" si="28"/>
        <v>3.9175704866968766E-2</v>
      </c>
      <c r="K43" s="215">
        <f t="shared" si="29"/>
        <v>7.8145295055247532E-2</v>
      </c>
      <c r="L43" s="52">
        <f t="shared" si="35"/>
        <v>-0.47953510663791038</v>
      </c>
      <c r="N43" s="27">
        <f t="shared" si="30"/>
        <v>9.8350223898185245</v>
      </c>
      <c r="O43" s="152">
        <f t="shared" si="31"/>
        <v>8.1436070491188612</v>
      </c>
      <c r="P43" s="52">
        <f t="shared" si="36"/>
        <v>-0.17197879919934511</v>
      </c>
    </row>
    <row r="44" spans="1:16" ht="20.100000000000001" customHeight="1">
      <c r="A44" s="38" t="s">
        <v>214</v>
      </c>
      <c r="B44" s="19">
        <v>22.250000000000004</v>
      </c>
      <c r="C44" s="140">
        <v>26.769999999999996</v>
      </c>
      <c r="D44" s="247">
        <f t="shared" si="26"/>
        <v>4.6188561428710797E-3</v>
      </c>
      <c r="E44" s="215">
        <f t="shared" si="27"/>
        <v>5.1181553992046484E-2</v>
      </c>
      <c r="F44" s="52">
        <f t="shared" si="34"/>
        <v>0.20314606741572996</v>
      </c>
      <c r="H44" s="19">
        <v>11.762</v>
      </c>
      <c r="I44" s="140">
        <v>14.634000000000002</v>
      </c>
      <c r="J44" s="247">
        <f t="shared" si="28"/>
        <v>1.1042047463342596E-2</v>
      </c>
      <c r="K44" s="215">
        <f t="shared" si="29"/>
        <v>5.2653356408605023E-2</v>
      </c>
      <c r="L44" s="52">
        <f t="shared" si="35"/>
        <v>0.24417616051691901</v>
      </c>
      <c r="N44" s="27">
        <f t="shared" si="30"/>
        <v>5.2862921348314593</v>
      </c>
      <c r="O44" s="152">
        <f t="shared" si="31"/>
        <v>5.4665670526709018</v>
      </c>
      <c r="P44" s="52">
        <f t="shared" si="36"/>
        <v>3.4102337373980586E-2</v>
      </c>
    </row>
    <row r="45" spans="1:16" ht="20.100000000000001" customHeight="1">
      <c r="A45" s="38" t="s">
        <v>228</v>
      </c>
      <c r="B45" s="19">
        <v>19.520000000000003</v>
      </c>
      <c r="C45" s="140">
        <v>22.229999999999997</v>
      </c>
      <c r="D45" s="247">
        <f t="shared" si="26"/>
        <v>4.0521380633188079E-3</v>
      </c>
      <c r="E45" s="215">
        <f t="shared" si="27"/>
        <v>4.2501529519730789E-2</v>
      </c>
      <c r="F45" s="52">
        <f t="shared" ref="F45:F54" si="37">(C45-B45)/B45</f>
        <v>0.13883196721311442</v>
      </c>
      <c r="H45" s="19">
        <v>9.6099999999999977</v>
      </c>
      <c r="I45" s="140">
        <v>11.591999999999999</v>
      </c>
      <c r="J45" s="247">
        <f t="shared" si="28"/>
        <v>9.0217714778713081E-3</v>
      </c>
      <c r="K45" s="215">
        <f t="shared" si="29"/>
        <v>4.1708193760321803E-2</v>
      </c>
      <c r="L45" s="52">
        <f t="shared" si="35"/>
        <v>0.20624349635796063</v>
      </c>
      <c r="N45" s="27">
        <f t="shared" si="30"/>
        <v>4.9231557377049162</v>
      </c>
      <c r="O45" s="152">
        <f t="shared" si="31"/>
        <v>5.2145748987854255</v>
      </c>
      <c r="P45" s="52">
        <f t="shared" si="36"/>
        <v>5.9193569451524895E-2</v>
      </c>
    </row>
    <row r="46" spans="1:16" ht="20.100000000000001" customHeight="1">
      <c r="A46" s="38" t="s">
        <v>211</v>
      </c>
      <c r="B46" s="19">
        <v>2084.9900000000002</v>
      </c>
      <c r="C46" s="140">
        <v>28.689999999999998</v>
      </c>
      <c r="D46" s="247">
        <f t="shared" si="26"/>
        <v>0.43282107277864146</v>
      </c>
      <c r="E46" s="215">
        <f t="shared" si="27"/>
        <v>5.4852401345977353E-2</v>
      </c>
      <c r="F46" s="52">
        <f t="shared" si="37"/>
        <v>-0.98623974215703669</v>
      </c>
      <c r="H46" s="19">
        <v>297.98699999999991</v>
      </c>
      <c r="I46" s="140">
        <v>10.439999999999998</v>
      </c>
      <c r="J46" s="247">
        <f t="shared" si="28"/>
        <v>0.27974720264062825</v>
      </c>
      <c r="K46" s="215">
        <f t="shared" si="29"/>
        <v>3.7563280094699759E-2</v>
      </c>
      <c r="L46" s="52">
        <f t="shared" si="35"/>
        <v>-0.96496491457681044</v>
      </c>
      <c r="N46" s="27">
        <f t="shared" ref="N46:N55" si="38">(H46/B46)*10</f>
        <v>1.4292010992858473</v>
      </c>
      <c r="O46" s="152">
        <f t="shared" ref="O46:O55" si="39">(I46/C46)*10</f>
        <v>3.6388985709306376</v>
      </c>
      <c r="P46" s="52">
        <f t="shared" ref="P46:P55" si="40">(O46-N46)/N46</f>
        <v>1.5461067534505442</v>
      </c>
    </row>
    <row r="47" spans="1:16" ht="20.100000000000001" customHeight="1">
      <c r="A47" s="38" t="s">
        <v>226</v>
      </c>
      <c r="B47" s="19">
        <v>22.22</v>
      </c>
      <c r="C47" s="140">
        <v>25.709999999999997</v>
      </c>
      <c r="D47" s="247">
        <f t="shared" si="26"/>
        <v>4.6126284716672076E-3</v>
      </c>
      <c r="E47" s="215">
        <f t="shared" si="27"/>
        <v>4.9154940348730483E-2</v>
      </c>
      <c r="F47" s="52">
        <f t="shared" si="37"/>
        <v>0.15706570657065699</v>
      </c>
      <c r="H47" s="19">
        <v>9.2260000000000009</v>
      </c>
      <c r="I47" s="140">
        <v>9.49</v>
      </c>
      <c r="J47" s="247">
        <f t="shared" si="28"/>
        <v>8.6612761347388892E-3</v>
      </c>
      <c r="K47" s="215">
        <f t="shared" si="29"/>
        <v>3.4145165526695477E-2</v>
      </c>
      <c r="L47" s="52">
        <f t="shared" si="35"/>
        <v>2.8614784305224291E-2</v>
      </c>
      <c r="N47" s="27">
        <f t="shared" si="38"/>
        <v>4.1521152115211528</v>
      </c>
      <c r="O47" s="152">
        <f t="shared" si="39"/>
        <v>3.6911707506806697</v>
      </c>
      <c r="P47" s="52">
        <f t="shared" si="40"/>
        <v>-0.11101437155728955</v>
      </c>
    </row>
    <row r="48" spans="1:16" ht="20.100000000000001" customHeight="1">
      <c r="A48" s="38" t="s">
        <v>219</v>
      </c>
      <c r="B48" s="19">
        <v>42.120000000000005</v>
      </c>
      <c r="C48" s="140">
        <v>20.560000000000002</v>
      </c>
      <c r="D48" s="247">
        <f t="shared" si="26"/>
        <v>8.7436503702350513E-3</v>
      </c>
      <c r="E48" s="215">
        <f t="shared" si="27"/>
        <v>3.930865708167635E-2</v>
      </c>
      <c r="F48" s="52">
        <f t="shared" si="37"/>
        <v>-0.51187084520417858</v>
      </c>
      <c r="H48" s="19">
        <v>19.391999999999999</v>
      </c>
      <c r="I48" s="140">
        <v>9.2050000000000001</v>
      </c>
      <c r="J48" s="247">
        <f t="shared" si="28"/>
        <v>1.8205014828187351E-2</v>
      </c>
      <c r="K48" s="215">
        <f t="shared" si="29"/>
        <v>3.3119731156294192E-2</v>
      </c>
      <c r="L48" s="52">
        <f t="shared" ref="L48:L53" si="41">(I48-H48)/H48</f>
        <v>-0.52531971947194722</v>
      </c>
      <c r="N48" s="27">
        <f t="shared" ref="N48" si="42">(H48/B48)*10</f>
        <v>4.6039886039886033</v>
      </c>
      <c r="O48" s="152">
        <f t="shared" ref="O48" si="43">(I48/C48)*10</f>
        <v>4.4771400778210113</v>
      </c>
      <c r="P48" s="52">
        <f t="shared" ref="P48" si="44">(O48-N48)/N48</f>
        <v>-2.7551876661401489E-2</v>
      </c>
    </row>
    <row r="49" spans="1:16" ht="20.100000000000001" customHeight="1">
      <c r="A49" s="38" t="s">
        <v>225</v>
      </c>
      <c r="B49" s="19">
        <v>9.83</v>
      </c>
      <c r="C49" s="140">
        <v>9.36</v>
      </c>
      <c r="D49" s="247">
        <f t="shared" si="26"/>
        <v>2.0406002644684364E-3</v>
      </c>
      <c r="E49" s="215">
        <f t="shared" si="27"/>
        <v>1.7895380850412968E-2</v>
      </c>
      <c r="F49" s="52">
        <f t="shared" si="37"/>
        <v>-4.781281790437443E-2</v>
      </c>
      <c r="H49" s="19">
        <v>7.4119999999999999</v>
      </c>
      <c r="I49" s="140">
        <v>7.6630000000000003</v>
      </c>
      <c r="J49" s="247">
        <f t="shared" si="28"/>
        <v>6.9583111544206195E-3</v>
      </c>
      <c r="K49" s="215">
        <f t="shared" si="29"/>
        <v>2.757159151012302E-2</v>
      </c>
      <c r="L49" s="52">
        <f t="shared" si="41"/>
        <v>3.3864004317323303E-2</v>
      </c>
      <c r="N49" s="27">
        <f t="shared" ref="N49:N50" si="45">(H49/B49)*10</f>
        <v>7.5401831129196335</v>
      </c>
      <c r="O49" s="152">
        <f t="shared" ref="O49:O50" si="46">(I49/C49)*10</f>
        <v>8.1869658119658126</v>
      </c>
      <c r="P49" s="52">
        <f t="shared" ref="P49:P50" si="47">(O49-N49)/N49</f>
        <v>8.5778115645223169E-2</v>
      </c>
    </row>
    <row r="50" spans="1:16" ht="20.100000000000001" customHeight="1">
      <c r="A50" s="38" t="s">
        <v>222</v>
      </c>
      <c r="B50" s="19">
        <v>2.12</v>
      </c>
      <c r="C50" s="140">
        <v>8.6899999999999977</v>
      </c>
      <c r="D50" s="247">
        <f t="shared" si="26"/>
        <v>4.4008876507355902E-4</v>
      </c>
      <c r="E50" s="215">
        <f t="shared" si="27"/>
        <v>1.6614408075864173E-2</v>
      </c>
      <c r="F50" s="52">
        <f t="shared" si="37"/>
        <v>3.0990566037735836</v>
      </c>
      <c r="H50" s="19">
        <v>1.1539999999999999</v>
      </c>
      <c r="I50" s="140">
        <v>7.4350000000000005</v>
      </c>
      <c r="J50" s="247">
        <f t="shared" si="28"/>
        <v>1.0833636093094165E-3</v>
      </c>
      <c r="K50" s="215">
        <f t="shared" si="29"/>
        <v>2.6751244013801991E-2</v>
      </c>
      <c r="L50" s="52">
        <f t="shared" si="41"/>
        <v>5.4428076256499143</v>
      </c>
      <c r="N50" s="27">
        <f t="shared" si="45"/>
        <v>5.4433962264150937</v>
      </c>
      <c r="O50" s="152">
        <f t="shared" si="46"/>
        <v>8.5558112773302675</v>
      </c>
      <c r="P50" s="52">
        <f t="shared" si="47"/>
        <v>0.57177815493415673</v>
      </c>
    </row>
    <row r="51" spans="1:16" ht="20.100000000000001" customHeight="1">
      <c r="A51" s="38" t="s">
        <v>213</v>
      </c>
      <c r="B51" s="19">
        <v>13.769999999999998</v>
      </c>
      <c r="C51" s="140">
        <v>15.48</v>
      </c>
      <c r="D51" s="247">
        <f t="shared" si="26"/>
        <v>2.8585010825768428E-3</v>
      </c>
      <c r="E51" s="215">
        <f t="shared" si="27"/>
        <v>2.95962067910676E-2</v>
      </c>
      <c r="F51" s="52">
        <f t="shared" si="37"/>
        <v>0.12418300653594792</v>
      </c>
      <c r="H51" s="19">
        <v>6.7240000000000002</v>
      </c>
      <c r="I51" s="140">
        <v>6.1789999999999994</v>
      </c>
      <c r="J51" s="247">
        <f t="shared" si="28"/>
        <v>6.3124236646416951E-3</v>
      </c>
      <c r="K51" s="215">
        <f t="shared" si="29"/>
        <v>2.2232136753366841E-2</v>
      </c>
      <c r="L51" s="52">
        <f t="shared" si="41"/>
        <v>-8.1052944675788344E-2</v>
      </c>
      <c r="N51" s="27">
        <f t="shared" ref="N51" si="48">(H51/B51)*10</f>
        <v>4.8830791575889627</v>
      </c>
      <c r="O51" s="152">
        <f t="shared" ref="O51" si="49">(I51/C51)*10</f>
        <v>3.9916020671834618</v>
      </c>
      <c r="P51" s="52">
        <f t="shared" ref="P51" si="50">(O51-N51)/N51</f>
        <v>-0.18256453799648639</v>
      </c>
    </row>
    <row r="52" spans="1:16" ht="20.100000000000001" customHeight="1">
      <c r="A52" s="38" t="s">
        <v>227</v>
      </c>
      <c r="B52" s="19">
        <v>5.5399999999999991</v>
      </c>
      <c r="C52" s="140">
        <v>6.27</v>
      </c>
      <c r="D52" s="247">
        <f t="shared" si="26"/>
        <v>1.1500432823148663E-3</v>
      </c>
      <c r="E52" s="215">
        <f t="shared" si="27"/>
        <v>1.1987610890180481E-2</v>
      </c>
      <c r="F52" s="52">
        <f t="shared" si="37"/>
        <v>0.13176895306859215</v>
      </c>
      <c r="H52" s="19">
        <v>3.6999999999999997</v>
      </c>
      <c r="I52" s="140">
        <v>5.2490000000000006</v>
      </c>
      <c r="J52" s="247">
        <f t="shared" si="28"/>
        <v>3.4735228374738656E-3</v>
      </c>
      <c r="K52" s="215">
        <f t="shared" si="29"/>
        <v>1.8885982492057383E-2</v>
      </c>
      <c r="L52" s="52">
        <f t="shared" si="41"/>
        <v>0.41864864864864892</v>
      </c>
      <c r="N52" s="27">
        <f t="shared" ref="N52" si="51">(H52/B52)*10</f>
        <v>6.6787003610108311</v>
      </c>
      <c r="O52" s="152">
        <f t="shared" ref="O52" si="52">(I52/C52)*10</f>
        <v>8.3716108452950575</v>
      </c>
      <c r="P52" s="52">
        <f t="shared" ref="P52" si="53">(O52-N52)/N52</f>
        <v>0.25347902926850308</v>
      </c>
    </row>
    <row r="53" spans="1:16" ht="20.100000000000001" customHeight="1">
      <c r="A53" s="38" t="s">
        <v>229</v>
      </c>
      <c r="B53" s="19">
        <v>23.72</v>
      </c>
      <c r="C53" s="140">
        <v>12.15</v>
      </c>
      <c r="D53" s="247">
        <f t="shared" si="26"/>
        <v>4.9240120318607633E-3</v>
      </c>
      <c r="E53" s="215">
        <f t="shared" si="27"/>
        <v>2.3229580911593758E-2</v>
      </c>
      <c r="F53" s="52">
        <f t="shared" si="37"/>
        <v>-0.48777403035413147</v>
      </c>
      <c r="H53" s="19">
        <v>10.452999999999999</v>
      </c>
      <c r="I53" s="140">
        <v>3.7319999999999998</v>
      </c>
      <c r="J53" s="247">
        <f t="shared" si="28"/>
        <v>9.8131714108417069E-3</v>
      </c>
      <c r="K53" s="215">
        <f t="shared" si="29"/>
        <v>1.3427793229254742E-2</v>
      </c>
      <c r="L53" s="52">
        <f t="shared" si="41"/>
        <v>-0.64297330909786665</v>
      </c>
      <c r="N53" s="27">
        <f t="shared" ref="N53" si="54">(H53/B53)*10</f>
        <v>4.4068296795952779</v>
      </c>
      <c r="O53" s="152">
        <f t="shared" ref="O53" si="55">(I53/C53)*10</f>
        <v>3.0716049382716051</v>
      </c>
      <c r="P53" s="52">
        <f t="shared" ref="P53" si="56">(O53-N53)/N53</f>
        <v>-0.30298986763797497</v>
      </c>
    </row>
    <row r="54" spans="1:16" ht="20.100000000000001" customHeight="1">
      <c r="A54" s="38" t="s">
        <v>217</v>
      </c>
      <c r="B54" s="19">
        <v>46.23</v>
      </c>
      <c r="C54" s="140">
        <v>6.18</v>
      </c>
      <c r="D54" s="247">
        <f t="shared" si="26"/>
        <v>9.5968413251653929E-3</v>
      </c>
      <c r="E54" s="215">
        <f t="shared" si="27"/>
        <v>1.1815539920464972E-2</v>
      </c>
      <c r="F54" s="52">
        <f t="shared" si="37"/>
        <v>-0.86632057105775473</v>
      </c>
      <c r="H54" s="19">
        <v>14.291</v>
      </c>
      <c r="I54" s="140">
        <v>3.6759999999999997</v>
      </c>
      <c r="J54" s="247">
        <f t="shared" si="28"/>
        <v>1.3416247262253787E-2</v>
      </c>
      <c r="K54" s="215">
        <f t="shared" si="29"/>
        <v>1.3226304370509227E-2</v>
      </c>
      <c r="L54" s="52">
        <f t="shared" si="35"/>
        <v>-0.74277517318592123</v>
      </c>
      <c r="N54" s="27">
        <f t="shared" ref="N54" si="57">(H54/B54)*10</f>
        <v>3.0912827168505301</v>
      </c>
      <c r="O54" s="152">
        <f t="shared" ref="O54" si="58">(I54/C54)*10</f>
        <v>5.9482200647249179</v>
      </c>
      <c r="P54" s="52">
        <f t="shared" ref="P54" si="59">(O54-N54)/N54</f>
        <v>0.9241915442742491</v>
      </c>
    </row>
    <row r="55" spans="1:16" ht="20.100000000000001" customHeight="1" thickBot="1">
      <c r="A55" s="8" t="s">
        <v>17</v>
      </c>
      <c r="B55" s="19">
        <f>B56-SUM(B39:B54)</f>
        <v>10.250000000001819</v>
      </c>
      <c r="C55" s="140">
        <f>C56-SUM(C39:C54)</f>
        <v>8.6300000000001091</v>
      </c>
      <c r="D55" s="247">
        <f t="shared" si="26"/>
        <v>2.1277876613230097E-3</v>
      </c>
      <c r="E55" s="215">
        <f t="shared" si="27"/>
        <v>1.6499694096054045E-2</v>
      </c>
      <c r="F55" s="52">
        <f t="shared" ref="F55" si="60">(C55-B55)/B55</f>
        <v>-0.15804878048794366</v>
      </c>
      <c r="H55" s="19">
        <f>H56-SUM(H39:H54)</f>
        <v>9.3390000000001692</v>
      </c>
      <c r="I55" s="140">
        <f>I56-SUM(I39:I54)</f>
        <v>6.5409999999998831</v>
      </c>
      <c r="J55" s="247">
        <f t="shared" si="28"/>
        <v>8.7673593997754113E-3</v>
      </c>
      <c r="K55" s="215">
        <f t="shared" si="29"/>
        <v>2.3534618304542794E-2</v>
      </c>
      <c r="L55" s="52">
        <f t="shared" ref="L55" si="61">(I55-H55)/H55</f>
        <v>-0.29960381197132835</v>
      </c>
      <c r="N55" s="27">
        <f t="shared" si="38"/>
        <v>9.1112195121936708</v>
      </c>
      <c r="O55" s="152">
        <f t="shared" si="39"/>
        <v>7.579374275781924</v>
      </c>
      <c r="P55" s="52">
        <f t="shared" si="40"/>
        <v>-0.16812735489049047</v>
      </c>
    </row>
    <row r="56" spans="1:16" ht="26.25" customHeight="1" thickBot="1">
      <c r="A56" s="12" t="s">
        <v>18</v>
      </c>
      <c r="B56" s="12">
        <v>4817.2100000000019</v>
      </c>
      <c r="C56" s="413">
        <v>523.04000000000008</v>
      </c>
      <c r="D56" s="253">
        <f>SUM(D39:D55)</f>
        <v>0.99999999999999989</v>
      </c>
      <c r="E56" s="254">
        <f>SUM(E39:E55)</f>
        <v>0.99999999999999989</v>
      </c>
      <c r="F56" s="57">
        <f t="shared" si="32"/>
        <v>-0.89142262845090836</v>
      </c>
      <c r="G56" s="1"/>
      <c r="H56" s="17">
        <v>1065.2010000000002</v>
      </c>
      <c r="I56" s="145">
        <v>277.93099999999998</v>
      </c>
      <c r="J56" s="253">
        <f>SUM(J39:J55)</f>
        <v>0.99999999999999978</v>
      </c>
      <c r="K56" s="254">
        <f>SUM(K39:K55)</f>
        <v>0.99999999999999978</v>
      </c>
      <c r="L56" s="57">
        <f t="shared" si="33"/>
        <v>-0.73908116871839213</v>
      </c>
      <c r="M56" s="1"/>
      <c r="N56" s="29">
        <f t="shared" si="30"/>
        <v>2.2112405313449068</v>
      </c>
      <c r="O56" s="146">
        <f t="shared" si="31"/>
        <v>5.3137618537779128</v>
      </c>
      <c r="P56" s="57">
        <f t="shared" si="8"/>
        <v>1.4030682227708668</v>
      </c>
    </row>
    <row r="58" spans="1:16" ht="15.75" thickBot="1"/>
    <row r="59" spans="1:16">
      <c r="A59" s="494" t="s">
        <v>15</v>
      </c>
      <c r="B59" s="482" t="s">
        <v>1</v>
      </c>
      <c r="C59" s="480"/>
      <c r="D59" s="482" t="s">
        <v>101</v>
      </c>
      <c r="E59" s="480"/>
      <c r="F59" s="130" t="s">
        <v>0</v>
      </c>
      <c r="H59" s="492" t="s">
        <v>19</v>
      </c>
      <c r="I59" s="493"/>
      <c r="J59" s="482" t="s">
        <v>101</v>
      </c>
      <c r="K59" s="483"/>
      <c r="L59" s="130" t="s">
        <v>0</v>
      </c>
      <c r="N59" s="490" t="s">
        <v>22</v>
      </c>
      <c r="O59" s="480"/>
      <c r="P59" s="130" t="s">
        <v>0</v>
      </c>
    </row>
    <row r="60" spans="1:16">
      <c r="A60" s="495"/>
      <c r="B60" s="485" t="str">
        <f>B5</f>
        <v>jan-maio</v>
      </c>
      <c r="C60" s="487"/>
      <c r="D60" s="485" t="str">
        <f>B5</f>
        <v>jan-maio</v>
      </c>
      <c r="E60" s="487"/>
      <c r="F60" s="131" t="str">
        <f>F37</f>
        <v>2026/2025</v>
      </c>
      <c r="H60" s="488" t="str">
        <f>B5</f>
        <v>jan-maio</v>
      </c>
      <c r="I60" s="487"/>
      <c r="J60" s="485" t="str">
        <f>B5</f>
        <v>jan-maio</v>
      </c>
      <c r="K60" s="486"/>
      <c r="L60" s="131" t="str">
        <f>L37</f>
        <v>2026/2025</v>
      </c>
      <c r="N60" s="488" t="str">
        <f>B5</f>
        <v>jan-maio</v>
      </c>
      <c r="O60" s="486"/>
      <c r="P60" s="131" t="str">
        <f>P37</f>
        <v>2026/2025</v>
      </c>
    </row>
    <row r="61" spans="1:16" ht="19.5" customHeight="1" thickBot="1">
      <c r="A61" s="496"/>
      <c r="B61" s="99">
        <f>B6</f>
        <v>2025</v>
      </c>
      <c r="C61" s="134">
        <f>C6</f>
        <v>2026</v>
      </c>
      <c r="D61" s="99">
        <f>B6</f>
        <v>2025</v>
      </c>
      <c r="E61" s="134">
        <f>C6</f>
        <v>2026</v>
      </c>
      <c r="F61" s="132" t="s">
        <v>1</v>
      </c>
      <c r="H61" s="25">
        <f>B6</f>
        <v>2025</v>
      </c>
      <c r="I61" s="134">
        <f>C6</f>
        <v>2026</v>
      </c>
      <c r="J61" s="99">
        <f>B6</f>
        <v>2025</v>
      </c>
      <c r="K61" s="134">
        <f>C6</f>
        <v>2026</v>
      </c>
      <c r="L61" s="259">
        <v>1000</v>
      </c>
      <c r="N61" s="25">
        <f>B6</f>
        <v>2025</v>
      </c>
      <c r="O61" s="134">
        <f>C6</f>
        <v>2026</v>
      </c>
      <c r="P61" s="132"/>
    </row>
    <row r="62" spans="1:16" ht="20.100000000000001" customHeight="1">
      <c r="A62" s="38" t="s">
        <v>171</v>
      </c>
      <c r="B62" s="39">
        <v>788.07999999999993</v>
      </c>
      <c r="C62" s="147">
        <v>1090.7300000000002</v>
      </c>
      <c r="D62" s="247">
        <f t="shared" ref="D62:D83" si="62">B62/$B$84</f>
        <v>0.17488172272077682</v>
      </c>
      <c r="E62" s="246">
        <f t="shared" ref="E62:E83" si="63">C62/$C$84</f>
        <v>0.19068039579035709</v>
      </c>
      <c r="F62" s="52">
        <f t="shared" ref="F62:F83" si="64">(C62-B62)/B62</f>
        <v>0.38403461577504866</v>
      </c>
      <c r="H62" s="19">
        <v>676.77700000000004</v>
      </c>
      <c r="I62" s="147">
        <v>1178.7559999999999</v>
      </c>
      <c r="J62" s="245">
        <f t="shared" ref="J62:J84" si="65">H62/$H$84</f>
        <v>0.2174719314143225</v>
      </c>
      <c r="K62" s="246">
        <f t="shared" ref="K62:K84" si="66">I62/$I$84</f>
        <v>0.30062621748216395</v>
      </c>
      <c r="L62" s="52">
        <f t="shared" ref="L62:L71" si="67">(I62-H62)/H62</f>
        <v>0.74171994615656234</v>
      </c>
      <c r="N62" s="40">
        <f t="shared" ref="N62" si="68">(H62/B62)*10</f>
        <v>8.5876687645924292</v>
      </c>
      <c r="O62" s="143">
        <f t="shared" ref="O62" si="69">(I62/C62)*10</f>
        <v>10.807037488654384</v>
      </c>
      <c r="P62" s="52">
        <f t="shared" ref="P62" si="70">(O62-N62)/N62</f>
        <v>0.25843669392706087</v>
      </c>
    </row>
    <row r="63" spans="1:16" ht="20.100000000000001" customHeight="1">
      <c r="A63" s="38" t="s">
        <v>174</v>
      </c>
      <c r="B63" s="19">
        <v>664.03999999999985</v>
      </c>
      <c r="C63" s="140">
        <v>1513.97</v>
      </c>
      <c r="D63" s="247">
        <f t="shared" si="62"/>
        <v>0.14735618104190518</v>
      </c>
      <c r="E63" s="215">
        <f t="shared" si="63"/>
        <v>0.26467081570574463</v>
      </c>
      <c r="F63" s="52">
        <f t="shared" si="64"/>
        <v>1.2799379555448473</v>
      </c>
      <c r="H63" s="19">
        <v>451.11400000000003</v>
      </c>
      <c r="I63" s="140">
        <v>795.51200000000006</v>
      </c>
      <c r="J63" s="214">
        <f t="shared" si="65"/>
        <v>0.14495857995771236</v>
      </c>
      <c r="K63" s="215">
        <f t="shared" si="66"/>
        <v>0.202884874835565</v>
      </c>
      <c r="L63" s="52">
        <f t="shared" si="67"/>
        <v>0.76343895334660417</v>
      </c>
      <c r="N63" s="40">
        <f t="shared" ref="N63:N64" si="71">(H63/B63)*10</f>
        <v>6.7934762966086399</v>
      </c>
      <c r="O63" s="143">
        <f t="shared" ref="O63:O64" si="72">(I63/C63)*10</f>
        <v>5.2544766408845618</v>
      </c>
      <c r="P63" s="52">
        <f t="shared" si="8"/>
        <v>-0.22654081482441613</v>
      </c>
    </row>
    <row r="64" spans="1:16" ht="20.100000000000001" customHeight="1">
      <c r="A64" s="38" t="s">
        <v>169</v>
      </c>
      <c r="B64" s="19">
        <v>332.15999999999991</v>
      </c>
      <c r="C64" s="140">
        <v>169.89999999999998</v>
      </c>
      <c r="D64" s="247">
        <f t="shared" si="62"/>
        <v>7.3709157723750404E-2</v>
      </c>
      <c r="E64" s="215">
        <f t="shared" si="63"/>
        <v>2.970175867976645E-2</v>
      </c>
      <c r="F64" s="52">
        <f t="shared" si="64"/>
        <v>-0.48849951830443156</v>
      </c>
      <c r="H64" s="19">
        <v>385.98900000000003</v>
      </c>
      <c r="I64" s="140">
        <v>288.35500000000008</v>
      </c>
      <c r="J64" s="214">
        <f t="shared" si="65"/>
        <v>0.12403165789422946</v>
      </c>
      <c r="K64" s="215">
        <f t="shared" si="66"/>
        <v>7.3541150960902357E-2</v>
      </c>
      <c r="L64" s="52">
        <f t="shared" si="67"/>
        <v>-0.25294503211231395</v>
      </c>
      <c r="N64" s="40">
        <f t="shared" si="71"/>
        <v>11.620574421965323</v>
      </c>
      <c r="O64" s="143">
        <f t="shared" si="72"/>
        <v>16.972042377869339</v>
      </c>
      <c r="P64" s="52">
        <f t="shared" si="8"/>
        <v>0.46051664587153457</v>
      </c>
    </row>
    <row r="65" spans="1:16" ht="20.100000000000001" customHeight="1">
      <c r="A65" s="38" t="s">
        <v>168</v>
      </c>
      <c r="B65" s="19">
        <v>564.01000000000022</v>
      </c>
      <c r="C65" s="140">
        <v>441.56000000000006</v>
      </c>
      <c r="D65" s="247">
        <f t="shared" si="62"/>
        <v>0.12515866464286035</v>
      </c>
      <c r="E65" s="215">
        <f t="shared" si="63"/>
        <v>7.719310513618409E-2</v>
      </c>
      <c r="F65" s="52">
        <f t="shared" si="64"/>
        <v>-0.21710607967943851</v>
      </c>
      <c r="H65" s="19">
        <v>346.68699999999995</v>
      </c>
      <c r="I65" s="140">
        <v>274.97199999999998</v>
      </c>
      <c r="J65" s="214">
        <f t="shared" si="65"/>
        <v>0.11140256168019483</v>
      </c>
      <c r="K65" s="215">
        <f t="shared" si="66"/>
        <v>7.0127992793678748E-2</v>
      </c>
      <c r="L65" s="52">
        <f t="shared" si="67"/>
        <v>-0.20685805928690718</v>
      </c>
      <c r="N65" s="40">
        <f t="shared" ref="N65:N67" si="73">(H65/B65)*10</f>
        <v>6.1468236378787573</v>
      </c>
      <c r="O65" s="143">
        <f t="shared" ref="O65:O67" si="74">(I65/C65)*10</f>
        <v>6.2272850801703044</v>
      </c>
      <c r="P65" s="52">
        <f t="shared" ref="P65:P67" si="75">(O65-N65)/N65</f>
        <v>1.3089922052703299E-2</v>
      </c>
    </row>
    <row r="66" spans="1:16" ht="20.100000000000001" customHeight="1">
      <c r="A66" s="38" t="s">
        <v>176</v>
      </c>
      <c r="B66" s="19">
        <v>59.100000000000009</v>
      </c>
      <c r="C66" s="140">
        <v>45.68</v>
      </c>
      <c r="D66" s="247">
        <f t="shared" si="62"/>
        <v>1.3114797752509786E-2</v>
      </c>
      <c r="E66" s="215">
        <f t="shared" si="63"/>
        <v>7.9857347645187256E-3</v>
      </c>
      <c r="F66" s="52">
        <f>(C65-B65)/B65</f>
        <v>-0.21710607967943851</v>
      </c>
      <c r="H66" s="19">
        <v>311.35900000000004</v>
      </c>
      <c r="I66" s="140">
        <v>262.60199999999992</v>
      </c>
      <c r="J66" s="214">
        <f t="shared" si="65"/>
        <v>0.10005044954723941</v>
      </c>
      <c r="K66" s="215">
        <f t="shared" si="66"/>
        <v>6.697318695578322E-2</v>
      </c>
      <c r="L66" s="52">
        <f t="shared" si="67"/>
        <v>-0.15659415658452178</v>
      </c>
      <c r="N66" s="40">
        <f t="shared" ref="N66" si="76">(H66/B66)*10</f>
        <v>52.683417935702195</v>
      </c>
      <c r="O66" s="143">
        <f t="shared" ref="O66" si="77">(I66/C66)*10</f>
        <v>57.487302977232908</v>
      </c>
      <c r="P66" s="52">
        <f t="shared" ref="P66" si="78">(O66-N66)/N66</f>
        <v>9.1184004944281402E-2</v>
      </c>
    </row>
    <row r="67" spans="1:16" ht="20.100000000000001" customHeight="1">
      <c r="A67" s="38" t="s">
        <v>170</v>
      </c>
      <c r="B67" s="19">
        <v>158.02000000000001</v>
      </c>
      <c r="C67" s="140">
        <v>463.01</v>
      </c>
      <c r="D67" s="247">
        <f t="shared" si="62"/>
        <v>3.5065995615086235E-2</v>
      </c>
      <c r="E67" s="215">
        <f t="shared" si="63"/>
        <v>8.0942974021887368E-2</v>
      </c>
      <c r="F67" s="52">
        <f t="shared" si="64"/>
        <v>1.9300721427667382</v>
      </c>
      <c r="H67" s="19">
        <v>86.933000000000007</v>
      </c>
      <c r="I67" s="140">
        <v>186.92699999999999</v>
      </c>
      <c r="J67" s="214">
        <f t="shared" si="65"/>
        <v>2.793458910932449E-2</v>
      </c>
      <c r="K67" s="215">
        <f t="shared" si="66"/>
        <v>4.7673273311260742E-2</v>
      </c>
      <c r="L67" s="52">
        <f t="shared" si="67"/>
        <v>1.1502421404990046</v>
      </c>
      <c r="N67" s="40">
        <f t="shared" si="73"/>
        <v>5.5013922288317936</v>
      </c>
      <c r="O67" s="143">
        <f t="shared" si="74"/>
        <v>4.0372130191572539</v>
      </c>
      <c r="P67" s="52">
        <f t="shared" si="75"/>
        <v>-0.26614703129165074</v>
      </c>
    </row>
    <row r="68" spans="1:16" ht="20.100000000000001" customHeight="1">
      <c r="A68" s="38" t="s">
        <v>177</v>
      </c>
      <c r="B68" s="19">
        <v>200.23999999999998</v>
      </c>
      <c r="C68" s="140">
        <v>346.47999999999996</v>
      </c>
      <c r="D68" s="247">
        <f t="shared" si="62"/>
        <v>4.4434976344544144E-2</v>
      </c>
      <c r="E68" s="215">
        <f t="shared" si="63"/>
        <v>6.0571308695500169E-2</v>
      </c>
      <c r="F68" s="52">
        <f t="shared" si="64"/>
        <v>0.73032361166600079</v>
      </c>
      <c r="H68" s="19">
        <v>92.546999999999997</v>
      </c>
      <c r="I68" s="140">
        <v>164.69699999999997</v>
      </c>
      <c r="J68" s="214">
        <f t="shared" si="65"/>
        <v>2.9738562091503263E-2</v>
      </c>
      <c r="K68" s="215">
        <f t="shared" si="66"/>
        <v>4.2003804129658685E-2</v>
      </c>
      <c r="L68" s="52">
        <f t="shared" si="67"/>
        <v>0.77960387694900946</v>
      </c>
      <c r="N68" s="40">
        <f t="shared" ref="N68:N69" si="79">(H68/B68)*10</f>
        <v>4.6218038353975235</v>
      </c>
      <c r="O68" s="143">
        <f t="shared" ref="O68:O69" si="80">(I68/C68)*10</f>
        <v>4.7534345416762864</v>
      </c>
      <c r="P68" s="52">
        <f t="shared" ref="P68:P69" si="81">(O68-N68)/N68</f>
        <v>2.8480374971916418E-2</v>
      </c>
    </row>
    <row r="69" spans="1:16" ht="20.100000000000001" customHeight="1">
      <c r="A69" s="38" t="s">
        <v>172</v>
      </c>
      <c r="B69" s="19">
        <v>367.94999999999993</v>
      </c>
      <c r="C69" s="140">
        <v>326.40000000000003</v>
      </c>
      <c r="D69" s="247">
        <f t="shared" si="62"/>
        <v>8.1651266210422582E-2</v>
      </c>
      <c r="E69" s="215">
        <f t="shared" si="63"/>
        <v>5.7060941925107543E-2</v>
      </c>
      <c r="F69" s="52">
        <f t="shared" si="64"/>
        <v>-0.11292295148797366</v>
      </c>
      <c r="H69" s="19">
        <v>161.90900000000005</v>
      </c>
      <c r="I69" s="140">
        <v>137.66499999999999</v>
      </c>
      <c r="J69" s="214">
        <f t="shared" si="65"/>
        <v>5.2026979261058745E-2</v>
      </c>
      <c r="K69" s="215">
        <f t="shared" si="66"/>
        <v>3.5109647993038513E-2</v>
      </c>
      <c r="L69" s="52">
        <f t="shared" si="67"/>
        <v>-0.1497384333174811</v>
      </c>
      <c r="N69" s="40">
        <f t="shared" si="79"/>
        <v>4.4002989536621842</v>
      </c>
      <c r="O69" s="143">
        <f t="shared" si="80"/>
        <v>4.2176776960784306</v>
      </c>
      <c r="P69" s="52">
        <f t="shared" si="81"/>
        <v>-4.1502011455782015E-2</v>
      </c>
    </row>
    <row r="70" spans="1:16" ht="20.100000000000001" customHeight="1">
      <c r="A70" s="38" t="s">
        <v>175</v>
      </c>
      <c r="B70" s="19">
        <v>221.39</v>
      </c>
      <c r="C70" s="140">
        <v>134.14000000000001</v>
      </c>
      <c r="D70" s="247">
        <f t="shared" si="62"/>
        <v>4.9128343052929631E-2</v>
      </c>
      <c r="E70" s="215">
        <f t="shared" si="63"/>
        <v>2.3450229012971585E-2</v>
      </c>
      <c r="F70" s="52">
        <f t="shared" si="64"/>
        <v>-0.39410090790008573</v>
      </c>
      <c r="H70" s="19">
        <v>131.029</v>
      </c>
      <c r="I70" s="140">
        <v>90.549999999999983</v>
      </c>
      <c r="J70" s="214">
        <f t="shared" si="65"/>
        <v>4.2104163854988073E-2</v>
      </c>
      <c r="K70" s="215">
        <f t="shared" si="66"/>
        <v>2.3093586792355625E-2</v>
      </c>
      <c r="L70" s="52">
        <f t="shared" si="67"/>
        <v>-0.30893161055949458</v>
      </c>
      <c r="N70" s="40">
        <f t="shared" ref="N70:N71" si="82">(H70/B70)*10</f>
        <v>5.9184696689100678</v>
      </c>
      <c r="O70" s="143">
        <f t="shared" ref="O70:O71" si="83">(I70/C70)*10</f>
        <v>6.7504100193827323</v>
      </c>
      <c r="P70" s="52">
        <f t="shared" ref="P70:P71" si="84">(O70-N70)/N70</f>
        <v>0.14056680138835159</v>
      </c>
    </row>
    <row r="71" spans="1:16" ht="20.100000000000001" customHeight="1">
      <c r="A71" s="38" t="s">
        <v>173</v>
      </c>
      <c r="B71" s="19">
        <v>131.28000000000003</v>
      </c>
      <c r="C71" s="140">
        <v>110.82000000000002</v>
      </c>
      <c r="D71" s="247">
        <f t="shared" si="62"/>
        <v>2.9132159880701943E-2</v>
      </c>
      <c r="E71" s="215">
        <f t="shared" si="63"/>
        <v>1.9373448480822359E-2</v>
      </c>
      <c r="F71" s="52">
        <f t="shared" si="64"/>
        <v>-0.15585009140767828</v>
      </c>
      <c r="H71" s="19">
        <v>103.02200000000002</v>
      </c>
      <c r="I71" s="140">
        <v>89.148000000000025</v>
      </c>
      <c r="J71" s="214">
        <f t="shared" si="65"/>
        <v>3.3104543029929115E-2</v>
      </c>
      <c r="K71" s="215">
        <f t="shared" si="66"/>
        <v>2.273602512827079E-2</v>
      </c>
      <c r="L71" s="52">
        <f t="shared" si="67"/>
        <v>-0.13467026460367681</v>
      </c>
      <c r="N71" s="40">
        <f t="shared" si="82"/>
        <v>7.8475015234613039</v>
      </c>
      <c r="O71" s="143">
        <f t="shared" si="83"/>
        <v>8.0443963183540887</v>
      </c>
      <c r="P71" s="52">
        <f t="shared" si="84"/>
        <v>2.5090125093208047E-2</v>
      </c>
    </row>
    <row r="72" spans="1:16" ht="20.100000000000001" customHeight="1">
      <c r="A72" s="38" t="s">
        <v>186</v>
      </c>
      <c r="B72" s="19">
        <v>59.690000000000005</v>
      </c>
      <c r="C72" s="140">
        <v>131.36000000000001</v>
      </c>
      <c r="D72" s="247">
        <f t="shared" si="62"/>
        <v>1.324572382144347E-2</v>
      </c>
      <c r="E72" s="215">
        <f t="shared" si="63"/>
        <v>2.2964232019859455E-2</v>
      </c>
      <c r="F72" s="52">
        <f t="shared" si="64"/>
        <v>1.2007036354498242</v>
      </c>
      <c r="H72" s="19">
        <v>17.54</v>
      </c>
      <c r="I72" s="140">
        <v>49.3</v>
      </c>
      <c r="J72" s="214">
        <f t="shared" si="65"/>
        <v>5.636210564199458E-3</v>
      </c>
      <c r="K72" s="215">
        <f t="shared" si="66"/>
        <v>1.257331671853266E-2</v>
      </c>
      <c r="L72" s="52">
        <f t="shared" ref="L72:L82" si="85">(I72-H72)/H72</f>
        <v>1.8107183580387685</v>
      </c>
      <c r="N72" s="40">
        <f t="shared" ref="N72:N82" si="86">(H72/B72)*10</f>
        <v>2.9385156642653709</v>
      </c>
      <c r="O72" s="143">
        <f t="shared" ref="O72:O82" si="87">(I72/C72)*10</f>
        <v>3.7530450669914734</v>
      </c>
      <c r="P72" s="52">
        <f t="shared" ref="P72:P82" si="88">(O72-N72)/N72</f>
        <v>0.27719076424584416</v>
      </c>
    </row>
    <row r="73" spans="1:16" ht="20.100000000000001" customHeight="1">
      <c r="A73" s="38" t="s">
        <v>179</v>
      </c>
      <c r="B73" s="19">
        <v>150.01</v>
      </c>
      <c r="C73" s="140">
        <v>175.49999999999997</v>
      </c>
      <c r="D73" s="247">
        <f t="shared" si="62"/>
        <v>3.3288507797867899E-2</v>
      </c>
      <c r="E73" s="215">
        <f t="shared" si="63"/>
        <v>3.0680745428481527E-2</v>
      </c>
      <c r="F73" s="52">
        <f t="shared" si="64"/>
        <v>0.16992200519965323</v>
      </c>
      <c r="H73" s="19">
        <v>33.449999999999989</v>
      </c>
      <c r="I73" s="140">
        <v>44.365999999999985</v>
      </c>
      <c r="J73" s="214">
        <f t="shared" si="65"/>
        <v>1.074864557425723E-2</v>
      </c>
      <c r="K73" s="215">
        <f t="shared" si="66"/>
        <v>1.1314964899278293E-2</v>
      </c>
      <c r="L73" s="52">
        <f t="shared" si="85"/>
        <v>0.32633781763826608</v>
      </c>
      <c r="N73" s="40">
        <f t="shared" ref="N73:N82" si="89">(H73/B73)*10</f>
        <v>2.2298513432437832</v>
      </c>
      <c r="O73" s="143">
        <f t="shared" ref="O73:O82" si="90">(I73/C73)*10</f>
        <v>2.5279772079772078</v>
      </c>
      <c r="P73" s="52">
        <f t="shared" ref="P73:P82" si="91">(O73-N73)/N73</f>
        <v>0.1336976411619164</v>
      </c>
    </row>
    <row r="74" spans="1:16" ht="20.100000000000001" customHeight="1">
      <c r="A74" s="38" t="s">
        <v>248</v>
      </c>
      <c r="B74" s="19">
        <v>5.38</v>
      </c>
      <c r="C74" s="140">
        <v>10.93</v>
      </c>
      <c r="D74" s="247">
        <f t="shared" si="62"/>
        <v>1.193868221802075E-3</v>
      </c>
      <c r="E74" s="215">
        <f t="shared" si="63"/>
        <v>1.910772350617112E-3</v>
      </c>
      <c r="F74" s="52">
        <f t="shared" si="64"/>
        <v>1.0315985130111525</v>
      </c>
      <c r="H74" s="19">
        <v>24.012999999999998</v>
      </c>
      <c r="I74" s="140">
        <v>43.98</v>
      </c>
      <c r="J74" s="214">
        <f t="shared" si="65"/>
        <v>7.7162100500639437E-3</v>
      </c>
      <c r="K74" s="215">
        <f t="shared" si="66"/>
        <v>1.1216520675072341E-2</v>
      </c>
      <c r="L74" s="52">
        <f t="shared" si="85"/>
        <v>0.83150793320284844</v>
      </c>
      <c r="N74" s="40">
        <f t="shared" si="89"/>
        <v>44.633828996282531</v>
      </c>
      <c r="O74" s="143">
        <f t="shared" si="90"/>
        <v>40.237877401646841</v>
      </c>
      <c r="P74" s="52">
        <f t="shared" si="91"/>
        <v>-9.8489233245075636E-2</v>
      </c>
    </row>
    <row r="75" spans="1:16" ht="20.100000000000001" customHeight="1">
      <c r="A75" s="38" t="s">
        <v>187</v>
      </c>
      <c r="B75" s="19"/>
      <c r="C75" s="140">
        <v>1.19</v>
      </c>
      <c r="D75" s="247">
        <f t="shared" si="62"/>
        <v>0</v>
      </c>
      <c r="E75" s="215">
        <f t="shared" si="63"/>
        <v>2.0803468410195454E-4</v>
      </c>
      <c r="F75" s="52"/>
      <c r="H75" s="19"/>
      <c r="I75" s="140">
        <v>39.045000000000002</v>
      </c>
      <c r="J75" s="214">
        <f t="shared" si="65"/>
        <v>0</v>
      </c>
      <c r="K75" s="215">
        <f t="shared" si="66"/>
        <v>9.9579138189677032E-3</v>
      </c>
      <c r="L75" s="52"/>
      <c r="N75" s="40"/>
      <c r="O75" s="143">
        <f t="shared" si="90"/>
        <v>328.10924369747903</v>
      </c>
      <c r="P75" s="52"/>
    </row>
    <row r="76" spans="1:16" ht="20.100000000000001" customHeight="1">
      <c r="A76" s="38" t="s">
        <v>221</v>
      </c>
      <c r="B76" s="19">
        <v>143.63</v>
      </c>
      <c r="C76" s="140">
        <v>103.28</v>
      </c>
      <c r="D76" s="247">
        <f t="shared" si="62"/>
        <v>3.1872730984652799E-2</v>
      </c>
      <c r="E76" s="215">
        <f t="shared" si="63"/>
        <v>1.805531275130241E-2</v>
      </c>
      <c r="F76" s="52">
        <f t="shared" si="64"/>
        <v>-0.28093016779224395</v>
      </c>
      <c r="H76" s="19">
        <v>49.860000000000014</v>
      </c>
      <c r="I76" s="140">
        <v>25.852</v>
      </c>
      <c r="J76" s="214">
        <f t="shared" si="65"/>
        <v>1.6021747932211235E-2</v>
      </c>
      <c r="K76" s="215">
        <f t="shared" si="66"/>
        <v>6.5932126532962749E-3</v>
      </c>
      <c r="L76" s="52">
        <f t="shared" si="85"/>
        <v>-0.48150822302446866</v>
      </c>
      <c r="N76" s="40">
        <f t="shared" si="89"/>
        <v>3.4714196198565772</v>
      </c>
      <c r="O76" s="143">
        <f t="shared" si="90"/>
        <v>2.5030983733539891</v>
      </c>
      <c r="P76" s="52">
        <f t="shared" si="91"/>
        <v>-0.2789409960592994</v>
      </c>
    </row>
    <row r="77" spans="1:16" ht="20.100000000000001" customHeight="1">
      <c r="A77" s="38" t="s">
        <v>182</v>
      </c>
      <c r="B77" s="19">
        <v>20.080000000000002</v>
      </c>
      <c r="C77" s="140">
        <v>77.72999999999999</v>
      </c>
      <c r="D77" s="247">
        <f t="shared" si="62"/>
        <v>4.4559245155735448E-3</v>
      </c>
      <c r="E77" s="215">
        <f t="shared" si="63"/>
        <v>1.3588685710289853E-2</v>
      </c>
      <c r="F77" s="52">
        <f t="shared" si="64"/>
        <v>2.8710159362549792</v>
      </c>
      <c r="H77" s="19">
        <v>11.138</v>
      </c>
      <c r="I77" s="140">
        <v>24.753</v>
      </c>
      <c r="J77" s="214">
        <f t="shared" si="65"/>
        <v>3.579025841736235E-3</v>
      </c>
      <c r="K77" s="215">
        <f t="shared" si="66"/>
        <v>6.3129271548446036E-3</v>
      </c>
      <c r="L77" s="52">
        <f t="shared" si="85"/>
        <v>1.2223918118154067</v>
      </c>
      <c r="N77" s="40">
        <f t="shared" si="89"/>
        <v>5.5468127490039834</v>
      </c>
      <c r="O77" s="143">
        <f t="shared" si="90"/>
        <v>3.1844847549208803</v>
      </c>
      <c r="P77" s="52">
        <f t="shared" si="91"/>
        <v>-0.42588926307405922</v>
      </c>
    </row>
    <row r="78" spans="1:16" ht="20.100000000000001" customHeight="1">
      <c r="A78" s="38" t="s">
        <v>249</v>
      </c>
      <c r="B78" s="19">
        <v>96.64</v>
      </c>
      <c r="C78" s="140">
        <v>65.72999999999999</v>
      </c>
      <c r="D78" s="247">
        <f t="shared" si="62"/>
        <v>2.1445246274154749E-2</v>
      </c>
      <c r="E78" s="215">
        <f t="shared" si="63"/>
        <v>1.1490856963043252E-2</v>
      </c>
      <c r="F78" s="52">
        <f t="shared" si="64"/>
        <v>-0.31984685430463589</v>
      </c>
      <c r="H78" s="19">
        <v>25.96</v>
      </c>
      <c r="I78" s="140">
        <v>22.288000000000004</v>
      </c>
      <c r="J78" s="214">
        <f t="shared" si="65"/>
        <v>8.3418487027718327E-3</v>
      </c>
      <c r="K78" s="215">
        <f t="shared" si="66"/>
        <v>5.6842613189179714E-3</v>
      </c>
      <c r="L78" s="52">
        <f t="shared" si="85"/>
        <v>-0.14144838212634811</v>
      </c>
      <c r="N78" s="40">
        <f t="shared" si="89"/>
        <v>2.6862582781456954</v>
      </c>
      <c r="O78" s="143">
        <f t="shared" si="90"/>
        <v>3.3908413205537817</v>
      </c>
      <c r="P78" s="52">
        <f t="shared" si="91"/>
        <v>0.26229162256670824</v>
      </c>
    </row>
    <row r="79" spans="1:16" ht="20.100000000000001" customHeight="1">
      <c r="A79" s="38" t="s">
        <v>178</v>
      </c>
      <c r="B79" s="19">
        <v>95.62</v>
      </c>
      <c r="C79" s="140">
        <v>63.230000000000004</v>
      </c>
      <c r="D79" s="247">
        <f t="shared" si="62"/>
        <v>2.1218899510913464E-2</v>
      </c>
      <c r="E79" s="215">
        <f t="shared" si="63"/>
        <v>1.105380930736688E-2</v>
      </c>
      <c r="F79" s="52">
        <f t="shared" si="64"/>
        <v>-0.33873666596946245</v>
      </c>
      <c r="H79" s="19">
        <v>28.977</v>
      </c>
      <c r="I79" s="140">
        <v>19.981999999999999</v>
      </c>
      <c r="J79" s="214">
        <f t="shared" si="65"/>
        <v>9.3113154799776346E-3</v>
      </c>
      <c r="K79" s="215">
        <f t="shared" si="66"/>
        <v>5.0961463421849819E-3</v>
      </c>
      <c r="L79" s="52">
        <f t="shared" si="85"/>
        <v>-0.31041860786140735</v>
      </c>
      <c r="N79" s="40">
        <f t="shared" si="89"/>
        <v>3.0304329638151013</v>
      </c>
      <c r="O79" s="143">
        <f t="shared" si="90"/>
        <v>3.1602087616637671</v>
      </c>
      <c r="P79" s="52">
        <f t="shared" si="91"/>
        <v>4.2824177072469279E-2</v>
      </c>
    </row>
    <row r="80" spans="1:16" ht="20.100000000000001" customHeight="1">
      <c r="A80" s="38" t="s">
        <v>250</v>
      </c>
      <c r="B80" s="19"/>
      <c r="C80" s="140">
        <v>57.38</v>
      </c>
      <c r="D80" s="247">
        <f t="shared" si="62"/>
        <v>0</v>
      </c>
      <c r="E80" s="215">
        <f t="shared" si="63"/>
        <v>1.0031117793084162E-2</v>
      </c>
      <c r="F80" s="52"/>
      <c r="H80" s="19"/>
      <c r="I80" s="140">
        <v>19.507999999999999</v>
      </c>
      <c r="J80" s="214">
        <f t="shared" si="65"/>
        <v>0</v>
      </c>
      <c r="K80" s="215">
        <f t="shared" si="66"/>
        <v>4.9752588751548711E-3</v>
      </c>
      <c r="L80" s="52"/>
      <c r="N80" s="40"/>
      <c r="O80" s="143">
        <f t="shared" si="90"/>
        <v>3.399790867898222</v>
      </c>
      <c r="P80" s="52"/>
    </row>
    <row r="81" spans="1:16" ht="20.100000000000001" customHeight="1">
      <c r="A81" s="38" t="s">
        <v>251</v>
      </c>
      <c r="B81" s="19"/>
      <c r="C81" s="140">
        <v>45</v>
      </c>
      <c r="D81" s="247">
        <f t="shared" si="62"/>
        <v>0</v>
      </c>
      <c r="E81" s="215">
        <f t="shared" si="63"/>
        <v>7.8668578021747516E-3</v>
      </c>
      <c r="F81" s="52"/>
      <c r="H81" s="19"/>
      <c r="I81" s="140">
        <v>19.242999999999999</v>
      </c>
      <c r="J81" s="214">
        <f t="shared" si="65"/>
        <v>0</v>
      </c>
      <c r="K81" s="215">
        <f t="shared" si="66"/>
        <v>4.9076741098321294E-3</v>
      </c>
      <c r="L81" s="52"/>
      <c r="N81" s="40"/>
      <c r="O81" s="143">
        <f t="shared" si="90"/>
        <v>4.2762222222222217</v>
      </c>
      <c r="P81" s="52"/>
    </row>
    <row r="82" spans="1:16" ht="20.100000000000001" customHeight="1">
      <c r="A82" s="38" t="s">
        <v>252</v>
      </c>
      <c r="B82" s="19"/>
      <c r="C82" s="140">
        <v>78.12</v>
      </c>
      <c r="D82" s="247">
        <f t="shared" si="62"/>
        <v>0</v>
      </c>
      <c r="E82" s="215">
        <f t="shared" si="63"/>
        <v>1.365686514457537E-2</v>
      </c>
      <c r="F82" s="52"/>
      <c r="H82" s="19"/>
      <c r="I82" s="140">
        <v>18.748999999999999</v>
      </c>
      <c r="J82" s="214">
        <f t="shared" si="65"/>
        <v>0</v>
      </c>
      <c r="K82" s="215">
        <f t="shared" si="66"/>
        <v>4.781685905796528E-3</v>
      </c>
      <c r="L82" s="52"/>
      <c r="N82" s="40"/>
      <c r="O82" s="143">
        <f t="shared" si="90"/>
        <v>2.4000256016385046</v>
      </c>
      <c r="P82" s="52"/>
    </row>
    <row r="83" spans="1:16" ht="20.100000000000001" customHeight="1" thickBot="1">
      <c r="A83" s="8" t="s">
        <v>17</v>
      </c>
      <c r="B83" s="19">
        <f>B84-SUM(B62:B82)</f>
        <v>449.04000000000133</v>
      </c>
      <c r="C83" s="140">
        <f>C84-SUM(C62:C82)</f>
        <v>268.05999999999949</v>
      </c>
      <c r="D83" s="247">
        <f t="shared" si="62"/>
        <v>9.9645833888105093E-2</v>
      </c>
      <c r="E83" s="215">
        <f t="shared" si="63"/>
        <v>4.6861997832243554E-2</v>
      </c>
      <c r="F83" s="52">
        <f t="shared" si="64"/>
        <v>-0.40303759130589994</v>
      </c>
      <c r="H83" s="19">
        <f>H84-SUM(H62:H82)</f>
        <v>173.7160000000008</v>
      </c>
      <c r="I83" s="140">
        <f>I84-SUM(I62:I82)</f>
        <v>124.7519999999995</v>
      </c>
      <c r="J83" s="214">
        <f t="shared" si="65"/>
        <v>5.5820978014280362E-2</v>
      </c>
      <c r="K83" s="215">
        <f t="shared" si="66"/>
        <v>3.181635714544382E-2</v>
      </c>
      <c r="L83" s="52">
        <f t="shared" ref="L83" si="92">(I83-H83)/H83</f>
        <v>-0.28186235004260446</v>
      </c>
      <c r="N83" s="40">
        <f t="shared" ref="N83" si="93">(H83/B83)*10</f>
        <v>3.8686085872082732</v>
      </c>
      <c r="O83" s="143">
        <f t="shared" ref="O83" si="94">(I83/C83)*10</f>
        <v>4.6538834589270959</v>
      </c>
      <c r="P83" s="52">
        <f t="shared" ref="P83" si="95">(O83-N83)/N83</f>
        <v>0.20298638490215037</v>
      </c>
    </row>
    <row r="84" spans="1:16" ht="26.25" customHeight="1" thickBot="1">
      <c r="A84" s="12" t="s">
        <v>18</v>
      </c>
      <c r="B84" s="17">
        <v>4506.3600000000006</v>
      </c>
      <c r="C84" s="145">
        <v>5720.199999999998</v>
      </c>
      <c r="D84" s="243">
        <f>SUM(D62:D83)</f>
        <v>1.0000000000000004</v>
      </c>
      <c r="E84" s="244">
        <f>SUM(E62:E83)</f>
        <v>1.0000000000000002</v>
      </c>
      <c r="F84" s="57">
        <f>(C84-B84)/B84</f>
        <v>0.26936152460078583</v>
      </c>
      <c r="G84" s="1"/>
      <c r="H84" s="17">
        <v>3112.0200000000004</v>
      </c>
      <c r="I84" s="145">
        <v>3921.002</v>
      </c>
      <c r="J84" s="255">
        <f t="shared" si="65"/>
        <v>1</v>
      </c>
      <c r="K84" s="244">
        <f t="shared" si="66"/>
        <v>1</v>
      </c>
      <c r="L84" s="57">
        <f>(I84-H84)/H84</f>
        <v>0.25995398487156235</v>
      </c>
      <c r="M84" s="1"/>
      <c r="N84" s="37">
        <f t="shared" ref="N84:O84" si="96">(H84/B84)*10</f>
        <v>6.9058397464916252</v>
      </c>
      <c r="O84" s="150">
        <f t="shared" si="96"/>
        <v>6.8546589280095125</v>
      </c>
      <c r="P84" s="57">
        <f>(O84-N84)/N84</f>
        <v>-7.411237497672047E-3</v>
      </c>
    </row>
    <row r="85" spans="1:16">
      <c r="H85" s="412"/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116</v>
      </c>
    </row>
    <row r="2" spans="1:18" ht="15.75" thickBot="1"/>
    <row r="3" spans="1:18">
      <c r="A3" s="467" t="s">
        <v>16</v>
      </c>
      <c r="B3" s="455"/>
      <c r="C3" s="455"/>
      <c r="D3" s="482" t="s">
        <v>1</v>
      </c>
      <c r="E3" s="480"/>
      <c r="F3" s="482" t="s">
        <v>101</v>
      </c>
      <c r="G3" s="480"/>
      <c r="H3" s="130" t="s">
        <v>0</v>
      </c>
      <c r="J3" s="484" t="s">
        <v>19</v>
      </c>
      <c r="K3" s="480"/>
      <c r="L3" s="478" t="s">
        <v>101</v>
      </c>
      <c r="M3" s="479"/>
      <c r="N3" s="130" t="s">
        <v>0</v>
      </c>
      <c r="P3" s="490" t="s">
        <v>22</v>
      </c>
      <c r="Q3" s="480"/>
      <c r="R3" s="130" t="s">
        <v>0</v>
      </c>
    </row>
    <row r="4" spans="1:18">
      <c r="A4" s="481"/>
      <c r="B4" s="456"/>
      <c r="C4" s="456"/>
      <c r="D4" s="485" t="s">
        <v>200</v>
      </c>
      <c r="E4" s="487"/>
      <c r="F4" s="485" t="str">
        <f>D4</f>
        <v>jan-maio</v>
      </c>
      <c r="G4" s="487"/>
      <c r="H4" s="131" t="s">
        <v>155</v>
      </c>
      <c r="J4" s="488" t="str">
        <f>D4</f>
        <v>jan-maio</v>
      </c>
      <c r="K4" s="487"/>
      <c r="L4" s="489" t="str">
        <f>D4</f>
        <v>jan-maio</v>
      </c>
      <c r="M4" s="477"/>
      <c r="N4" s="131" t="str">
        <f>H4</f>
        <v>2026/2025</v>
      </c>
      <c r="P4" s="488" t="str">
        <f>D4</f>
        <v>jan-maio</v>
      </c>
      <c r="Q4" s="486"/>
      <c r="R4" s="131" t="str">
        <f>N4</f>
        <v>2026/2025</v>
      </c>
    </row>
    <row r="5" spans="1:18" ht="19.5" customHeight="1" thickBot="1">
      <c r="A5" s="468"/>
      <c r="B5" s="491"/>
      <c r="C5" s="49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152740.18</v>
      </c>
      <c r="E6" s="147">
        <v>141018.51</v>
      </c>
      <c r="F6" s="247">
        <f>D6/D8</f>
        <v>0.79209443596579521</v>
      </c>
      <c r="G6" s="246">
        <f>E6/E8</f>
        <v>0.79386915094453803</v>
      </c>
      <c r="H6" s="102">
        <f>(E6-D6)/D6</f>
        <v>-7.6742544103326218E-2</v>
      </c>
      <c r="I6" s="1"/>
      <c r="J6" s="115">
        <v>68681.277000000002</v>
      </c>
      <c r="K6" s="147">
        <v>63505.035000000025</v>
      </c>
      <c r="L6" s="247">
        <f>J6/J8</f>
        <v>0.66641339611953776</v>
      </c>
      <c r="M6" s="246">
        <f>K6/K8</f>
        <v>0.67815585534692102</v>
      </c>
      <c r="N6" s="102">
        <f>(K6-J6)/J6</f>
        <v>-7.5366129258196177E-2</v>
      </c>
      <c r="P6" s="27">
        <f t="shared" ref="P6:Q8" si="0">(J6/D6)*10</f>
        <v>4.4966083580626917</v>
      </c>
      <c r="Q6" s="152">
        <f>(K6/E6)*10</f>
        <v>4.5033120120188492</v>
      </c>
      <c r="R6" s="102">
        <f t="shared" ref="R6:R8" si="1">(Q6-P6)/P6</f>
        <v>1.4908245109088755E-3</v>
      </c>
    </row>
    <row r="7" spans="1:18" ht="24" customHeight="1" thickBot="1">
      <c r="A7" s="161" t="s">
        <v>21</v>
      </c>
      <c r="B7" s="1"/>
      <c r="C7" s="1"/>
      <c r="D7" s="117">
        <v>40090.590000000011</v>
      </c>
      <c r="E7" s="140">
        <v>36615.94</v>
      </c>
      <c r="F7" s="247">
        <f>D7/D8</f>
        <v>0.20790556403420474</v>
      </c>
      <c r="G7" s="215">
        <f>E7/E8</f>
        <v>0.20613084905546195</v>
      </c>
      <c r="H7" s="55">
        <f t="shared" ref="H7:H8" si="2">(E7-D7)/D7</f>
        <v>-8.6669964198581459E-2</v>
      </c>
      <c r="J7" s="196">
        <v>34379.791999999994</v>
      </c>
      <c r="K7" s="142">
        <v>30138.681999999993</v>
      </c>
      <c r="L7" s="247">
        <f>J7/J8</f>
        <v>0.33358660388046235</v>
      </c>
      <c r="M7" s="215">
        <f>K7/K8</f>
        <v>0.32184414465307892</v>
      </c>
      <c r="N7" s="55">
        <f t="shared" ref="N7:N8" si="3">(K7-J7)/J7</f>
        <v>-0.12336054854549444</v>
      </c>
      <c r="P7" s="27">
        <f t="shared" si="0"/>
        <v>8.5755265761865775</v>
      </c>
      <c r="Q7" s="152">
        <f t="shared" si="0"/>
        <v>8.2310277982758304</v>
      </c>
      <c r="R7" s="55">
        <f t="shared" si="1"/>
        <v>-4.0172317682203619E-2</v>
      </c>
    </row>
    <row r="8" spans="1:18" ht="26.25" customHeight="1" thickBot="1">
      <c r="A8" s="12" t="s">
        <v>12</v>
      </c>
      <c r="B8" s="162"/>
      <c r="C8" s="162"/>
      <c r="D8" s="163">
        <v>192830.77000000002</v>
      </c>
      <c r="E8" s="145">
        <v>177634.45</v>
      </c>
      <c r="F8" s="243">
        <f>SUM(F6:F7)</f>
        <v>1</v>
      </c>
      <c r="G8" s="244">
        <f>SUM(G6:G7)</f>
        <v>1</v>
      </c>
      <c r="H8" s="57">
        <f t="shared" si="2"/>
        <v>-7.8806509977634817E-2</v>
      </c>
      <c r="I8" s="1"/>
      <c r="J8" s="17">
        <v>103061.06899999999</v>
      </c>
      <c r="K8" s="145">
        <v>93643.717000000019</v>
      </c>
      <c r="L8" s="243">
        <f>SUM(L6:L7)</f>
        <v>1</v>
      </c>
      <c r="M8" s="244">
        <f>SUM(M6:M7)</f>
        <v>1</v>
      </c>
      <c r="N8" s="57">
        <f t="shared" si="3"/>
        <v>-9.1376424593460903E-2</v>
      </c>
      <c r="O8" s="1"/>
      <c r="P8" s="29">
        <f t="shared" si="0"/>
        <v>5.3446381508511305</v>
      </c>
      <c r="Q8" s="146">
        <f t="shared" si="0"/>
        <v>5.2717092320774492</v>
      </c>
      <c r="R8" s="57">
        <f t="shared" si="1"/>
        <v>-1.3645249073048538E-2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64" zoomScaleNormal="100" workbookViewId="0">
      <selection activeCell="R82" sqref="R82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115</v>
      </c>
    </row>
    <row r="3" spans="1:16" ht="8.25" customHeight="1" thickBot="1"/>
    <row r="4" spans="1:16">
      <c r="A4" s="494" t="s">
        <v>3</v>
      </c>
      <c r="B4" s="482" t="s">
        <v>1</v>
      </c>
      <c r="C4" s="480"/>
      <c r="D4" s="482" t="s">
        <v>101</v>
      </c>
      <c r="E4" s="480"/>
      <c r="F4" s="130" t="s">
        <v>0</v>
      </c>
      <c r="H4" s="492" t="s">
        <v>19</v>
      </c>
      <c r="I4" s="493"/>
      <c r="J4" s="482" t="s">
        <v>101</v>
      </c>
      <c r="K4" s="483"/>
      <c r="L4" s="130" t="s">
        <v>0</v>
      </c>
      <c r="N4" s="490" t="s">
        <v>22</v>
      </c>
      <c r="O4" s="480"/>
      <c r="P4" s="130" t="s">
        <v>0</v>
      </c>
    </row>
    <row r="5" spans="1:16">
      <c r="A5" s="495"/>
      <c r="B5" s="485" t="s">
        <v>200</v>
      </c>
      <c r="C5" s="487"/>
      <c r="D5" s="485" t="str">
        <f>B5</f>
        <v>jan-maio</v>
      </c>
      <c r="E5" s="487"/>
      <c r="F5" s="131" t="s">
        <v>155</v>
      </c>
      <c r="H5" s="488" t="str">
        <f>B5</f>
        <v>jan-maio</v>
      </c>
      <c r="I5" s="487"/>
      <c r="J5" s="485" t="str">
        <f>B5</f>
        <v>jan-maio</v>
      </c>
      <c r="K5" s="486"/>
      <c r="L5" s="131" t="str">
        <f>F5</f>
        <v>2026/2025</v>
      </c>
      <c r="N5" s="488" t="str">
        <f>B5</f>
        <v>jan-maio</v>
      </c>
      <c r="O5" s="486"/>
      <c r="P5" s="131" t="str">
        <f>F5</f>
        <v>2026/2025</v>
      </c>
    </row>
    <row r="6" spans="1:16" ht="19.5" customHeight="1" thickBot="1">
      <c r="A6" s="496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210</v>
      </c>
      <c r="B7" s="39">
        <v>66912.86</v>
      </c>
      <c r="C7" s="147">
        <v>62006.58</v>
      </c>
      <c r="D7" s="247">
        <f>B7/$B$33</f>
        <v>0.3470030223910841</v>
      </c>
      <c r="E7" s="246">
        <f>C7/$C$33</f>
        <v>0.34906843801976467</v>
      </c>
      <c r="F7" s="52">
        <f>(C7-B7)/B7</f>
        <v>-7.332342392777709E-2</v>
      </c>
      <c r="H7" s="39">
        <v>28856.045999999998</v>
      </c>
      <c r="I7" s="147">
        <v>26552.122999999996</v>
      </c>
      <c r="J7" s="247">
        <f>H7/$H$33</f>
        <v>0.27998977965190724</v>
      </c>
      <c r="K7" s="246">
        <f>I7/$I$33</f>
        <v>0.28354409511531892</v>
      </c>
      <c r="L7" s="52">
        <f>(I7-H7)/H7</f>
        <v>-7.9841950626222402E-2</v>
      </c>
      <c r="N7" s="27">
        <f t="shared" ref="N7:N33" si="0">(H7/B7)*10</f>
        <v>4.3124813376681255</v>
      </c>
      <c r="O7" s="151">
        <f t="shared" ref="O7:O33" si="1">(I7/C7)*10</f>
        <v>4.2821460238574671</v>
      </c>
      <c r="P7" s="61">
        <f>(O7-N7)/N7</f>
        <v>-7.0343061071799252E-3</v>
      </c>
    </row>
    <row r="8" spans="1:16" ht="20.100000000000001" customHeight="1">
      <c r="A8" s="8" t="s">
        <v>211</v>
      </c>
      <c r="B8" s="19">
        <v>30655.11</v>
      </c>
      <c r="C8" s="140">
        <v>25454.429999999997</v>
      </c>
      <c r="D8" s="247">
        <f t="shared" ref="D8:D32" si="2">B8/$B$33</f>
        <v>0.15897416164443046</v>
      </c>
      <c r="E8" s="215">
        <f t="shared" ref="E8:E32" si="3">C8/$C$33</f>
        <v>0.14329669723412317</v>
      </c>
      <c r="F8" s="52">
        <f t="shared" ref="F8:F33" si="4">(C8-B8)/B8</f>
        <v>-0.16965132403700406</v>
      </c>
      <c r="H8" s="19">
        <v>13208.398000000001</v>
      </c>
      <c r="I8" s="140">
        <v>11134.888000000001</v>
      </c>
      <c r="J8" s="247">
        <f t="shared" ref="J8:J32" si="5">H8/$H$33</f>
        <v>0.12816088682332613</v>
      </c>
      <c r="K8" s="215">
        <f t="shared" ref="K8:K32" si="6">I8/$I$33</f>
        <v>0.11890694172252908</v>
      </c>
      <c r="L8" s="52">
        <f t="shared" ref="L8:L33" si="7">(I8-H8)/H8</f>
        <v>-0.15698421564825651</v>
      </c>
      <c r="M8" s="1"/>
      <c r="N8" s="27">
        <f t="shared" si="0"/>
        <v>4.3087100323567586</v>
      </c>
      <c r="O8" s="152">
        <f t="shared" si="1"/>
        <v>4.3744401269248625</v>
      </c>
      <c r="P8" s="52">
        <f t="shared" ref="P8:P71" si="8">(O8-N8)/N8</f>
        <v>1.5255167805328294E-2</v>
      </c>
    </row>
    <row r="9" spans="1:16" ht="20.100000000000001" customHeight="1">
      <c r="A9" s="8" t="s">
        <v>168</v>
      </c>
      <c r="B9" s="19">
        <v>10467.19</v>
      </c>
      <c r="C9" s="140">
        <v>9733.27</v>
      </c>
      <c r="D9" s="247">
        <f t="shared" si="2"/>
        <v>5.4281741446139523E-2</v>
      </c>
      <c r="E9" s="215">
        <f t="shared" si="3"/>
        <v>5.4793819554709113E-2</v>
      </c>
      <c r="F9" s="52">
        <f t="shared" si="4"/>
        <v>-7.0116239410959388E-2</v>
      </c>
      <c r="H9" s="19">
        <v>11543.704999999998</v>
      </c>
      <c r="I9" s="140">
        <v>9869.2750000000015</v>
      </c>
      <c r="J9" s="247">
        <f t="shared" si="5"/>
        <v>0.11200839572118161</v>
      </c>
      <c r="K9" s="215">
        <f t="shared" si="6"/>
        <v>0.10539174774533998</v>
      </c>
      <c r="L9" s="52">
        <f t="shared" si="7"/>
        <v>-0.14505135049795512</v>
      </c>
      <c r="N9" s="27">
        <f t="shared" si="0"/>
        <v>11.028466092618935</v>
      </c>
      <c r="O9" s="152">
        <f t="shared" si="1"/>
        <v>10.139732073599109</v>
      </c>
      <c r="P9" s="52">
        <f t="shared" si="8"/>
        <v>-8.0585460530601963E-2</v>
      </c>
    </row>
    <row r="10" spans="1:16" ht="20.100000000000001" customHeight="1">
      <c r="A10" s="8" t="s">
        <v>214</v>
      </c>
      <c r="B10" s="19">
        <v>22923.66</v>
      </c>
      <c r="C10" s="140">
        <v>23367.300000000003</v>
      </c>
      <c r="D10" s="247">
        <f t="shared" si="2"/>
        <v>0.11887967879815028</v>
      </c>
      <c r="E10" s="215">
        <f t="shared" si="3"/>
        <v>0.13154711825324422</v>
      </c>
      <c r="F10" s="52">
        <f t="shared" si="4"/>
        <v>1.935293055297466E-2</v>
      </c>
      <c r="H10" s="19">
        <v>9784.0399999999991</v>
      </c>
      <c r="I10" s="140">
        <v>9829.5509999999995</v>
      </c>
      <c r="J10" s="247">
        <f t="shared" si="5"/>
        <v>9.4934392733690767E-2</v>
      </c>
      <c r="K10" s="215">
        <f t="shared" si="6"/>
        <v>0.10496754416529626</v>
      </c>
      <c r="L10" s="52">
        <f t="shared" si="7"/>
        <v>4.6515549813778796E-3</v>
      </c>
      <c r="N10" s="27">
        <f t="shared" si="0"/>
        <v>4.268096804785972</v>
      </c>
      <c r="O10" s="152">
        <f t="shared" si="1"/>
        <v>4.2065411921788129</v>
      </c>
      <c r="P10" s="52">
        <f t="shared" si="8"/>
        <v>-1.4422262526504666E-2</v>
      </c>
    </row>
    <row r="11" spans="1:16" ht="20.25" customHeight="1">
      <c r="A11" s="8" t="s">
        <v>170</v>
      </c>
      <c r="B11" s="19">
        <v>12312.880000000001</v>
      </c>
      <c r="C11" s="140">
        <v>9761.760000000002</v>
      </c>
      <c r="D11" s="247">
        <f t="shared" si="2"/>
        <v>6.3853294782777653E-2</v>
      </c>
      <c r="E11" s="215">
        <f t="shared" si="3"/>
        <v>5.495420511055147E-2</v>
      </c>
      <c r="F11" s="52">
        <f t="shared" si="4"/>
        <v>-0.20719116892229916</v>
      </c>
      <c r="H11" s="19">
        <v>7123.3289999999997</v>
      </c>
      <c r="I11" s="140">
        <v>5941.37</v>
      </c>
      <c r="J11" s="247">
        <f t="shared" si="5"/>
        <v>6.9117553981513646E-2</v>
      </c>
      <c r="K11" s="215">
        <f t="shared" si="6"/>
        <v>6.3446541747162841E-2</v>
      </c>
      <c r="L11" s="52">
        <f t="shared" si="7"/>
        <v>-0.16592789691449039</v>
      </c>
      <c r="N11" s="27">
        <f t="shared" si="0"/>
        <v>5.7852663227449614</v>
      </c>
      <c r="O11" s="152">
        <f t="shared" si="1"/>
        <v>6.0863717198537959</v>
      </c>
      <c r="P11" s="52">
        <f t="shared" si="8"/>
        <v>5.2046937912785252E-2</v>
      </c>
    </row>
    <row r="12" spans="1:16" ht="20.100000000000001" customHeight="1">
      <c r="A12" s="8" t="s">
        <v>212</v>
      </c>
      <c r="B12" s="19">
        <v>11179.890000000001</v>
      </c>
      <c r="C12" s="140">
        <v>10072.86</v>
      </c>
      <c r="D12" s="247">
        <f t="shared" si="2"/>
        <v>5.797772834698528E-2</v>
      </c>
      <c r="E12" s="215">
        <f t="shared" si="3"/>
        <v>5.6705554581332612E-2</v>
      </c>
      <c r="F12" s="52">
        <f t="shared" si="4"/>
        <v>-9.9019757797259231E-2</v>
      </c>
      <c r="H12" s="19">
        <v>4936.1679999999997</v>
      </c>
      <c r="I12" s="140">
        <v>4760.0990000000002</v>
      </c>
      <c r="J12" s="247">
        <f t="shared" si="5"/>
        <v>4.7895563745802033E-2</v>
      </c>
      <c r="K12" s="215">
        <f t="shared" si="6"/>
        <v>5.083201684529462E-2</v>
      </c>
      <c r="L12" s="52">
        <f t="shared" si="7"/>
        <v>-3.566916685169539E-2</v>
      </c>
      <c r="N12" s="27">
        <f t="shared" si="0"/>
        <v>4.4152205433148257</v>
      </c>
      <c r="O12" s="152">
        <f t="shared" si="1"/>
        <v>4.7256677845219732</v>
      </c>
      <c r="P12" s="52">
        <f t="shared" si="8"/>
        <v>7.0312963568083128E-2</v>
      </c>
    </row>
    <row r="13" spans="1:16" ht="20.100000000000001" customHeight="1">
      <c r="A13" s="8" t="s">
        <v>217</v>
      </c>
      <c r="B13" s="19">
        <v>4463.8500000000004</v>
      </c>
      <c r="C13" s="140">
        <v>4563.9800000000005</v>
      </c>
      <c r="D13" s="247">
        <f t="shared" si="2"/>
        <v>2.3149054479220298E-2</v>
      </c>
      <c r="E13" s="215">
        <f t="shared" si="3"/>
        <v>2.5693101760384876E-2</v>
      </c>
      <c r="F13" s="52">
        <f t="shared" si="4"/>
        <v>2.243130929578729E-2</v>
      </c>
      <c r="H13" s="19">
        <v>3410.1349999999998</v>
      </c>
      <c r="I13" s="140">
        <v>3337.6390000000001</v>
      </c>
      <c r="J13" s="247">
        <f t="shared" si="5"/>
        <v>3.3088488534889944E-2</v>
      </c>
      <c r="K13" s="215">
        <f t="shared" si="6"/>
        <v>3.5641889353879463E-2</v>
      </c>
      <c r="L13" s="52">
        <f t="shared" si="7"/>
        <v>-2.1258982415652061E-2</v>
      </c>
      <c r="N13" s="27">
        <f t="shared" si="0"/>
        <v>7.6394480101257862</v>
      </c>
      <c r="O13" s="152">
        <f t="shared" si="1"/>
        <v>7.313000933395851</v>
      </c>
      <c r="P13" s="52">
        <f t="shared" si="8"/>
        <v>-4.2731762333776277E-2</v>
      </c>
    </row>
    <row r="14" spans="1:16" ht="20.100000000000001" customHeight="1">
      <c r="A14" s="8" t="s">
        <v>176</v>
      </c>
      <c r="B14" s="19">
        <v>921.39</v>
      </c>
      <c r="C14" s="140">
        <v>785.30000000000007</v>
      </c>
      <c r="D14" s="247">
        <f t="shared" si="2"/>
        <v>4.7782311920447126E-3</v>
      </c>
      <c r="E14" s="215">
        <f t="shared" si="3"/>
        <v>4.4208766936818834E-3</v>
      </c>
      <c r="F14" s="52">
        <f t="shared" si="4"/>
        <v>-0.14770075646577446</v>
      </c>
      <c r="H14" s="19">
        <v>2902.5910000000003</v>
      </c>
      <c r="I14" s="140">
        <v>2380.8679999999999</v>
      </c>
      <c r="J14" s="247">
        <f t="shared" si="5"/>
        <v>2.8163796748508416E-2</v>
      </c>
      <c r="K14" s="215">
        <f t="shared" si="6"/>
        <v>2.5424748998376483E-2</v>
      </c>
      <c r="L14" s="52">
        <f t="shared" si="7"/>
        <v>-0.17974389088920911</v>
      </c>
      <c r="N14" s="27">
        <f t="shared" si="0"/>
        <v>31.502306298093103</v>
      </c>
      <c r="O14" s="152">
        <f t="shared" si="1"/>
        <v>30.317942187698964</v>
      </c>
      <c r="P14" s="52">
        <f t="shared" si="8"/>
        <v>-3.759610801783838E-2</v>
      </c>
    </row>
    <row r="15" spans="1:16" ht="20.100000000000001" customHeight="1">
      <c r="A15" s="8" t="s">
        <v>172</v>
      </c>
      <c r="B15" s="19">
        <v>3247.75</v>
      </c>
      <c r="C15" s="140">
        <v>2755.3599999999997</v>
      </c>
      <c r="D15" s="247">
        <f t="shared" si="2"/>
        <v>1.6842488364279203E-2</v>
      </c>
      <c r="E15" s="215">
        <f t="shared" si="3"/>
        <v>1.5511405586022301E-2</v>
      </c>
      <c r="F15" s="52">
        <f t="shared" si="4"/>
        <v>-0.15160957586021101</v>
      </c>
      <c r="H15" s="19">
        <v>2769.473</v>
      </c>
      <c r="I15" s="140">
        <v>2317.5720000000001</v>
      </c>
      <c r="J15" s="247">
        <f t="shared" si="5"/>
        <v>2.6872154799791579E-2</v>
      </c>
      <c r="K15" s="215">
        <f t="shared" si="6"/>
        <v>2.4748825380350944E-2</v>
      </c>
      <c r="L15" s="52">
        <f t="shared" si="7"/>
        <v>-0.16317219918735437</v>
      </c>
      <c r="N15" s="27">
        <f t="shared" si="0"/>
        <v>8.5273589408051738</v>
      </c>
      <c r="O15" s="152">
        <f t="shared" si="1"/>
        <v>8.4111404680332171</v>
      </c>
      <c r="P15" s="52">
        <f t="shared" si="8"/>
        <v>-1.36288941955788E-2</v>
      </c>
    </row>
    <row r="16" spans="1:16" ht="20.100000000000001" customHeight="1">
      <c r="A16" s="8" t="s">
        <v>216</v>
      </c>
      <c r="B16" s="19">
        <v>4474.7</v>
      </c>
      <c r="C16" s="140">
        <v>4142.3</v>
      </c>
      <c r="D16" s="247">
        <f t="shared" si="2"/>
        <v>2.320532143288127E-2</v>
      </c>
      <c r="E16" s="215">
        <f t="shared" si="3"/>
        <v>2.3319237906836199E-2</v>
      </c>
      <c r="F16" s="52">
        <f t="shared" si="4"/>
        <v>-7.4284309562652168E-2</v>
      </c>
      <c r="H16" s="19">
        <v>2253.1210000000001</v>
      </c>
      <c r="I16" s="140">
        <v>2036.527</v>
      </c>
      <c r="J16" s="247">
        <f t="shared" si="5"/>
        <v>2.1861999122093339E-2</v>
      </c>
      <c r="K16" s="215">
        <f t="shared" si="6"/>
        <v>2.1747609612719675E-2</v>
      </c>
      <c r="L16" s="52">
        <f t="shared" si="7"/>
        <v>-9.6130656098806957E-2</v>
      </c>
      <c r="N16" s="27">
        <f t="shared" si="0"/>
        <v>5.0352448208818466</v>
      </c>
      <c r="O16" s="152">
        <f t="shared" si="1"/>
        <v>4.9164160007725179</v>
      </c>
      <c r="P16" s="52">
        <f t="shared" si="8"/>
        <v>-2.359941260780991E-2</v>
      </c>
    </row>
    <row r="17" spans="1:16" ht="20.100000000000001" customHeight="1">
      <c r="A17" s="8" t="s">
        <v>173</v>
      </c>
      <c r="B17" s="19">
        <v>2312.52</v>
      </c>
      <c r="C17" s="140">
        <v>2298.09</v>
      </c>
      <c r="D17" s="247">
        <f t="shared" si="2"/>
        <v>1.1992484394477082E-2</v>
      </c>
      <c r="E17" s="215">
        <f t="shared" si="3"/>
        <v>1.293718645229008E-2</v>
      </c>
      <c r="F17" s="52">
        <f t="shared" si="4"/>
        <v>-6.2399460328991041E-3</v>
      </c>
      <c r="H17" s="19">
        <v>1543.9290000000001</v>
      </c>
      <c r="I17" s="140">
        <v>1557.65</v>
      </c>
      <c r="J17" s="247">
        <f t="shared" si="5"/>
        <v>1.4980719829327607E-2</v>
      </c>
      <c r="K17" s="215">
        <f t="shared" si="6"/>
        <v>1.6633790818021466E-2</v>
      </c>
      <c r="L17" s="52">
        <f t="shared" si="7"/>
        <v>8.8870666980152609E-3</v>
      </c>
      <c r="N17" s="27">
        <f t="shared" si="0"/>
        <v>6.6763919879611855</v>
      </c>
      <c r="O17" s="152">
        <f t="shared" si="1"/>
        <v>6.7780200079196202</v>
      </c>
      <c r="P17" s="52">
        <f t="shared" si="8"/>
        <v>1.5221997171779239E-2</v>
      </c>
    </row>
    <row r="18" spans="1:16" ht="20.100000000000001" customHeight="1">
      <c r="A18" s="8" t="s">
        <v>213</v>
      </c>
      <c r="B18" s="19">
        <v>3551.9799999999996</v>
      </c>
      <c r="C18" s="140">
        <v>3862.8900000000003</v>
      </c>
      <c r="D18" s="247">
        <f t="shared" si="2"/>
        <v>1.8420193001355535E-2</v>
      </c>
      <c r="E18" s="215">
        <f t="shared" si="3"/>
        <v>2.1746288515544138E-2</v>
      </c>
      <c r="F18" s="52">
        <f t="shared" si="4"/>
        <v>8.7531461325795978E-2</v>
      </c>
      <c r="H18" s="19">
        <v>1344.136</v>
      </c>
      <c r="I18" s="140">
        <v>1408.836</v>
      </c>
      <c r="J18" s="247">
        <f t="shared" si="5"/>
        <v>1.3042131359999773E-2</v>
      </c>
      <c r="K18" s="215">
        <f t="shared" si="6"/>
        <v>1.5044639887585844E-2</v>
      </c>
      <c r="L18" s="52">
        <f t="shared" si="7"/>
        <v>4.8135010147782702E-2</v>
      </c>
      <c r="N18" s="27">
        <f t="shared" si="0"/>
        <v>3.7841879740313855</v>
      </c>
      <c r="O18" s="152">
        <f t="shared" si="1"/>
        <v>3.6471035934235765</v>
      </c>
      <c r="P18" s="52">
        <f t="shared" si="8"/>
        <v>-3.6225573768675599E-2</v>
      </c>
    </row>
    <row r="19" spans="1:16" ht="20.100000000000001" customHeight="1">
      <c r="A19" s="8" t="s">
        <v>169</v>
      </c>
      <c r="B19" s="19">
        <v>1821.34</v>
      </c>
      <c r="C19" s="140">
        <v>2390.2199999999998</v>
      </c>
      <c r="D19" s="247">
        <f t="shared" si="2"/>
        <v>9.4452768092976001E-3</v>
      </c>
      <c r="E19" s="215">
        <f t="shared" si="3"/>
        <v>1.3455835847156896E-2</v>
      </c>
      <c r="F19" s="52">
        <f t="shared" si="4"/>
        <v>0.31234146287897918</v>
      </c>
      <c r="H19" s="19">
        <v>1157.626</v>
      </c>
      <c r="I19" s="140">
        <v>1364.9769999999999</v>
      </c>
      <c r="J19" s="247">
        <f t="shared" si="5"/>
        <v>1.1232427639577467E-2</v>
      </c>
      <c r="K19" s="215">
        <f t="shared" si="6"/>
        <v>1.4576279581042266E-2</v>
      </c>
      <c r="L19" s="52">
        <f t="shared" si="7"/>
        <v>0.17911743516472495</v>
      </c>
      <c r="N19" s="27">
        <f t="shared" si="0"/>
        <v>6.3559027968418853</v>
      </c>
      <c r="O19" s="152">
        <f t="shared" si="1"/>
        <v>5.7106751679761691</v>
      </c>
      <c r="P19" s="52">
        <f t="shared" si="8"/>
        <v>-0.10151628328650908</v>
      </c>
    </row>
    <row r="20" spans="1:16" ht="20.100000000000001" customHeight="1">
      <c r="A20" s="8" t="s">
        <v>220</v>
      </c>
      <c r="B20" s="19">
        <v>2774.2499999999995</v>
      </c>
      <c r="C20" s="140">
        <v>2375.08</v>
      </c>
      <c r="D20" s="247">
        <f t="shared" si="2"/>
        <v>1.4386967391148201E-2</v>
      </c>
      <c r="E20" s="215">
        <f t="shared" si="3"/>
        <v>1.3370604632153275E-2</v>
      </c>
      <c r="F20" s="52">
        <f t="shared" si="4"/>
        <v>-0.14388393259439478</v>
      </c>
      <c r="H20" s="19">
        <v>1465.6319999999998</v>
      </c>
      <c r="I20" s="140">
        <v>1316.2619999999999</v>
      </c>
      <c r="J20" s="247">
        <f t="shared" si="5"/>
        <v>1.4221005217789856E-2</v>
      </c>
      <c r="K20" s="215">
        <f t="shared" si="6"/>
        <v>1.405606315264056E-2</v>
      </c>
      <c r="L20" s="52">
        <f t="shared" si="7"/>
        <v>-0.10191507827340009</v>
      </c>
      <c r="N20" s="27">
        <f t="shared" si="0"/>
        <v>5.2829845904298463</v>
      </c>
      <c r="O20" s="152">
        <f t="shared" si="1"/>
        <v>5.5419691126193644</v>
      </c>
      <c r="P20" s="52">
        <f t="shared" si="8"/>
        <v>4.9022388340611477E-2</v>
      </c>
    </row>
    <row r="21" spans="1:16" ht="20.100000000000001" customHeight="1">
      <c r="A21" s="8" t="s">
        <v>182</v>
      </c>
      <c r="B21" s="19">
        <v>1179.26</v>
      </c>
      <c r="C21" s="140">
        <v>1214.1199999999999</v>
      </c>
      <c r="D21" s="247">
        <f t="shared" si="2"/>
        <v>6.1155177672111132E-3</v>
      </c>
      <c r="E21" s="215">
        <f t="shared" si="3"/>
        <v>6.8349354531173408E-3</v>
      </c>
      <c r="F21" s="52">
        <f t="shared" si="4"/>
        <v>2.9560911079829638E-2</v>
      </c>
      <c r="H21" s="19">
        <v>1215.259</v>
      </c>
      <c r="I21" s="140">
        <v>1233.646</v>
      </c>
      <c r="J21" s="247">
        <f t="shared" si="5"/>
        <v>1.179163977039672E-2</v>
      </c>
      <c r="K21" s="215">
        <f t="shared" si="6"/>
        <v>1.3173825639578153E-2</v>
      </c>
      <c r="L21" s="52">
        <f t="shared" si="7"/>
        <v>1.5130108067498323E-2</v>
      </c>
      <c r="N21" s="27">
        <f t="shared" si="0"/>
        <v>10.305267710258976</v>
      </c>
      <c r="O21" s="152">
        <f t="shared" si="1"/>
        <v>10.1608243007281</v>
      </c>
      <c r="P21" s="52">
        <f t="shared" si="8"/>
        <v>-1.4016463578823983E-2</v>
      </c>
    </row>
    <row r="22" spans="1:16" ht="20.100000000000001" customHeight="1">
      <c r="A22" s="8" t="s">
        <v>174</v>
      </c>
      <c r="B22" s="19">
        <v>876.79</v>
      </c>
      <c r="C22" s="140">
        <v>1714.8100000000002</v>
      </c>
      <c r="D22" s="247">
        <f t="shared" si="2"/>
        <v>4.5469403041848546E-3</v>
      </c>
      <c r="E22" s="215">
        <f t="shared" si="3"/>
        <v>9.6535891545812182E-3</v>
      </c>
      <c r="F22" s="52">
        <f t="shared" si="4"/>
        <v>0.95578188619851989</v>
      </c>
      <c r="H22" s="19">
        <v>542.84</v>
      </c>
      <c r="I22" s="140">
        <v>891.452</v>
      </c>
      <c r="J22" s="247">
        <f t="shared" si="5"/>
        <v>5.2671683426842803E-3</v>
      </c>
      <c r="K22" s="215">
        <f t="shared" si="6"/>
        <v>9.5196135796275626E-3</v>
      </c>
      <c r="L22" s="52">
        <f t="shared" si="7"/>
        <v>0.64220028000884233</v>
      </c>
      <c r="N22" s="27">
        <f t="shared" si="0"/>
        <v>6.1912202465812802</v>
      </c>
      <c r="O22" s="152">
        <f t="shared" si="1"/>
        <v>5.1985467777771284</v>
      </c>
      <c r="P22" s="52">
        <f t="shared" si="8"/>
        <v>-0.16033567362626044</v>
      </c>
    </row>
    <row r="23" spans="1:16" ht="20.100000000000001" customHeight="1">
      <c r="A23" s="8" t="s">
        <v>225</v>
      </c>
      <c r="B23" s="19">
        <v>1229.69</v>
      </c>
      <c r="C23" s="140">
        <v>1138.5</v>
      </c>
      <c r="D23" s="247">
        <f t="shared" si="2"/>
        <v>6.3770424191118445E-3</v>
      </c>
      <c r="E23" s="215">
        <f t="shared" si="3"/>
        <v>6.409229741190404E-3</v>
      </c>
      <c r="F23" s="52">
        <f t="shared" si="4"/>
        <v>-7.4156901332856295E-2</v>
      </c>
      <c r="H23" s="19">
        <v>660.83400000000006</v>
      </c>
      <c r="I23" s="140">
        <v>625.15700000000004</v>
      </c>
      <c r="J23" s="247">
        <f t="shared" si="5"/>
        <v>6.4120623472283247E-3</v>
      </c>
      <c r="K23" s="215">
        <f t="shared" si="6"/>
        <v>6.6759097142630539E-3</v>
      </c>
      <c r="L23" s="52">
        <f t="shared" si="7"/>
        <v>-5.3987839608736862E-2</v>
      </c>
      <c r="N23" s="27">
        <f t="shared" si="0"/>
        <v>5.3739885662240088</v>
      </c>
      <c r="O23" s="152">
        <f t="shared" si="1"/>
        <v>5.4910584101888453</v>
      </c>
      <c r="P23" s="52">
        <f t="shared" si="8"/>
        <v>2.1784535363664675E-2</v>
      </c>
    </row>
    <row r="24" spans="1:16" ht="20.100000000000001" customHeight="1">
      <c r="A24" s="8" t="s">
        <v>218</v>
      </c>
      <c r="B24" s="19">
        <v>938.94</v>
      </c>
      <c r="C24" s="140">
        <v>836.85</v>
      </c>
      <c r="D24" s="247">
        <f t="shared" si="2"/>
        <v>4.869243637828132E-3</v>
      </c>
      <c r="E24" s="215">
        <f t="shared" si="3"/>
        <v>4.711079410553526E-3</v>
      </c>
      <c r="F24" s="52">
        <f t="shared" si="4"/>
        <v>-0.10872899226787656</v>
      </c>
      <c r="H24" s="19">
        <v>525.32299999999998</v>
      </c>
      <c r="I24" s="140">
        <v>477.11400000000003</v>
      </c>
      <c r="J24" s="247">
        <f t="shared" si="5"/>
        <v>5.0972011555595271E-3</v>
      </c>
      <c r="K24" s="215">
        <f t="shared" si="6"/>
        <v>5.0949921178374434E-3</v>
      </c>
      <c r="L24" s="52">
        <f t="shared" si="7"/>
        <v>-9.1770206139841479E-2</v>
      </c>
      <c r="N24" s="27">
        <f t="shared" si="0"/>
        <v>5.5948516412124309</v>
      </c>
      <c r="O24" s="152">
        <f t="shared" si="1"/>
        <v>5.7013084782219039</v>
      </c>
      <c r="P24" s="52">
        <f t="shared" si="8"/>
        <v>1.9027642525013093E-2</v>
      </c>
    </row>
    <row r="25" spans="1:16" ht="20.100000000000001" customHeight="1">
      <c r="A25" s="8" t="s">
        <v>226</v>
      </c>
      <c r="B25" s="19">
        <v>623.21</v>
      </c>
      <c r="C25" s="140">
        <v>750.52</v>
      </c>
      <c r="D25" s="247">
        <f t="shared" si="2"/>
        <v>3.2319012157655124E-3</v>
      </c>
      <c r="E25" s="215">
        <f t="shared" si="3"/>
        <v>4.2250813397964179E-3</v>
      </c>
      <c r="F25" s="52">
        <f t="shared" si="4"/>
        <v>0.20428106095858528</v>
      </c>
      <c r="H25" s="19">
        <v>373.68799999999999</v>
      </c>
      <c r="I25" s="140">
        <v>460.64499999999998</v>
      </c>
      <c r="J25" s="247">
        <f t="shared" si="5"/>
        <v>3.6258890347818937E-3</v>
      </c>
      <c r="K25" s="215">
        <f t="shared" si="6"/>
        <v>4.9191234047234605E-3</v>
      </c>
      <c r="L25" s="52">
        <f t="shared" si="7"/>
        <v>0.2326994712166299</v>
      </c>
      <c r="N25" s="27">
        <f t="shared" si="0"/>
        <v>5.9961810625631804</v>
      </c>
      <c r="O25" s="152">
        <f t="shared" si="1"/>
        <v>6.137677876672174</v>
      </c>
      <c r="P25" s="52">
        <f t="shared" si="8"/>
        <v>2.3597822119218684E-2</v>
      </c>
    </row>
    <row r="26" spans="1:16" ht="20.100000000000001" customHeight="1">
      <c r="A26" s="8" t="s">
        <v>253</v>
      </c>
      <c r="B26" s="19">
        <v>357.26</v>
      </c>
      <c r="C26" s="140">
        <v>500.56</v>
      </c>
      <c r="D26" s="247">
        <f t="shared" si="2"/>
        <v>1.8527126142783121E-3</v>
      </c>
      <c r="E26" s="215">
        <f t="shared" si="3"/>
        <v>2.8179218614407279E-3</v>
      </c>
      <c r="F26" s="52">
        <f t="shared" si="4"/>
        <v>0.40110843643285005</v>
      </c>
      <c r="H26" s="19">
        <v>299.08</v>
      </c>
      <c r="I26" s="140">
        <v>436.22500000000002</v>
      </c>
      <c r="J26" s="247">
        <f t="shared" si="5"/>
        <v>2.9019687346732268E-3</v>
      </c>
      <c r="K26" s="215">
        <f t="shared" si="6"/>
        <v>4.6583477672079189E-3</v>
      </c>
      <c r="L26" s="52">
        <f t="shared" si="7"/>
        <v>0.45855623913334242</v>
      </c>
      <c r="N26" s="27">
        <f t="shared" si="0"/>
        <v>8.371494149918826</v>
      </c>
      <c r="O26" s="152">
        <f t="shared" si="1"/>
        <v>8.7147394917692189</v>
      </c>
      <c r="P26" s="52">
        <f t="shared" si="8"/>
        <v>4.1001682101602037E-2</v>
      </c>
    </row>
    <row r="27" spans="1:16" ht="20.100000000000001" customHeight="1">
      <c r="A27" s="8" t="s">
        <v>180</v>
      </c>
      <c r="B27" s="19">
        <v>262.44</v>
      </c>
      <c r="C27" s="140">
        <v>383.74</v>
      </c>
      <c r="D27" s="247">
        <f t="shared" si="2"/>
        <v>1.3609861123305162E-3</v>
      </c>
      <c r="E27" s="215">
        <f t="shared" si="3"/>
        <v>2.1602791575620604E-3</v>
      </c>
      <c r="F27" s="52">
        <f t="shared" si="4"/>
        <v>0.46220088401158366</v>
      </c>
      <c r="H27" s="19">
        <v>264.964</v>
      </c>
      <c r="I27" s="140">
        <v>422.25399999999996</v>
      </c>
      <c r="J27" s="247">
        <f t="shared" si="5"/>
        <v>2.5709417005950141E-3</v>
      </c>
      <c r="K27" s="215">
        <f t="shared" si="6"/>
        <v>4.5091546291354508E-3</v>
      </c>
      <c r="L27" s="52">
        <f t="shared" si="7"/>
        <v>0.59362781358977057</v>
      </c>
      <c r="N27" s="27">
        <f t="shared" ref="N27" si="9">(H27/B27)*10</f>
        <v>10.096174363664076</v>
      </c>
      <c r="O27" s="152">
        <f t="shared" ref="O27" si="10">(I27/C27)*10</f>
        <v>11.003648303538853</v>
      </c>
      <c r="P27" s="52">
        <f t="shared" ref="P27" si="11">(O27-N27)/N27</f>
        <v>8.9882950431279862E-2</v>
      </c>
    </row>
    <row r="28" spans="1:16" ht="20.100000000000001" customHeight="1">
      <c r="A28" s="8" t="s">
        <v>215</v>
      </c>
      <c r="B28" s="19">
        <v>1018.04</v>
      </c>
      <c r="C28" s="140">
        <v>712.43</v>
      </c>
      <c r="D28" s="247">
        <f t="shared" si="2"/>
        <v>5.2794478806468476E-3</v>
      </c>
      <c r="E28" s="215">
        <f t="shared" si="3"/>
        <v>4.01065221301386E-3</v>
      </c>
      <c r="F28" s="52">
        <f t="shared" si="4"/>
        <v>-0.30019449137558446</v>
      </c>
      <c r="H28" s="19">
        <v>571.649</v>
      </c>
      <c r="I28" s="140">
        <v>401.447</v>
      </c>
      <c r="J28" s="247">
        <f t="shared" si="5"/>
        <v>5.5467016357068858E-3</v>
      </c>
      <c r="K28" s="215">
        <f t="shared" si="6"/>
        <v>4.2869613985954888E-3</v>
      </c>
      <c r="L28" s="52">
        <f t="shared" si="7"/>
        <v>-0.29773864731679756</v>
      </c>
      <c r="N28" s="27">
        <f t="shared" si="0"/>
        <v>5.6151919374484303</v>
      </c>
      <c r="O28" s="152">
        <f t="shared" si="1"/>
        <v>5.6348974636104607</v>
      </c>
      <c r="P28" s="52">
        <f t="shared" si="8"/>
        <v>3.509323702830496E-3</v>
      </c>
    </row>
    <row r="29" spans="1:16" ht="20.100000000000001" customHeight="1">
      <c r="A29" s="8" t="s">
        <v>175</v>
      </c>
      <c r="B29" s="19">
        <v>396.04</v>
      </c>
      <c r="C29" s="140">
        <v>398.4</v>
      </c>
      <c r="D29" s="247">
        <f t="shared" si="2"/>
        <v>2.0538215970407623E-3</v>
      </c>
      <c r="E29" s="215">
        <f t="shared" si="3"/>
        <v>2.2428081940186707E-3</v>
      </c>
      <c r="F29" s="52">
        <f>(C29-B29)/B29</f>
        <v>5.9589940410058493E-3</v>
      </c>
      <c r="H29" s="19">
        <v>344.315</v>
      </c>
      <c r="I29" s="140">
        <v>327.32599999999996</v>
      </c>
      <c r="J29" s="247">
        <f t="shared" si="5"/>
        <v>3.3408832582553566E-3</v>
      </c>
      <c r="K29" s="215">
        <f t="shared" si="6"/>
        <v>3.4954400624656974E-3</v>
      </c>
      <c r="L29" s="52">
        <f>(I29-H29)/H29</f>
        <v>-4.934144605956764E-2</v>
      </c>
      <c r="N29" s="27">
        <f t="shared" si="0"/>
        <v>8.6939450560549432</v>
      </c>
      <c r="O29" s="152">
        <f t="shared" si="1"/>
        <v>8.2160140562248998</v>
      </c>
      <c r="P29" s="52">
        <f>(O29-N29)/N29</f>
        <v>-5.4972857172266791E-2</v>
      </c>
    </row>
    <row r="30" spans="1:16" ht="20.100000000000001" customHeight="1">
      <c r="A30" s="8" t="s">
        <v>181</v>
      </c>
      <c r="B30" s="19">
        <v>640.68999999999994</v>
      </c>
      <c r="C30" s="140">
        <v>555.79999999999995</v>
      </c>
      <c r="D30" s="247">
        <f t="shared" si="2"/>
        <v>3.3225506489446667E-3</v>
      </c>
      <c r="E30" s="215">
        <f t="shared" si="3"/>
        <v>3.1288975758925132E-3</v>
      </c>
      <c r="F30" s="52">
        <f>(C30-B30)/B30</f>
        <v>-0.13249777583542743</v>
      </c>
      <c r="H30" s="19">
        <v>343.97800000000001</v>
      </c>
      <c r="I30" s="140">
        <v>262.91399999999999</v>
      </c>
      <c r="J30" s="247">
        <f t="shared" si="5"/>
        <v>3.3376133523319086E-3</v>
      </c>
      <c r="K30" s="215">
        <f t="shared" si="6"/>
        <v>2.8075989337330567E-3</v>
      </c>
      <c r="L30" s="52">
        <f t="shared" ref="L30:L31" si="12">(I30-H30)/H30</f>
        <v>-0.2356662344684835</v>
      </c>
      <c r="N30" s="27">
        <f t="shared" ref="N30:N31" si="13">(H30/B30)*10</f>
        <v>5.3688679392529934</v>
      </c>
      <c r="O30" s="152">
        <f t="shared" ref="O30:O31" si="14">(I30/C30)*10</f>
        <v>4.7303706369197558</v>
      </c>
      <c r="P30" s="52">
        <f t="shared" ref="P30:P31" si="15">(O30-N30)/N30</f>
        <v>-0.11892587218714046</v>
      </c>
    </row>
    <row r="31" spans="1:16" ht="20.100000000000001" customHeight="1">
      <c r="A31" s="8" t="s">
        <v>177</v>
      </c>
      <c r="B31" s="19">
        <v>458.72</v>
      </c>
      <c r="C31" s="140">
        <v>379.5</v>
      </c>
      <c r="D31" s="247">
        <f t="shared" si="2"/>
        <v>2.378873454687755E-3</v>
      </c>
      <c r="E31" s="215">
        <f t="shared" si="3"/>
        <v>2.1364099137301347E-3</v>
      </c>
      <c r="F31" s="52">
        <f t="shared" si="4"/>
        <v>-0.17269794209975589</v>
      </c>
      <c r="H31" s="19">
        <v>376.66300000000001</v>
      </c>
      <c r="I31" s="140">
        <v>261.99599999999998</v>
      </c>
      <c r="J31" s="247">
        <f t="shared" si="5"/>
        <v>3.6547554149666366E-3</v>
      </c>
      <c r="K31" s="215">
        <f t="shared" si="6"/>
        <v>2.7977958200868947E-3</v>
      </c>
      <c r="L31" s="52">
        <f t="shared" si="12"/>
        <v>-0.30442862718132663</v>
      </c>
      <c r="N31" s="27">
        <f t="shared" si="13"/>
        <v>8.2111745727241008</v>
      </c>
      <c r="O31" s="152">
        <f t="shared" si="14"/>
        <v>6.9037154150197626</v>
      </c>
      <c r="P31" s="52">
        <f t="shared" si="15"/>
        <v>-0.15922924864457993</v>
      </c>
    </row>
    <row r="32" spans="1:16" ht="20.100000000000001" customHeight="1" thickBot="1">
      <c r="A32" s="8" t="s">
        <v>17</v>
      </c>
      <c r="B32" s="19">
        <f>B33-SUM(B7:B31)</f>
        <v>6830.3199999999488</v>
      </c>
      <c r="C32" s="140">
        <f>C33-SUM(C7:C31)</f>
        <v>5479.8000000001048</v>
      </c>
      <c r="D32" s="247">
        <f t="shared" si="2"/>
        <v>3.5421317873697997E-2</v>
      </c>
      <c r="E32" s="215">
        <f t="shared" si="3"/>
        <v>3.0848745837308605E-2</v>
      </c>
      <c r="F32" s="52">
        <f t="shared" si="4"/>
        <v>-0.1977242647489216</v>
      </c>
      <c r="H32" s="19">
        <f>H33-SUM(H7:H31)</f>
        <v>5244.1469999999244</v>
      </c>
      <c r="I32" s="140">
        <f>I33-SUM(I7:I31)</f>
        <v>4035.9039999999513</v>
      </c>
      <c r="J32" s="247">
        <f t="shared" si="5"/>
        <v>5.0883879343420417E-2</v>
      </c>
      <c r="K32" s="215">
        <f t="shared" si="6"/>
        <v>4.30985028071873E-2</v>
      </c>
      <c r="L32" s="52">
        <f t="shared" si="7"/>
        <v>-0.23039838509484775</v>
      </c>
      <c r="N32" s="27">
        <f t="shared" si="0"/>
        <v>7.6777471626511842</v>
      </c>
      <c r="O32" s="152">
        <f t="shared" si="1"/>
        <v>7.3650571188727216</v>
      </c>
      <c r="P32" s="52">
        <f t="shared" si="8"/>
        <v>-4.0726796175258304E-2</v>
      </c>
    </row>
    <row r="33" spans="1:16" ht="26.25" customHeight="1" thickBot="1">
      <c r="A33" s="12" t="s">
        <v>18</v>
      </c>
      <c r="B33" s="17">
        <v>192830.77000000005</v>
      </c>
      <c r="C33" s="145">
        <v>177634.45000000004</v>
      </c>
      <c r="D33" s="243">
        <f>SUM(D7:D32)</f>
        <v>0.99999999999999956</v>
      </c>
      <c r="E33" s="244">
        <f>SUM(E7:E32)</f>
        <v>1</v>
      </c>
      <c r="F33" s="57">
        <f t="shared" si="4"/>
        <v>-7.8806509977634803E-2</v>
      </c>
      <c r="G33" s="1"/>
      <c r="H33" s="17">
        <v>103061.06899999996</v>
      </c>
      <c r="I33" s="145">
        <v>93643.716999999961</v>
      </c>
      <c r="J33" s="243">
        <f>SUM(J7:J32)</f>
        <v>0.99999999999999967</v>
      </c>
      <c r="K33" s="244">
        <f>SUM(K7:K32)</f>
        <v>1</v>
      </c>
      <c r="L33" s="57">
        <f t="shared" si="7"/>
        <v>-9.1376424593461208E-2</v>
      </c>
      <c r="N33" s="29">
        <f t="shared" si="0"/>
        <v>5.3446381508511287</v>
      </c>
      <c r="O33" s="146">
        <f t="shared" si="1"/>
        <v>5.2717092320774448</v>
      </c>
      <c r="P33" s="57">
        <f t="shared" si="8"/>
        <v>-1.3645249073049041E-2</v>
      </c>
    </row>
    <row r="35" spans="1:16" ht="15.75" thickBot="1"/>
    <row r="36" spans="1:16">
      <c r="A36" s="494" t="s">
        <v>2</v>
      </c>
      <c r="B36" s="482" t="s">
        <v>1</v>
      </c>
      <c r="C36" s="480"/>
      <c r="D36" s="482" t="s">
        <v>101</v>
      </c>
      <c r="E36" s="480"/>
      <c r="F36" s="130" t="s">
        <v>0</v>
      </c>
      <c r="H36" s="492" t="s">
        <v>19</v>
      </c>
      <c r="I36" s="493"/>
      <c r="J36" s="482" t="s">
        <v>101</v>
      </c>
      <c r="K36" s="483"/>
      <c r="L36" s="130" t="s">
        <v>0</v>
      </c>
      <c r="N36" s="490" t="s">
        <v>22</v>
      </c>
      <c r="O36" s="480"/>
      <c r="P36" s="130" t="s">
        <v>0</v>
      </c>
    </row>
    <row r="37" spans="1:16">
      <c r="A37" s="495"/>
      <c r="B37" s="485" t="str">
        <f>B5</f>
        <v>jan-maio</v>
      </c>
      <c r="C37" s="487"/>
      <c r="D37" s="485" t="str">
        <f>B5</f>
        <v>jan-maio</v>
      </c>
      <c r="E37" s="487"/>
      <c r="F37" s="131" t="str">
        <f>F5</f>
        <v>2026/2025</v>
      </c>
      <c r="H37" s="488" t="str">
        <f>B5</f>
        <v>jan-maio</v>
      </c>
      <c r="I37" s="487"/>
      <c r="J37" s="485" t="str">
        <f>B5</f>
        <v>jan-maio</v>
      </c>
      <c r="K37" s="486"/>
      <c r="L37" s="131" t="str">
        <f>L5</f>
        <v>2026/2025</v>
      </c>
      <c r="N37" s="488" t="str">
        <f>B5</f>
        <v>jan-maio</v>
      </c>
      <c r="O37" s="486"/>
      <c r="P37" s="131" t="str">
        <f>P5</f>
        <v>2026/2025</v>
      </c>
    </row>
    <row r="38" spans="1:16" ht="19.5" customHeight="1" thickBot="1">
      <c r="A38" s="496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319">
        <f>B6</f>
        <v>2025</v>
      </c>
      <c r="I38" s="134">
        <f>C6</f>
        <v>2026</v>
      </c>
      <c r="J38" s="176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210</v>
      </c>
      <c r="B39" s="39">
        <v>66912.86</v>
      </c>
      <c r="C39" s="147">
        <v>62006.58</v>
      </c>
      <c r="D39" s="247">
        <f t="shared" ref="D39:D61" si="16">B39/$B$62</f>
        <v>0.43808289344689783</v>
      </c>
      <c r="E39" s="246">
        <f t="shared" ref="E39:E61" si="17">C39/$C$62</f>
        <v>0.43970525571430302</v>
      </c>
      <c r="F39" s="52">
        <f>(C39-B39)/B39</f>
        <v>-7.332342392777709E-2</v>
      </c>
      <c r="H39" s="320">
        <v>28856.045999999998</v>
      </c>
      <c r="I39" s="317">
        <v>26552.122999999996</v>
      </c>
      <c r="J39" s="323">
        <f>H39/$H$62</f>
        <v>0.42014428473716359</v>
      </c>
      <c r="K39" s="246">
        <f t="shared" ref="K39:K61" si="18">I39/$I$62</f>
        <v>0.41811051674878996</v>
      </c>
      <c r="L39" s="52">
        <f>(I39-H39)/H39</f>
        <v>-7.9841950626222402E-2</v>
      </c>
      <c r="N39" s="27">
        <f t="shared" ref="N39:N62" si="19">(H39/B39)*10</f>
        <v>4.3124813376681255</v>
      </c>
      <c r="O39" s="151">
        <f t="shared" ref="O39:O62" si="20">(I39/C39)*10</f>
        <v>4.2821460238574671</v>
      </c>
      <c r="P39" s="61">
        <f t="shared" si="8"/>
        <v>-7.0343061071799252E-3</v>
      </c>
    </row>
    <row r="40" spans="1:16" ht="20.100000000000001" customHeight="1">
      <c r="A40" s="38" t="s">
        <v>211</v>
      </c>
      <c r="B40" s="19">
        <v>30655.11</v>
      </c>
      <c r="C40" s="140">
        <v>25454.429999999997</v>
      </c>
      <c r="D40" s="247">
        <f t="shared" si="16"/>
        <v>0.20070102051732555</v>
      </c>
      <c r="E40" s="215">
        <f t="shared" si="17"/>
        <v>0.18050417636663438</v>
      </c>
      <c r="F40" s="52">
        <f t="shared" ref="F40:F62" si="21">(C40-B40)/B40</f>
        <v>-0.16965132403700406</v>
      </c>
      <c r="H40" s="321">
        <v>13208.398000000001</v>
      </c>
      <c r="I40" s="317">
        <v>11134.888000000001</v>
      </c>
      <c r="J40" s="323">
        <f t="shared" ref="J40:J61" si="22">H40/$H$62</f>
        <v>0.19231439159175803</v>
      </c>
      <c r="K40" s="215">
        <f t="shared" si="18"/>
        <v>0.17533866409175272</v>
      </c>
      <c r="L40" s="52">
        <f t="shared" ref="L40:L62" si="23">(I40-H40)/H40</f>
        <v>-0.15698421564825651</v>
      </c>
      <c r="N40" s="27">
        <f t="shared" si="19"/>
        <v>4.3087100323567586</v>
      </c>
      <c r="O40" s="152">
        <f t="shared" si="20"/>
        <v>4.3744401269248625</v>
      </c>
      <c r="P40" s="52">
        <f t="shared" si="8"/>
        <v>1.5255167805328294E-2</v>
      </c>
    </row>
    <row r="41" spans="1:16" ht="20.100000000000001" customHeight="1">
      <c r="A41" s="38" t="s">
        <v>214</v>
      </c>
      <c r="B41" s="19">
        <v>22923.66</v>
      </c>
      <c r="C41" s="140">
        <v>23367.300000000003</v>
      </c>
      <c r="D41" s="247">
        <f t="shared" si="16"/>
        <v>0.15008270908152652</v>
      </c>
      <c r="E41" s="215">
        <f t="shared" si="17"/>
        <v>0.16570377888689933</v>
      </c>
      <c r="F41" s="52">
        <f t="shared" si="21"/>
        <v>1.935293055297466E-2</v>
      </c>
      <c r="H41" s="321">
        <v>9784.0399999999991</v>
      </c>
      <c r="I41" s="317">
        <v>9829.5509999999995</v>
      </c>
      <c r="J41" s="323">
        <f t="shared" si="22"/>
        <v>0.1424557088535206</v>
      </c>
      <c r="K41" s="215">
        <f t="shared" si="18"/>
        <v>0.1547838057250106</v>
      </c>
      <c r="L41" s="52">
        <f t="shared" si="23"/>
        <v>4.6515549813778796E-3</v>
      </c>
      <c r="N41" s="27">
        <f t="shared" si="19"/>
        <v>4.268096804785972</v>
      </c>
      <c r="O41" s="152">
        <f t="shared" si="20"/>
        <v>4.2065411921788129</v>
      </c>
      <c r="P41" s="52">
        <f t="shared" si="8"/>
        <v>-1.4422262526504666E-2</v>
      </c>
    </row>
    <row r="42" spans="1:16" ht="20.100000000000001" customHeight="1">
      <c r="A42" s="38" t="s">
        <v>212</v>
      </c>
      <c r="B42" s="19">
        <v>11179.890000000001</v>
      </c>
      <c r="C42" s="140">
        <v>10072.86</v>
      </c>
      <c r="D42" s="247">
        <f t="shared" si="16"/>
        <v>7.3195474825288279E-2</v>
      </c>
      <c r="E42" s="215">
        <f t="shared" si="17"/>
        <v>7.1429346402823293E-2</v>
      </c>
      <c r="F42" s="52">
        <f t="shared" si="21"/>
        <v>-9.9019757797259231E-2</v>
      </c>
      <c r="H42" s="321">
        <v>4936.1679999999997</v>
      </c>
      <c r="I42" s="317">
        <v>4760.0990000000002</v>
      </c>
      <c r="J42" s="323">
        <f t="shared" si="22"/>
        <v>7.1870649696859898E-2</v>
      </c>
      <c r="K42" s="215">
        <f t="shared" si="18"/>
        <v>7.4956245595329568E-2</v>
      </c>
      <c r="L42" s="52">
        <f t="shared" si="23"/>
        <v>-3.566916685169539E-2</v>
      </c>
      <c r="N42" s="27">
        <f t="shared" si="19"/>
        <v>4.4152205433148257</v>
      </c>
      <c r="O42" s="152">
        <f t="shared" si="20"/>
        <v>4.7256677845219732</v>
      </c>
      <c r="P42" s="52">
        <f t="shared" si="8"/>
        <v>7.0312963568083128E-2</v>
      </c>
    </row>
    <row r="43" spans="1:16" ht="20.100000000000001" customHeight="1">
      <c r="A43" s="38" t="s">
        <v>217</v>
      </c>
      <c r="B43" s="19">
        <v>4463.8500000000004</v>
      </c>
      <c r="C43" s="140">
        <v>4563.9800000000005</v>
      </c>
      <c r="D43" s="247">
        <f t="shared" si="16"/>
        <v>2.922511941520561E-2</v>
      </c>
      <c r="E43" s="215">
        <f t="shared" si="17"/>
        <v>3.2364403793516183E-2</v>
      </c>
      <c r="F43" s="52">
        <f t="shared" si="21"/>
        <v>2.243130929578729E-2</v>
      </c>
      <c r="H43" s="321">
        <v>3410.1349999999998</v>
      </c>
      <c r="I43" s="317">
        <v>3337.6390000000001</v>
      </c>
      <c r="J43" s="323">
        <f t="shared" si="22"/>
        <v>4.9651595732560422E-2</v>
      </c>
      <c r="K43" s="215">
        <f t="shared" si="18"/>
        <v>5.2557076773518827E-2</v>
      </c>
      <c r="L43" s="52">
        <f t="shared" si="23"/>
        <v>-2.1258982415652061E-2</v>
      </c>
      <c r="N43" s="27">
        <f t="shared" si="19"/>
        <v>7.6394480101257862</v>
      </c>
      <c r="O43" s="152">
        <f t="shared" si="20"/>
        <v>7.313000933395851</v>
      </c>
      <c r="P43" s="52">
        <f t="shared" si="8"/>
        <v>-4.2731762333776277E-2</v>
      </c>
    </row>
    <row r="44" spans="1:16" ht="20.100000000000001" customHeight="1">
      <c r="A44" s="38" t="s">
        <v>216</v>
      </c>
      <c r="B44" s="19">
        <v>4474.7</v>
      </c>
      <c r="C44" s="140">
        <v>4142.3</v>
      </c>
      <c r="D44" s="247">
        <f t="shared" si="16"/>
        <v>2.9296155078513061E-2</v>
      </c>
      <c r="E44" s="215">
        <f t="shared" si="17"/>
        <v>2.9374158044926157E-2</v>
      </c>
      <c r="F44" s="52">
        <f t="shared" si="21"/>
        <v>-7.4284309562652168E-2</v>
      </c>
      <c r="H44" s="321">
        <v>2253.1210000000001</v>
      </c>
      <c r="I44" s="317">
        <v>2036.527</v>
      </c>
      <c r="J44" s="323">
        <f t="shared" si="22"/>
        <v>3.2805461668978582E-2</v>
      </c>
      <c r="K44" s="215">
        <f t="shared" si="18"/>
        <v>3.2068748564582319E-2</v>
      </c>
      <c r="L44" s="52">
        <f t="shared" si="23"/>
        <v>-9.6130656098806957E-2</v>
      </c>
      <c r="N44" s="27">
        <f t="shared" si="19"/>
        <v>5.0352448208818466</v>
      </c>
      <c r="O44" s="152">
        <f t="shared" si="20"/>
        <v>4.9164160007725179</v>
      </c>
      <c r="P44" s="52">
        <f t="shared" si="8"/>
        <v>-2.359941260780991E-2</v>
      </c>
    </row>
    <row r="45" spans="1:16" ht="20.100000000000001" customHeight="1">
      <c r="A45" s="38" t="s">
        <v>213</v>
      </c>
      <c r="B45" s="19">
        <v>3551.9799999999996</v>
      </c>
      <c r="C45" s="140">
        <v>3862.8900000000003</v>
      </c>
      <c r="D45" s="247">
        <f t="shared" si="16"/>
        <v>2.3255046576480393E-2</v>
      </c>
      <c r="E45" s="215">
        <f t="shared" si="17"/>
        <v>2.7392786946905057E-2</v>
      </c>
      <c r="F45" s="52">
        <f t="shared" si="21"/>
        <v>8.7531461325795978E-2</v>
      </c>
      <c r="H45" s="321">
        <v>1344.136</v>
      </c>
      <c r="I45" s="317">
        <v>1408.836</v>
      </c>
      <c r="J45" s="323">
        <f t="shared" si="22"/>
        <v>1.9570632037025172E-2</v>
      </c>
      <c r="K45" s="215">
        <f t="shared" si="18"/>
        <v>2.2184634651409924E-2</v>
      </c>
      <c r="L45" s="52">
        <f t="shared" si="23"/>
        <v>4.8135010147782702E-2</v>
      </c>
      <c r="N45" s="27">
        <f t="shared" si="19"/>
        <v>3.7841879740313855</v>
      </c>
      <c r="O45" s="152">
        <f t="shared" si="20"/>
        <v>3.6471035934235765</v>
      </c>
      <c r="P45" s="52">
        <f t="shared" si="8"/>
        <v>-3.6225573768675599E-2</v>
      </c>
    </row>
    <row r="46" spans="1:16" ht="20.100000000000001" customHeight="1">
      <c r="A46" s="38" t="s">
        <v>220</v>
      </c>
      <c r="B46" s="19">
        <v>2774.2499999999995</v>
      </c>
      <c r="C46" s="140">
        <v>2375.08</v>
      </c>
      <c r="D46" s="247">
        <f t="shared" si="16"/>
        <v>1.8163197136470566E-2</v>
      </c>
      <c r="E46" s="215">
        <f t="shared" si="17"/>
        <v>1.6842328003607469E-2</v>
      </c>
      <c r="F46" s="52">
        <f t="shared" si="21"/>
        <v>-0.14388393259439478</v>
      </c>
      <c r="H46" s="321">
        <v>1465.6319999999998</v>
      </c>
      <c r="I46" s="317">
        <v>1316.2619999999999</v>
      </c>
      <c r="J46" s="323">
        <f t="shared" si="22"/>
        <v>2.1339614870585475E-2</v>
      </c>
      <c r="K46" s="215">
        <f t="shared" si="18"/>
        <v>2.07268919700619E-2</v>
      </c>
      <c r="L46" s="52">
        <f t="shared" si="23"/>
        <v>-0.10191507827340009</v>
      </c>
      <c r="N46" s="27">
        <f t="shared" si="19"/>
        <v>5.2829845904298463</v>
      </c>
      <c r="O46" s="152">
        <f t="shared" si="20"/>
        <v>5.5419691126193644</v>
      </c>
      <c r="P46" s="52">
        <f t="shared" si="8"/>
        <v>4.9022388340611477E-2</v>
      </c>
    </row>
    <row r="47" spans="1:16" ht="20.100000000000001" customHeight="1">
      <c r="A47" s="38" t="s">
        <v>225</v>
      </c>
      <c r="B47" s="19">
        <v>1229.69</v>
      </c>
      <c r="C47" s="140">
        <v>1138.5</v>
      </c>
      <c r="D47" s="247">
        <f t="shared" si="16"/>
        <v>8.0508612730455075E-3</v>
      </c>
      <c r="E47" s="215">
        <f t="shared" si="17"/>
        <v>8.0734082355571612E-3</v>
      </c>
      <c r="F47" s="52">
        <f t="shared" si="21"/>
        <v>-7.4156901332856295E-2</v>
      </c>
      <c r="H47" s="321">
        <v>660.83400000000006</v>
      </c>
      <c r="I47" s="317">
        <v>625.15700000000004</v>
      </c>
      <c r="J47" s="323">
        <f t="shared" si="22"/>
        <v>9.6217488792469628E-3</v>
      </c>
      <c r="K47" s="215">
        <f t="shared" si="18"/>
        <v>9.8442115652719511E-3</v>
      </c>
      <c r="L47" s="52">
        <f t="shared" si="23"/>
        <v>-5.3987839608736862E-2</v>
      </c>
      <c r="N47" s="27">
        <f t="shared" si="19"/>
        <v>5.3739885662240088</v>
      </c>
      <c r="O47" s="152">
        <f t="shared" si="20"/>
        <v>5.4910584101888453</v>
      </c>
      <c r="P47" s="52">
        <f t="shared" si="8"/>
        <v>2.1784535363664675E-2</v>
      </c>
    </row>
    <row r="48" spans="1:16" ht="20.100000000000001" customHeight="1">
      <c r="A48" s="38" t="s">
        <v>218</v>
      </c>
      <c r="B48" s="19">
        <v>938.94</v>
      </c>
      <c r="C48" s="140">
        <v>836.85</v>
      </c>
      <c r="D48" s="247">
        <f t="shared" si="16"/>
        <v>6.1473019083780047E-3</v>
      </c>
      <c r="E48" s="215">
        <f t="shared" si="17"/>
        <v>5.9343273446868785E-3</v>
      </c>
      <c r="F48" s="52">
        <f t="shared" si="21"/>
        <v>-0.10872899226787656</v>
      </c>
      <c r="H48" s="321">
        <v>525.32299999999998</v>
      </c>
      <c r="I48" s="317">
        <v>477.11400000000003</v>
      </c>
      <c r="J48" s="323">
        <f t="shared" si="22"/>
        <v>7.6487075218476218E-3</v>
      </c>
      <c r="K48" s="215">
        <f t="shared" si="18"/>
        <v>7.5130105825467223E-3</v>
      </c>
      <c r="L48" s="52">
        <f t="shared" si="23"/>
        <v>-9.1770206139841479E-2</v>
      </c>
      <c r="N48" s="27">
        <f t="shared" si="19"/>
        <v>5.5948516412124309</v>
      </c>
      <c r="O48" s="152">
        <f t="shared" si="20"/>
        <v>5.7013084782219039</v>
      </c>
      <c r="P48" s="52">
        <f t="shared" si="8"/>
        <v>1.9027642525013093E-2</v>
      </c>
    </row>
    <row r="49" spans="1:16" ht="20.100000000000001" customHeight="1">
      <c r="A49" s="38" t="s">
        <v>226</v>
      </c>
      <c r="B49" s="19">
        <v>623.21</v>
      </c>
      <c r="C49" s="140">
        <v>750.52</v>
      </c>
      <c r="D49" s="247">
        <f t="shared" si="16"/>
        <v>4.0801968414597911E-3</v>
      </c>
      <c r="E49" s="215">
        <f t="shared" si="17"/>
        <v>5.3221382072466935E-3</v>
      </c>
      <c r="F49" s="52">
        <f t="shared" si="21"/>
        <v>0.20428106095858528</v>
      </c>
      <c r="H49" s="321">
        <v>373.68799999999999</v>
      </c>
      <c r="I49" s="317">
        <v>460.64499999999998</v>
      </c>
      <c r="J49" s="323">
        <f t="shared" si="22"/>
        <v>5.4409005819737464E-3</v>
      </c>
      <c r="K49" s="215">
        <f t="shared" si="18"/>
        <v>7.2536768147596475E-3</v>
      </c>
      <c r="L49" s="52">
        <f t="shared" si="23"/>
        <v>0.2326994712166299</v>
      </c>
      <c r="N49" s="27">
        <f t="shared" si="19"/>
        <v>5.9961810625631804</v>
      </c>
      <c r="O49" s="152">
        <f t="shared" si="20"/>
        <v>6.137677876672174</v>
      </c>
      <c r="P49" s="52">
        <f t="shared" si="8"/>
        <v>2.3597822119218684E-2</v>
      </c>
    </row>
    <row r="50" spans="1:16" ht="20.100000000000001" customHeight="1">
      <c r="A50" s="38" t="s">
        <v>215</v>
      </c>
      <c r="B50" s="19">
        <v>1018.04</v>
      </c>
      <c r="C50" s="140">
        <v>712.43</v>
      </c>
      <c r="D50" s="247">
        <f t="shared" si="16"/>
        <v>6.6651748086194468E-3</v>
      </c>
      <c r="E50" s="215">
        <f t="shared" si="17"/>
        <v>5.0520318219218164E-3</v>
      </c>
      <c r="F50" s="52">
        <f t="shared" si="21"/>
        <v>-0.30019449137558446</v>
      </c>
      <c r="H50" s="321">
        <v>571.649</v>
      </c>
      <c r="I50" s="317">
        <v>401.447</v>
      </c>
      <c r="J50" s="323">
        <f t="shared" si="22"/>
        <v>8.3232144911924121E-3</v>
      </c>
      <c r="K50" s="215">
        <f t="shared" si="18"/>
        <v>6.3214987599014786E-3</v>
      </c>
      <c r="L50" s="52">
        <f t="shared" si="23"/>
        <v>-0.29773864731679756</v>
      </c>
      <c r="N50" s="27">
        <f t="shared" si="19"/>
        <v>5.6151919374484303</v>
      </c>
      <c r="O50" s="152">
        <f t="shared" si="20"/>
        <v>5.6348974636104607</v>
      </c>
      <c r="P50" s="52">
        <f t="shared" si="8"/>
        <v>3.509323702830496E-3</v>
      </c>
    </row>
    <row r="51" spans="1:16" ht="20.100000000000001" customHeight="1">
      <c r="A51" s="38" t="s">
        <v>222</v>
      </c>
      <c r="B51" s="19">
        <v>428.75</v>
      </c>
      <c r="C51" s="140">
        <v>371.58</v>
      </c>
      <c r="D51" s="247">
        <f t="shared" si="16"/>
        <v>2.8070544371494124E-3</v>
      </c>
      <c r="E51" s="215">
        <f t="shared" si="17"/>
        <v>2.6349732386195257E-3</v>
      </c>
      <c r="F51" s="52">
        <f t="shared" si="21"/>
        <v>-0.13334110787172015</v>
      </c>
      <c r="H51" s="321">
        <v>275.32400000000001</v>
      </c>
      <c r="I51" s="317">
        <v>256.02800000000002</v>
      </c>
      <c r="J51" s="323">
        <f t="shared" si="22"/>
        <v>4.0087198728119174E-3</v>
      </c>
      <c r="K51" s="215">
        <f t="shared" si="18"/>
        <v>4.031617335538828E-3</v>
      </c>
      <c r="L51" s="52">
        <f t="shared" si="23"/>
        <v>-7.0084700207755202E-2</v>
      </c>
      <c r="N51" s="27">
        <f t="shared" si="19"/>
        <v>6.4215510204081641</v>
      </c>
      <c r="O51" s="152">
        <f t="shared" si="20"/>
        <v>6.8902524355455093</v>
      </c>
      <c r="P51" s="52">
        <f t="shared" si="8"/>
        <v>7.298881744422453E-2</v>
      </c>
    </row>
    <row r="52" spans="1:16" ht="20.100000000000001" customHeight="1">
      <c r="A52" s="38" t="s">
        <v>223</v>
      </c>
      <c r="B52" s="19">
        <v>585.22</v>
      </c>
      <c r="C52" s="140">
        <v>270.67</v>
      </c>
      <c r="D52" s="247">
        <f t="shared" si="16"/>
        <v>3.8314738138975606E-3</v>
      </c>
      <c r="E52" s="215">
        <f t="shared" si="17"/>
        <v>1.9193934186370286E-3</v>
      </c>
      <c r="F52" s="52">
        <f t="shared" si="21"/>
        <v>-0.5374901746351799</v>
      </c>
      <c r="H52" s="321">
        <v>308.786</v>
      </c>
      <c r="I52" s="317">
        <v>158.108</v>
      </c>
      <c r="J52" s="323">
        <f t="shared" si="22"/>
        <v>4.4959268884881111E-3</v>
      </c>
      <c r="K52" s="215">
        <f t="shared" si="18"/>
        <v>2.4896923527402198E-3</v>
      </c>
      <c r="L52" s="52">
        <f t="shared" si="23"/>
        <v>-0.48796901413924204</v>
      </c>
      <c r="N52" s="27">
        <f t="shared" si="19"/>
        <v>5.2764088718772424</v>
      </c>
      <c r="O52" s="152">
        <f t="shared" si="20"/>
        <v>5.8413566335389957</v>
      </c>
      <c r="P52" s="52">
        <f t="shared" si="8"/>
        <v>0.10707050484144078</v>
      </c>
    </row>
    <row r="53" spans="1:16" ht="20.100000000000001" customHeight="1">
      <c r="A53" s="38" t="s">
        <v>219</v>
      </c>
      <c r="B53" s="19">
        <v>187.3</v>
      </c>
      <c r="C53" s="140">
        <v>173.05</v>
      </c>
      <c r="D53" s="247">
        <f t="shared" si="16"/>
        <v>1.2262654135932012E-3</v>
      </c>
      <c r="E53" s="215">
        <f t="shared" si="17"/>
        <v>1.2271438692693605E-3</v>
      </c>
      <c r="F53" s="52">
        <f t="shared" si="21"/>
        <v>-7.6081153230112109E-2</v>
      </c>
      <c r="H53" s="321">
        <v>160.77100000000002</v>
      </c>
      <c r="I53" s="317">
        <v>150.70400000000001</v>
      </c>
      <c r="J53" s="323">
        <f t="shared" si="22"/>
        <v>2.3408271806012E-3</v>
      </c>
      <c r="K53" s="215">
        <f t="shared" si="18"/>
        <v>2.37310317205557E-3</v>
      </c>
      <c r="L53" s="52">
        <f t="shared" si="23"/>
        <v>-6.2617014262522502E-2</v>
      </c>
      <c r="N53" s="27">
        <f t="shared" si="19"/>
        <v>8.5836091831286705</v>
      </c>
      <c r="O53" s="152">
        <f t="shared" si="20"/>
        <v>8.7086969084079744</v>
      </c>
      <c r="P53" s="52">
        <f t="shared" si="8"/>
        <v>1.4572858876795953E-2</v>
      </c>
    </row>
    <row r="54" spans="1:16" ht="20.100000000000001" customHeight="1">
      <c r="A54" s="38" t="s">
        <v>231</v>
      </c>
      <c r="B54" s="19">
        <v>117.99</v>
      </c>
      <c r="C54" s="140">
        <v>247.17999999999998</v>
      </c>
      <c r="D54" s="247">
        <f t="shared" si="16"/>
        <v>7.7248828697203304E-4</v>
      </c>
      <c r="E54" s="215">
        <f t="shared" si="17"/>
        <v>1.7528195412077462E-3</v>
      </c>
      <c r="F54" s="52">
        <f t="shared" si="21"/>
        <v>1.0949232985846258</v>
      </c>
      <c r="H54" s="321">
        <v>59.736999999999995</v>
      </c>
      <c r="I54" s="317">
        <v>123.02999999999999</v>
      </c>
      <c r="J54" s="323">
        <f t="shared" si="22"/>
        <v>8.6977124784677498E-4</v>
      </c>
      <c r="K54" s="215">
        <f t="shared" si="18"/>
        <v>1.9373267017331773E-3</v>
      </c>
      <c r="L54" s="52">
        <f t="shared" si="23"/>
        <v>1.0595275959623014</v>
      </c>
      <c r="N54" s="27">
        <f t="shared" si="19"/>
        <v>5.0628866853123142</v>
      </c>
      <c r="O54" s="152">
        <f t="shared" si="20"/>
        <v>4.9773444453434745</v>
      </c>
      <c r="P54" s="52">
        <f t="shared" si="8"/>
        <v>-1.6895942035795898E-2</v>
      </c>
    </row>
    <row r="55" spans="1:16" ht="20.100000000000001" customHeight="1">
      <c r="A55" s="38" t="s">
        <v>227</v>
      </c>
      <c r="B55" s="19">
        <v>105.65</v>
      </c>
      <c r="C55" s="140">
        <v>121.53</v>
      </c>
      <c r="D55" s="247">
        <f t="shared" si="16"/>
        <v>6.9169749570807096E-4</v>
      </c>
      <c r="E55" s="215">
        <f t="shared" si="17"/>
        <v>8.6180175921586459E-4</v>
      </c>
      <c r="F55" s="52">
        <f t="shared" si="21"/>
        <v>0.15030761949834354</v>
      </c>
      <c r="H55" s="321">
        <v>83.581999999999994</v>
      </c>
      <c r="I55" s="317">
        <v>105.794</v>
      </c>
      <c r="J55" s="323">
        <f t="shared" si="22"/>
        <v>1.2169546585454433E-3</v>
      </c>
      <c r="K55" s="215">
        <f t="shared" si="18"/>
        <v>1.6659151514521642E-3</v>
      </c>
      <c r="L55" s="52">
        <f t="shared" si="23"/>
        <v>0.26575099901892757</v>
      </c>
      <c r="N55" s="27">
        <f t="shared" si="19"/>
        <v>7.9112162801703736</v>
      </c>
      <c r="O55" s="152">
        <f t="shared" si="20"/>
        <v>8.7051756767876238</v>
      </c>
      <c r="P55" s="52">
        <f t="shared" si="8"/>
        <v>0.1003587019365563</v>
      </c>
    </row>
    <row r="56" spans="1:16" ht="20.100000000000001" customHeight="1">
      <c r="A56" s="38" t="s">
        <v>232</v>
      </c>
      <c r="B56" s="19">
        <v>122.59</v>
      </c>
      <c r="C56" s="140">
        <v>162.75</v>
      </c>
      <c r="D56" s="247">
        <f t="shared" si="16"/>
        <v>8.0260478938809672E-4</v>
      </c>
      <c r="E56" s="215">
        <f t="shared" si="17"/>
        <v>1.1541038123293176E-3</v>
      </c>
      <c r="F56" s="52">
        <f t="shared" si="21"/>
        <v>0.3275960518802512</v>
      </c>
      <c r="H56" s="321">
        <v>83.707999999999998</v>
      </c>
      <c r="I56" s="317">
        <v>91.662999999999997</v>
      </c>
      <c r="J56" s="323">
        <f t="shared" si="22"/>
        <v>1.2187892196588019E-3</v>
      </c>
      <c r="K56" s="215">
        <f t="shared" si="18"/>
        <v>1.4433973621146732E-3</v>
      </c>
      <c r="L56" s="52">
        <f t="shared" si="23"/>
        <v>9.503273283318199E-2</v>
      </c>
      <c r="N56" s="27">
        <f t="shared" ref="N56" si="24">(H56/B56)*10</f>
        <v>6.8282894200179456</v>
      </c>
      <c r="O56" s="152">
        <f t="shared" ref="O56" si="25">(I56/C56)*10</f>
        <v>5.632135176651305</v>
      </c>
      <c r="P56" s="52">
        <f t="shared" ref="P56" si="26">(O56-N56)/N56</f>
        <v>-0.17517626594150676</v>
      </c>
    </row>
    <row r="57" spans="1:16" ht="20.100000000000001" customHeight="1">
      <c r="A57" s="38" t="s">
        <v>238</v>
      </c>
      <c r="B57" s="19">
        <v>77.349999999999994</v>
      </c>
      <c r="C57" s="140">
        <v>61.97</v>
      </c>
      <c r="D57" s="247">
        <f t="shared" si="16"/>
        <v>5.0641553519185315E-4</v>
      </c>
      <c r="E57" s="215">
        <f t="shared" si="17"/>
        <v>4.3944585714315089E-4</v>
      </c>
      <c r="F57" s="52">
        <f t="shared" si="21"/>
        <v>-0.19883645765998703</v>
      </c>
      <c r="H57" s="321">
        <v>56.042999999999999</v>
      </c>
      <c r="I57" s="317">
        <v>53.901999999999994</v>
      </c>
      <c r="J57" s="323">
        <f t="shared" si="22"/>
        <v>8.159865752059329E-4</v>
      </c>
      <c r="K57" s="215">
        <f t="shared" si="18"/>
        <v>8.4878309255321236E-4</v>
      </c>
      <c r="L57" s="52">
        <f t="shared" si="23"/>
        <v>-3.8202808557714706E-2</v>
      </c>
      <c r="N57" s="27">
        <f t="shared" ref="N57:N60" si="27">(H57/B57)*10</f>
        <v>7.2453781512605042</v>
      </c>
      <c r="O57" s="152">
        <f t="shared" ref="O57:O60" si="28">(I57/C57)*10</f>
        <v>8.6980797159916072</v>
      </c>
      <c r="P57" s="52">
        <f t="shared" ref="P57:P60" si="29">(O57-N57)/N57</f>
        <v>0.20050044792739649</v>
      </c>
    </row>
    <row r="58" spans="1:16" ht="20.100000000000001" customHeight="1">
      <c r="A58" s="38" t="s">
        <v>228</v>
      </c>
      <c r="B58" s="19">
        <v>110.71000000000001</v>
      </c>
      <c r="C58" s="140">
        <v>80.88</v>
      </c>
      <c r="D58" s="247">
        <f t="shared" si="16"/>
        <v>7.2482564836574099E-4</v>
      </c>
      <c r="E58" s="215">
        <f t="shared" si="17"/>
        <v>5.7354172867093826E-4</v>
      </c>
      <c r="F58" s="52">
        <f t="shared" si="21"/>
        <v>-0.26944268810405575</v>
      </c>
      <c r="H58" s="321">
        <v>77.259</v>
      </c>
      <c r="I58" s="317">
        <v>53.221999999999994</v>
      </c>
      <c r="J58" s="323">
        <f t="shared" si="22"/>
        <v>1.1248917226742889E-3</v>
      </c>
      <c r="K58" s="215">
        <f t="shared" si="18"/>
        <v>8.3807528017266651E-4</v>
      </c>
      <c r="L58" s="52">
        <f t="shared" si="23"/>
        <v>-0.31112232879017337</v>
      </c>
      <c r="N58" s="27">
        <f t="shared" ref="N58:N59" si="30">(H58/B58)*10</f>
        <v>6.978502393641044</v>
      </c>
      <c r="O58" s="152">
        <f t="shared" ref="O58:O59" si="31">(I58/C58)*10</f>
        <v>6.5803659742828877</v>
      </c>
      <c r="P58" s="52">
        <f t="shared" ref="P58:P59" si="32">(O58-N58)/N58</f>
        <v>-5.7051842487142575E-2</v>
      </c>
    </row>
    <row r="59" spans="1:16" ht="20.100000000000001" customHeight="1">
      <c r="A59" s="38" t="s">
        <v>237</v>
      </c>
      <c r="B59" s="19">
        <v>88.01</v>
      </c>
      <c r="C59" s="140">
        <v>75.84</v>
      </c>
      <c r="D59" s="247">
        <f t="shared" si="16"/>
        <v>5.7620725600820944E-4</v>
      </c>
      <c r="E59" s="215">
        <f t="shared" si="17"/>
        <v>5.3780173964396584E-4</v>
      </c>
      <c r="F59" s="52">
        <f t="shared" ref="F59:F60" si="33">(C59-B59)/B59</f>
        <v>-0.13827974093852971</v>
      </c>
      <c r="H59" s="321">
        <v>52.472000000000001</v>
      </c>
      <c r="I59" s="317">
        <v>50.583999999999989</v>
      </c>
      <c r="J59" s="323">
        <f t="shared" si="22"/>
        <v>7.6399278365194066E-4</v>
      </c>
      <c r="K59" s="215">
        <f t="shared" si="18"/>
        <v>7.9653526684931339E-4</v>
      </c>
      <c r="L59" s="52">
        <f t="shared" ref="L59:L60" si="34">(I59-H59)/H59</f>
        <v>-3.5981094679067162E-2</v>
      </c>
      <c r="N59" s="27">
        <f t="shared" si="30"/>
        <v>5.9620497670719228</v>
      </c>
      <c r="O59" s="152">
        <f t="shared" si="31"/>
        <v>6.669831223628691</v>
      </c>
      <c r="P59" s="52">
        <f t="shared" si="32"/>
        <v>0.11871444959513869</v>
      </c>
    </row>
    <row r="60" spans="1:16" ht="20.100000000000001" customHeight="1">
      <c r="A60" s="38" t="s">
        <v>224</v>
      </c>
      <c r="B60" s="19">
        <v>16.14</v>
      </c>
      <c r="C60" s="140">
        <v>84.72</v>
      </c>
      <c r="D60" s="247">
        <f t="shared" si="16"/>
        <v>1.0566964108592773E-4</v>
      </c>
      <c r="E60" s="215">
        <f t="shared" si="17"/>
        <v>6.0077219650101247E-4</v>
      </c>
      <c r="F60" s="52">
        <f t="shared" si="33"/>
        <v>4.2490706319702598</v>
      </c>
      <c r="H60" s="321">
        <v>23.115000000000002</v>
      </c>
      <c r="I60" s="317">
        <v>45.79</v>
      </c>
      <c r="J60" s="323">
        <f t="shared" si="22"/>
        <v>3.3655460424825834E-4</v>
      </c>
      <c r="K60" s="215">
        <f t="shared" si="18"/>
        <v>7.2104518956646508E-4</v>
      </c>
      <c r="L60" s="52">
        <f t="shared" si="34"/>
        <v>0.98096474150984192</v>
      </c>
      <c r="N60" s="27">
        <f t="shared" si="27"/>
        <v>14.321561338289964</v>
      </c>
      <c r="O60" s="152">
        <f t="shared" si="28"/>
        <v>5.4048630783758265</v>
      </c>
      <c r="P60" s="52">
        <f t="shared" si="29"/>
        <v>-0.62260657544890408</v>
      </c>
    </row>
    <row r="61" spans="1:16" ht="20.100000000000001" customHeight="1" thickBot="1">
      <c r="A61" s="8" t="s">
        <v>17</v>
      </c>
      <c r="B61" s="19">
        <f>B62-SUM(B39:B60)</f>
        <v>154.28999999997905</v>
      </c>
      <c r="C61" s="140">
        <f>C62-SUM(C39:C60)</f>
        <v>84.620000000053551</v>
      </c>
      <c r="D61" s="247">
        <f t="shared" si="16"/>
        <v>1.010146773429094E-3</v>
      </c>
      <c r="E61" s="215">
        <f t="shared" si="17"/>
        <v>6.0006306973498403E-4</v>
      </c>
      <c r="F61" s="52">
        <f t="shared" ref="F61" si="35">(C61-B61)/B61</f>
        <v>-0.45155227169573503</v>
      </c>
      <c r="H61" s="322">
        <f>H62-SUM(H39:H60)</f>
        <v>111.31000000001222</v>
      </c>
      <c r="I61" s="318">
        <f>I62-SUM(I39:I60)</f>
        <v>75.921999999991385</v>
      </c>
      <c r="J61" s="323">
        <f t="shared" si="22"/>
        <v>1.6206745835551696E-3</v>
      </c>
      <c r="K61" s="215">
        <f t="shared" si="18"/>
        <v>1.1955272522878129E-3</v>
      </c>
      <c r="L61" s="52">
        <f t="shared" ref="L61" si="36">(I61-H61)/H61</f>
        <v>-0.31792291797697381</v>
      </c>
      <c r="N61" s="27">
        <f t="shared" si="19"/>
        <v>7.2143366387988426</v>
      </c>
      <c r="O61" s="152">
        <f t="shared" si="20"/>
        <v>8.9721106121417336</v>
      </c>
      <c r="P61" s="52">
        <f t="shared" ref="P61" si="37">(O61-N61)/N61</f>
        <v>0.2436501180010853</v>
      </c>
    </row>
    <row r="62" spans="1:16" ht="26.25" customHeight="1" thickBot="1">
      <c r="A62" s="12" t="s">
        <v>18</v>
      </c>
      <c r="B62" s="17">
        <v>152740.18000000002</v>
      </c>
      <c r="C62" s="145">
        <v>141018.51</v>
      </c>
      <c r="D62" s="253">
        <f>SUM(D39:D61)</f>
        <v>0.99999999999999978</v>
      </c>
      <c r="E62" s="254">
        <f>SUM(E39:E61)</f>
        <v>1.0000000000000004</v>
      </c>
      <c r="F62" s="57">
        <f t="shared" si="21"/>
        <v>-7.6742544103326385E-2</v>
      </c>
      <c r="G62" s="1"/>
      <c r="H62" s="17">
        <v>68681.276999999987</v>
      </c>
      <c r="I62" s="145">
        <v>63505.035000000003</v>
      </c>
      <c r="J62" s="253">
        <f>SUM(J39:J61)</f>
        <v>1.0000000000000004</v>
      </c>
      <c r="K62" s="254">
        <f>SUM(K39:K61)</f>
        <v>0.99999999999999967</v>
      </c>
      <c r="L62" s="57">
        <f t="shared" si="23"/>
        <v>-7.5366129258196302E-2</v>
      </c>
      <c r="M62" s="1"/>
      <c r="N62" s="29">
        <f t="shared" si="19"/>
        <v>4.4966083580626908</v>
      </c>
      <c r="O62" s="146">
        <f t="shared" si="20"/>
        <v>4.5033120120188475</v>
      </c>
      <c r="P62" s="57">
        <v>0</v>
      </c>
    </row>
    <row r="64" spans="1:16" ht="15.75" thickBot="1"/>
    <row r="65" spans="1:16">
      <c r="A65" s="494" t="s">
        <v>15</v>
      </c>
      <c r="B65" s="482" t="s">
        <v>1</v>
      </c>
      <c r="C65" s="480"/>
      <c r="D65" s="482" t="s">
        <v>101</v>
      </c>
      <c r="E65" s="480"/>
      <c r="F65" s="130" t="s">
        <v>0</v>
      </c>
      <c r="H65" s="492" t="s">
        <v>19</v>
      </c>
      <c r="I65" s="493"/>
      <c r="J65" s="482" t="s">
        <v>101</v>
      </c>
      <c r="K65" s="483"/>
      <c r="L65" s="130" t="s">
        <v>0</v>
      </c>
      <c r="N65" s="490" t="s">
        <v>22</v>
      </c>
      <c r="O65" s="480"/>
      <c r="P65" s="130" t="s">
        <v>0</v>
      </c>
    </row>
    <row r="66" spans="1:16">
      <c r="A66" s="495"/>
      <c r="B66" s="485" t="str">
        <f>B5</f>
        <v>jan-maio</v>
      </c>
      <c r="C66" s="487"/>
      <c r="D66" s="485" t="str">
        <f>B5</f>
        <v>jan-maio</v>
      </c>
      <c r="E66" s="487"/>
      <c r="F66" s="131" t="str">
        <f>F37</f>
        <v>2026/2025</v>
      </c>
      <c r="H66" s="488" t="str">
        <f>B5</f>
        <v>jan-maio</v>
      </c>
      <c r="I66" s="487"/>
      <c r="J66" s="485" t="str">
        <f>B5</f>
        <v>jan-maio</v>
      </c>
      <c r="K66" s="486"/>
      <c r="L66" s="131" t="str">
        <f>L37</f>
        <v>2026/2025</v>
      </c>
      <c r="N66" s="488" t="str">
        <f>B5</f>
        <v>jan-maio</v>
      </c>
      <c r="O66" s="486"/>
      <c r="P66" s="131" t="str">
        <f>P37</f>
        <v>2026/2025</v>
      </c>
    </row>
    <row r="67" spans="1:16" ht="19.5" customHeight="1" thickBot="1">
      <c r="A67" s="496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/>
    </row>
    <row r="68" spans="1:16" ht="20.100000000000001" customHeight="1">
      <c r="A68" s="302" t="s">
        <v>168</v>
      </c>
      <c r="B68" s="115">
        <v>10467.19</v>
      </c>
      <c r="C68" s="147">
        <v>9733.27</v>
      </c>
      <c r="D68" s="247">
        <f>B68/$B$96</f>
        <v>0.26108844993301411</v>
      </c>
      <c r="E68" s="246">
        <f>C68/$C$96</f>
        <v>0.26582056885607752</v>
      </c>
      <c r="F68" s="61">
        <f t="shared" ref="F68:F94" si="38">(C68-B68)/B68</f>
        <v>-7.0116239410959388E-2</v>
      </c>
      <c r="H68" s="19">
        <v>11543.704999999998</v>
      </c>
      <c r="I68" s="147">
        <v>9869.2750000000015</v>
      </c>
      <c r="J68" s="245">
        <f>H68/$H$96</f>
        <v>0.33577006515920732</v>
      </c>
      <c r="K68" s="246">
        <f>I68/$I$96</f>
        <v>0.32746206353681961</v>
      </c>
      <c r="L68" s="61">
        <f t="shared" ref="L68:L91" si="39">(I68-H68)/H68</f>
        <v>-0.14505135049795512</v>
      </c>
      <c r="N68" s="41">
        <f t="shared" ref="N68:N96" si="40">(H68/B68)*10</f>
        <v>11.028466092618935</v>
      </c>
      <c r="O68" s="149">
        <f t="shared" ref="O68:O96" si="41">(I68/C68)*10</f>
        <v>10.139732073599109</v>
      </c>
      <c r="P68" s="61">
        <f t="shared" si="8"/>
        <v>-8.0585460530601963E-2</v>
      </c>
    </row>
    <row r="69" spans="1:16" ht="20.100000000000001" customHeight="1">
      <c r="A69" s="303" t="s">
        <v>170</v>
      </c>
      <c r="B69" s="117">
        <v>12312.880000000001</v>
      </c>
      <c r="C69" s="140">
        <v>9761.760000000002</v>
      </c>
      <c r="D69" s="247">
        <f t="shared" ref="D69:D95" si="42">B69/$B$96</f>
        <v>0.30712643540541545</v>
      </c>
      <c r="E69" s="215">
        <f t="shared" ref="E69:E95" si="43">C69/$C$96</f>
        <v>0.26659864528945604</v>
      </c>
      <c r="F69" s="52">
        <f t="shared" si="38"/>
        <v>-0.20719116892229916</v>
      </c>
      <c r="H69" s="19">
        <v>7123.3289999999997</v>
      </c>
      <c r="I69" s="140">
        <v>5941.37</v>
      </c>
      <c r="J69" s="214">
        <f t="shared" ref="J69:J96" si="44">H69/$H$96</f>
        <v>0.20719523259477537</v>
      </c>
      <c r="K69" s="215">
        <f t="shared" ref="K69:K96" si="45">I69/$I$96</f>
        <v>0.19713436705692702</v>
      </c>
      <c r="L69" s="52">
        <f t="shared" si="39"/>
        <v>-0.16592789691449039</v>
      </c>
      <c r="N69" s="40">
        <f t="shared" si="40"/>
        <v>5.7852663227449614</v>
      </c>
      <c r="O69" s="143">
        <f t="shared" si="41"/>
        <v>6.0863717198537959</v>
      </c>
      <c r="P69" s="52">
        <f t="shared" si="8"/>
        <v>5.2046937912785252E-2</v>
      </c>
    </row>
    <row r="70" spans="1:16" ht="20.100000000000001" customHeight="1">
      <c r="A70" s="303" t="s">
        <v>176</v>
      </c>
      <c r="B70" s="117">
        <v>921.39</v>
      </c>
      <c r="C70" s="140">
        <v>785.30000000000007</v>
      </c>
      <c r="D70" s="247">
        <f t="shared" si="42"/>
        <v>2.2982699930332768E-2</v>
      </c>
      <c r="E70" s="215">
        <f t="shared" si="43"/>
        <v>2.1446943598880715E-2</v>
      </c>
      <c r="F70" s="52">
        <f t="shared" si="38"/>
        <v>-0.14770075646577446</v>
      </c>
      <c r="H70" s="19">
        <v>2902.5910000000003</v>
      </c>
      <c r="I70" s="140">
        <v>2380.8679999999999</v>
      </c>
      <c r="J70" s="214">
        <f t="shared" si="44"/>
        <v>8.4427241444625364E-2</v>
      </c>
      <c r="K70" s="215">
        <f t="shared" si="45"/>
        <v>7.8997084212242594E-2</v>
      </c>
      <c r="L70" s="52">
        <f t="shared" si="39"/>
        <v>-0.17974389088920911</v>
      </c>
      <c r="N70" s="40">
        <f t="shared" si="40"/>
        <v>31.502306298093103</v>
      </c>
      <c r="O70" s="143">
        <f t="shared" si="41"/>
        <v>30.317942187698964</v>
      </c>
      <c r="P70" s="52">
        <f t="shared" si="8"/>
        <v>-3.759610801783838E-2</v>
      </c>
    </row>
    <row r="71" spans="1:16" ht="20.100000000000001" customHeight="1">
      <c r="A71" s="303" t="s">
        <v>172</v>
      </c>
      <c r="B71" s="117">
        <v>3247.75</v>
      </c>
      <c r="C71" s="140">
        <v>2755.3599999999997</v>
      </c>
      <c r="D71" s="247">
        <f t="shared" si="42"/>
        <v>8.1010281963922168E-2</v>
      </c>
      <c r="E71" s="215">
        <f t="shared" si="43"/>
        <v>7.5250287170013946E-2</v>
      </c>
      <c r="F71" s="52">
        <f t="shared" si="38"/>
        <v>-0.15160957586021101</v>
      </c>
      <c r="H71" s="19">
        <v>2769.473</v>
      </c>
      <c r="I71" s="140">
        <v>2317.5720000000001</v>
      </c>
      <c r="J71" s="214">
        <f t="shared" si="44"/>
        <v>8.0555257576892816E-2</v>
      </c>
      <c r="K71" s="215">
        <f t="shared" si="45"/>
        <v>7.689692601687094E-2</v>
      </c>
      <c r="L71" s="52">
        <f t="shared" si="39"/>
        <v>-0.16317219918735437</v>
      </c>
      <c r="N71" s="40">
        <f t="shared" si="40"/>
        <v>8.5273589408051738</v>
      </c>
      <c r="O71" s="143">
        <f t="shared" si="41"/>
        <v>8.4111404680332171</v>
      </c>
      <c r="P71" s="52">
        <f t="shared" si="8"/>
        <v>-1.36288941955788E-2</v>
      </c>
    </row>
    <row r="72" spans="1:16" ht="20.100000000000001" customHeight="1">
      <c r="A72" s="303" t="s">
        <v>173</v>
      </c>
      <c r="B72" s="117">
        <v>2312.52</v>
      </c>
      <c r="C72" s="140">
        <v>2298.09</v>
      </c>
      <c r="D72" s="247">
        <f t="shared" si="42"/>
        <v>5.7682363866433467E-2</v>
      </c>
      <c r="E72" s="215">
        <f t="shared" si="43"/>
        <v>6.2762010206483865E-2</v>
      </c>
      <c r="F72" s="52">
        <f t="shared" si="38"/>
        <v>-6.2399460328991041E-3</v>
      </c>
      <c r="H72" s="19">
        <v>1543.9290000000001</v>
      </c>
      <c r="I72" s="140">
        <v>1557.65</v>
      </c>
      <c r="J72" s="214">
        <f t="shared" si="44"/>
        <v>4.4908037838041592E-2</v>
      </c>
      <c r="K72" s="215">
        <f t="shared" si="45"/>
        <v>5.1682751090442514E-2</v>
      </c>
      <c r="L72" s="52">
        <f t="shared" si="39"/>
        <v>8.8870666980152609E-3</v>
      </c>
      <c r="N72" s="40">
        <f t="shared" si="40"/>
        <v>6.6763919879611855</v>
      </c>
      <c r="O72" s="143">
        <f t="shared" si="41"/>
        <v>6.7780200079196202</v>
      </c>
      <c r="P72" s="52">
        <f t="shared" ref="P72:P76" si="46">(O72-N72)/N72</f>
        <v>1.5221997171779239E-2</v>
      </c>
    </row>
    <row r="73" spans="1:16" ht="20.100000000000001" customHeight="1">
      <c r="A73" s="303" t="s">
        <v>169</v>
      </c>
      <c r="B73" s="117">
        <v>1821.34</v>
      </c>
      <c r="C73" s="140">
        <v>2390.2199999999998</v>
      </c>
      <c r="D73" s="247">
        <f t="shared" si="42"/>
        <v>4.5430611023684085E-2</v>
      </c>
      <c r="E73" s="215">
        <f t="shared" si="43"/>
        <v>6.5278127504032418E-2</v>
      </c>
      <c r="F73" s="52">
        <f t="shared" si="38"/>
        <v>0.31234146287897918</v>
      </c>
      <c r="H73" s="19">
        <v>1157.626</v>
      </c>
      <c r="I73" s="140">
        <v>1364.9769999999999</v>
      </c>
      <c r="J73" s="214">
        <f t="shared" si="44"/>
        <v>3.3671698770021637E-2</v>
      </c>
      <c r="K73" s="215">
        <f t="shared" si="45"/>
        <v>4.5289870340050033E-2</v>
      </c>
      <c r="L73" s="52">
        <f t="shared" si="39"/>
        <v>0.17911743516472495</v>
      </c>
      <c r="N73" s="40">
        <f t="shared" si="40"/>
        <v>6.3559027968418853</v>
      </c>
      <c r="O73" s="143">
        <f t="shared" si="41"/>
        <v>5.7106751679761691</v>
      </c>
      <c r="P73" s="52">
        <f t="shared" si="46"/>
        <v>-0.10151628328650908</v>
      </c>
    </row>
    <row r="74" spans="1:16" ht="20.100000000000001" customHeight="1">
      <c r="A74" s="303" t="s">
        <v>182</v>
      </c>
      <c r="B74" s="117">
        <v>1179.26</v>
      </c>
      <c r="C74" s="140">
        <v>1214.1199999999999</v>
      </c>
      <c r="D74" s="247">
        <f t="shared" si="42"/>
        <v>2.9414882644530786E-2</v>
      </c>
      <c r="E74" s="215">
        <f t="shared" si="43"/>
        <v>3.3158236549437219E-2</v>
      </c>
      <c r="F74" s="52">
        <f t="shared" si="38"/>
        <v>2.9560911079829638E-2</v>
      </c>
      <c r="H74" s="19">
        <v>1215.259</v>
      </c>
      <c r="I74" s="140">
        <v>1233.646</v>
      </c>
      <c r="J74" s="214">
        <f t="shared" si="44"/>
        <v>3.5348061442605577E-2</v>
      </c>
      <c r="K74" s="215">
        <f t="shared" si="45"/>
        <v>4.0932314160254252E-2</v>
      </c>
      <c r="L74" s="52">
        <f t="shared" si="39"/>
        <v>1.5130108067498323E-2</v>
      </c>
      <c r="N74" s="40">
        <f t="shared" si="40"/>
        <v>10.305267710258976</v>
      </c>
      <c r="O74" s="143">
        <f t="shared" si="41"/>
        <v>10.1608243007281</v>
      </c>
      <c r="P74" s="52">
        <f t="shared" si="46"/>
        <v>-1.4016463578823983E-2</v>
      </c>
    </row>
    <row r="75" spans="1:16" ht="20.100000000000001" customHeight="1">
      <c r="A75" s="303" t="s">
        <v>174</v>
      </c>
      <c r="B75" s="117">
        <v>876.79</v>
      </c>
      <c r="C75" s="140">
        <v>1714.8100000000002</v>
      </c>
      <c r="D75" s="247">
        <f t="shared" si="42"/>
        <v>2.1870219420567258E-2</v>
      </c>
      <c r="E75" s="215">
        <f t="shared" si="43"/>
        <v>4.6832335862468662E-2</v>
      </c>
      <c r="F75" s="52">
        <f t="shared" si="38"/>
        <v>0.95578188619851989</v>
      </c>
      <c r="H75" s="19">
        <v>542.84</v>
      </c>
      <c r="I75" s="140">
        <v>891.452</v>
      </c>
      <c r="J75" s="214">
        <f t="shared" si="44"/>
        <v>1.5789507976080829E-2</v>
      </c>
      <c r="K75" s="215">
        <f t="shared" si="45"/>
        <v>2.9578333916526277E-2</v>
      </c>
      <c r="L75" s="52">
        <f t="shared" si="39"/>
        <v>0.64220028000884233</v>
      </c>
      <c r="N75" s="40">
        <f t="shared" si="40"/>
        <v>6.1912202465812802</v>
      </c>
      <c r="O75" s="143">
        <f t="shared" si="41"/>
        <v>5.1985467777771284</v>
      </c>
      <c r="P75" s="52">
        <f t="shared" si="46"/>
        <v>-0.16033567362626044</v>
      </c>
    </row>
    <row r="76" spans="1:16" ht="20.100000000000001" customHeight="1">
      <c r="A76" s="303" t="s">
        <v>253</v>
      </c>
      <c r="B76" s="117">
        <v>357.26</v>
      </c>
      <c r="C76" s="140">
        <v>500.56</v>
      </c>
      <c r="D76" s="247">
        <f t="shared" si="42"/>
        <v>8.9113180923503458E-3</v>
      </c>
      <c r="E76" s="215">
        <f t="shared" si="43"/>
        <v>1.3670548946715561E-2</v>
      </c>
      <c r="F76" s="52">
        <f t="shared" si="38"/>
        <v>0.40110843643285005</v>
      </c>
      <c r="H76" s="19">
        <v>299.08</v>
      </c>
      <c r="I76" s="140">
        <v>436.22500000000002</v>
      </c>
      <c r="J76" s="214">
        <f t="shared" si="44"/>
        <v>8.6992963773602789E-3</v>
      </c>
      <c r="K76" s="215">
        <f t="shared" si="45"/>
        <v>1.4473924241279032E-2</v>
      </c>
      <c r="L76" s="52">
        <f t="shared" si="39"/>
        <v>0.45855623913334242</v>
      </c>
      <c r="N76" s="40">
        <f t="shared" si="40"/>
        <v>8.371494149918826</v>
      </c>
      <c r="O76" s="143">
        <f t="shared" si="41"/>
        <v>8.7147394917692189</v>
      </c>
      <c r="P76" s="52">
        <f t="shared" si="46"/>
        <v>4.1001682101602037E-2</v>
      </c>
    </row>
    <row r="77" spans="1:16" ht="20.100000000000001" customHeight="1">
      <c r="A77" s="303" t="s">
        <v>180</v>
      </c>
      <c r="B77" s="117">
        <v>262.44</v>
      </c>
      <c r="C77" s="140">
        <v>383.74</v>
      </c>
      <c r="D77" s="247">
        <f t="shared" si="42"/>
        <v>6.5461745511852E-3</v>
      </c>
      <c r="E77" s="215">
        <f t="shared" si="43"/>
        <v>1.0480135154252496E-2</v>
      </c>
      <c r="F77" s="52">
        <f t="shared" si="38"/>
        <v>0.46220088401158366</v>
      </c>
      <c r="H77" s="19">
        <v>264.964</v>
      </c>
      <c r="I77" s="140">
        <v>422.25399999999996</v>
      </c>
      <c r="J77" s="214">
        <f t="shared" si="44"/>
        <v>7.7069692568238904E-3</v>
      </c>
      <c r="K77" s="215">
        <f t="shared" si="45"/>
        <v>1.4010367142133155E-2</v>
      </c>
      <c r="L77" s="52">
        <f t="shared" si="39"/>
        <v>0.59362781358977057</v>
      </c>
      <c r="N77" s="40">
        <f t="shared" ref="N77:N78" si="47">(H77/B77)*10</f>
        <v>10.096174363664076</v>
      </c>
      <c r="O77" s="143">
        <f t="shared" ref="O77:O78" si="48">(I77/C77)*10</f>
        <v>11.003648303538853</v>
      </c>
      <c r="P77" s="52">
        <f t="shared" ref="P77:P78" si="49">(O77-N77)/N77</f>
        <v>8.9882950431279862E-2</v>
      </c>
    </row>
    <row r="78" spans="1:16" ht="20.100000000000001" customHeight="1">
      <c r="A78" s="303" t="s">
        <v>175</v>
      </c>
      <c r="B78" s="117">
        <v>396.04</v>
      </c>
      <c r="C78" s="140">
        <v>398.4</v>
      </c>
      <c r="D78" s="247">
        <f t="shared" si="42"/>
        <v>9.8786273786442107E-3</v>
      </c>
      <c r="E78" s="215">
        <f t="shared" si="43"/>
        <v>1.0880507232642399E-2</v>
      </c>
      <c r="F78" s="52">
        <f t="shared" si="38"/>
        <v>5.9589940410058493E-3</v>
      </c>
      <c r="H78" s="19">
        <v>344.315</v>
      </c>
      <c r="I78" s="140">
        <v>327.32599999999996</v>
      </c>
      <c r="J78" s="214">
        <f t="shared" si="44"/>
        <v>1.0015040230609886E-2</v>
      </c>
      <c r="K78" s="215">
        <f t="shared" si="45"/>
        <v>1.0860660728295947E-2</v>
      </c>
      <c r="L78" s="52">
        <f t="shared" si="39"/>
        <v>-4.934144605956764E-2</v>
      </c>
      <c r="N78" s="40">
        <f t="shared" si="47"/>
        <v>8.6939450560549432</v>
      </c>
      <c r="O78" s="143">
        <f t="shared" si="48"/>
        <v>8.2160140562248998</v>
      </c>
      <c r="P78" s="52">
        <f t="shared" si="49"/>
        <v>-5.4972857172266791E-2</v>
      </c>
    </row>
    <row r="79" spans="1:16" ht="20.100000000000001" customHeight="1">
      <c r="A79" s="303" t="s">
        <v>181</v>
      </c>
      <c r="B79" s="117">
        <v>640.68999999999994</v>
      </c>
      <c r="C79" s="140">
        <v>555.79999999999995</v>
      </c>
      <c r="D79" s="247">
        <f t="shared" si="42"/>
        <v>1.5981056901382584E-2</v>
      </c>
      <c r="E79" s="215">
        <f t="shared" si="43"/>
        <v>1.5179181525860053E-2</v>
      </c>
      <c r="F79" s="52">
        <f t="shared" si="38"/>
        <v>-0.13249777583542743</v>
      </c>
      <c r="H79" s="19">
        <v>343.97800000000001</v>
      </c>
      <c r="I79" s="140">
        <v>262.91399999999999</v>
      </c>
      <c r="J79" s="214">
        <f t="shared" si="44"/>
        <v>1.0005237960718318E-2</v>
      </c>
      <c r="K79" s="215">
        <f t="shared" si="45"/>
        <v>8.7234737073107575E-3</v>
      </c>
      <c r="L79" s="52">
        <f t="shared" ref="L79:L80" si="50">(I79-H79)/H79</f>
        <v>-0.2356662344684835</v>
      </c>
      <c r="N79" s="40">
        <f t="shared" ref="N79:N80" si="51">(H79/B79)*10</f>
        <v>5.3688679392529934</v>
      </c>
      <c r="O79" s="143">
        <f t="shared" ref="O79:O80" si="52">(I79/C79)*10</f>
        <v>4.7303706369197558</v>
      </c>
      <c r="P79" s="52">
        <f t="shared" ref="P79:P80" si="53">(O79-N79)/N79</f>
        <v>-0.11892587218714046</v>
      </c>
    </row>
    <row r="80" spans="1:16" ht="20.100000000000001" customHeight="1">
      <c r="A80" s="303" t="s">
        <v>177</v>
      </c>
      <c r="B80" s="117">
        <v>458.72</v>
      </c>
      <c r="C80" s="140">
        <v>379.5</v>
      </c>
      <c r="D80" s="247">
        <f t="shared" si="42"/>
        <v>1.1442086534520939E-2</v>
      </c>
      <c r="E80" s="215">
        <f t="shared" si="43"/>
        <v>1.0364338591334815E-2</v>
      </c>
      <c r="F80" s="52">
        <f t="shared" si="38"/>
        <v>-0.17269794209975589</v>
      </c>
      <c r="H80" s="19">
        <v>376.66300000000001</v>
      </c>
      <c r="I80" s="140">
        <v>261.99599999999998</v>
      </c>
      <c r="J80" s="214">
        <f t="shared" si="44"/>
        <v>1.0955941792783386E-2</v>
      </c>
      <c r="K80" s="215">
        <f t="shared" si="45"/>
        <v>8.6930145120480036E-3</v>
      </c>
      <c r="L80" s="52">
        <f t="shared" si="50"/>
        <v>-0.30442862718132663</v>
      </c>
      <c r="N80" s="40">
        <f t="shared" si="51"/>
        <v>8.2111745727241008</v>
      </c>
      <c r="O80" s="143">
        <f t="shared" si="52"/>
        <v>6.9037154150197626</v>
      </c>
      <c r="P80" s="52">
        <f t="shared" si="53"/>
        <v>-0.15922924864457993</v>
      </c>
    </row>
    <row r="81" spans="1:16" ht="20.100000000000001" customHeight="1">
      <c r="A81" s="303" t="s">
        <v>254</v>
      </c>
      <c r="B81" s="117">
        <v>286.52999999999997</v>
      </c>
      <c r="C81" s="140">
        <v>228.62</v>
      </c>
      <c r="D81" s="247">
        <f t="shared" si="42"/>
        <v>7.1470636875136991E-3</v>
      </c>
      <c r="E81" s="215">
        <f t="shared" si="43"/>
        <v>6.2437288241132165E-3</v>
      </c>
      <c r="F81" s="52">
        <f t="shared" si="38"/>
        <v>-0.20210798171221153</v>
      </c>
      <c r="H81" s="19">
        <v>255.68799999999999</v>
      </c>
      <c r="I81" s="140">
        <v>244.779</v>
      </c>
      <c r="J81" s="214">
        <f t="shared" si="44"/>
        <v>7.4371595965443864E-3</v>
      </c>
      <c r="K81" s="215">
        <f t="shared" si="45"/>
        <v>8.121755291090698E-3</v>
      </c>
      <c r="L81" s="52">
        <f t="shared" si="39"/>
        <v>-4.2665279559463067E-2</v>
      </c>
      <c r="N81" s="40">
        <f t="shared" ref="N81" si="54">(H81/B81)*10</f>
        <v>8.9236031131120654</v>
      </c>
      <c r="O81" s="143">
        <f t="shared" ref="O81" si="55">(I81/C81)*10</f>
        <v>10.706806053713585</v>
      </c>
      <c r="P81" s="52">
        <f t="shared" ref="P81" si="56">(O81-N81)/N81</f>
        <v>0.19982992497518592</v>
      </c>
    </row>
    <row r="82" spans="1:16" ht="20.100000000000001" customHeight="1">
      <c r="A82" s="303" t="s">
        <v>183</v>
      </c>
      <c r="B82" s="117">
        <v>91.52</v>
      </c>
      <c r="C82" s="140">
        <v>225.07</v>
      </c>
      <c r="D82" s="247">
        <f t="shared" si="42"/>
        <v>2.2828299608461727E-3</v>
      </c>
      <c r="E82" s="215">
        <f t="shared" si="43"/>
        <v>6.1467765131797813E-3</v>
      </c>
      <c r="F82" s="52">
        <f t="shared" si="38"/>
        <v>1.4592438811188813</v>
      </c>
      <c r="H82" s="19">
        <v>75.231999999999999</v>
      </c>
      <c r="I82" s="140">
        <v>190.53799999999998</v>
      </c>
      <c r="J82" s="214">
        <f t="shared" si="44"/>
        <v>2.1882622210163453E-3</v>
      </c>
      <c r="K82" s="215">
        <f t="shared" si="45"/>
        <v>6.3220415544382458E-3</v>
      </c>
      <c r="L82" s="52">
        <f t="shared" si="39"/>
        <v>1.5326722671203741</v>
      </c>
      <c r="N82" s="40">
        <f t="shared" ref="N82" si="57">(H82/B82)*10</f>
        <v>8.22027972027972</v>
      </c>
      <c r="O82" s="143">
        <f t="shared" ref="O82" si="58">(I82/C82)*10</f>
        <v>8.465721775447637</v>
      </c>
      <c r="P82" s="52">
        <f t="shared" ref="P82" si="59">(O82-N82)/N82</f>
        <v>2.9858114750329342E-2</v>
      </c>
    </row>
    <row r="83" spans="1:16" ht="20.100000000000001" customHeight="1">
      <c r="A83" s="303" t="s">
        <v>171</v>
      </c>
      <c r="B83" s="117">
        <v>418.01000000000005</v>
      </c>
      <c r="C83" s="140">
        <v>323.39</v>
      </c>
      <c r="D83" s="247">
        <f t="shared" si="42"/>
        <v>1.0426636275495069E-2</v>
      </c>
      <c r="E83" s="215">
        <f t="shared" si="43"/>
        <v>8.8319458683840998E-3</v>
      </c>
      <c r="F83" s="52">
        <f t="shared" si="38"/>
        <v>-0.22635822109518924</v>
      </c>
      <c r="H83" s="19">
        <v>208.459</v>
      </c>
      <c r="I83" s="140">
        <v>186.19000000000003</v>
      </c>
      <c r="J83" s="214">
        <f t="shared" si="44"/>
        <v>6.0634165558651415E-3</v>
      </c>
      <c r="K83" s="215">
        <f t="shared" si="45"/>
        <v>6.1777751263310064E-3</v>
      </c>
      <c r="L83" s="52">
        <f t="shared" si="39"/>
        <v>-0.10682676209710291</v>
      </c>
      <c r="N83" s="40">
        <f t="shared" ref="N83" si="60">(H83/B83)*10</f>
        <v>4.9869381115284313</v>
      </c>
      <c r="O83" s="143">
        <f t="shared" ref="O83" si="61">(I83/C83)*10</f>
        <v>5.7574445715699323</v>
      </c>
      <c r="P83" s="52">
        <f t="shared" ref="P83" si="62">(O83-N83)/N83</f>
        <v>0.15450491720767534</v>
      </c>
    </row>
    <row r="84" spans="1:16" ht="20.100000000000001" customHeight="1">
      <c r="A84" s="303" t="s">
        <v>233</v>
      </c>
      <c r="B84" s="117">
        <v>177.31</v>
      </c>
      <c r="C84" s="140">
        <v>293.42</v>
      </c>
      <c r="D84" s="247">
        <f t="shared" si="42"/>
        <v>4.4227336140475835E-3</v>
      </c>
      <c r="E84" s="215">
        <f t="shared" si="43"/>
        <v>8.013449880024932E-3</v>
      </c>
      <c r="F84" s="52">
        <f t="shared" si="38"/>
        <v>0.65484180249280932</v>
      </c>
      <c r="H84" s="19">
        <v>126.093</v>
      </c>
      <c r="I84" s="140">
        <v>180.10199999999998</v>
      </c>
      <c r="J84" s="214">
        <f t="shared" si="44"/>
        <v>3.6676487164320243E-3</v>
      </c>
      <c r="K84" s="215">
        <f t="shared" si="45"/>
        <v>5.9757755830198538E-3</v>
      </c>
      <c r="L84" s="52">
        <f t="shared" si="39"/>
        <v>0.42832671123694394</v>
      </c>
      <c r="N84" s="40">
        <f t="shared" ref="N84:N87" si="63">(H84/B84)*10</f>
        <v>7.1114432350121257</v>
      </c>
      <c r="O84" s="143">
        <f t="shared" ref="O84:O87" si="64">(I84/C84)*10</f>
        <v>6.1380274009951599</v>
      </c>
      <c r="P84" s="52">
        <f t="shared" ref="P84:P87" si="65">(O84-N84)/N84</f>
        <v>-0.13688020867894984</v>
      </c>
    </row>
    <row r="85" spans="1:16" ht="20.100000000000001" customHeight="1">
      <c r="A85" s="303" t="s">
        <v>255</v>
      </c>
      <c r="B85" s="117">
        <v>207.88000000000002</v>
      </c>
      <c r="C85" s="140">
        <v>206.23</v>
      </c>
      <c r="D85" s="247">
        <f t="shared" si="42"/>
        <v>5.1852566899115212E-3</v>
      </c>
      <c r="E85" s="215">
        <f t="shared" si="43"/>
        <v>5.6322465024795229E-3</v>
      </c>
      <c r="F85" s="52">
        <f t="shared" si="38"/>
        <v>-7.937271502790234E-3</v>
      </c>
      <c r="H85" s="19">
        <v>200.92400000000004</v>
      </c>
      <c r="I85" s="140">
        <v>175.36</v>
      </c>
      <c r="J85" s="214">
        <f t="shared" si="44"/>
        <v>5.8442471088830314E-3</v>
      </c>
      <c r="K85" s="215">
        <f t="shared" si="45"/>
        <v>5.8184362541135676E-3</v>
      </c>
      <c r="L85" s="52">
        <f t="shared" si="39"/>
        <v>-0.12723218729469857</v>
      </c>
      <c r="N85" s="40">
        <f t="shared" si="63"/>
        <v>9.6653838753126813</v>
      </c>
      <c r="O85" s="143">
        <f t="shared" si="64"/>
        <v>8.5031275760073708</v>
      </c>
      <c r="P85" s="52">
        <f t="shared" si="65"/>
        <v>-0.12024936767115324</v>
      </c>
    </row>
    <row r="86" spans="1:16" ht="20.100000000000001" customHeight="1">
      <c r="A86" s="303" t="s">
        <v>235</v>
      </c>
      <c r="B86" s="117">
        <v>154.94</v>
      </c>
      <c r="C86" s="140">
        <v>164.98999999999998</v>
      </c>
      <c r="D86" s="247">
        <f t="shared" si="42"/>
        <v>3.8647473135216999E-3</v>
      </c>
      <c r="E86" s="215">
        <f t="shared" si="43"/>
        <v>4.5059610650443503E-3</v>
      </c>
      <c r="F86" s="52">
        <f t="shared" si="38"/>
        <v>6.4863818252226563E-2</v>
      </c>
      <c r="H86" s="19">
        <v>154.75199999999998</v>
      </c>
      <c r="I86" s="140">
        <v>161.60500000000002</v>
      </c>
      <c r="J86" s="214">
        <f t="shared" si="44"/>
        <v>4.5012488731752632E-3</v>
      </c>
      <c r="K86" s="215">
        <f t="shared" si="45"/>
        <v>5.362046024441282E-3</v>
      </c>
      <c r="L86" s="52">
        <f t="shared" si="39"/>
        <v>4.4283757237386513E-2</v>
      </c>
      <c r="N86" s="40">
        <f t="shared" si="63"/>
        <v>9.987866270814509</v>
      </c>
      <c r="O86" s="143">
        <f t="shared" si="64"/>
        <v>9.7948360506697405</v>
      </c>
      <c r="P86" s="52">
        <f t="shared" si="65"/>
        <v>-1.9326472232494847E-2</v>
      </c>
    </row>
    <row r="87" spans="1:16" ht="20.100000000000001" customHeight="1">
      <c r="A87" s="303" t="s">
        <v>189</v>
      </c>
      <c r="B87" s="117">
        <v>545.99</v>
      </c>
      <c r="C87" s="140">
        <v>180.27</v>
      </c>
      <c r="D87" s="247">
        <f t="shared" si="42"/>
        <v>1.3618906581319949E-2</v>
      </c>
      <c r="E87" s="215">
        <f t="shared" si="43"/>
        <v>4.9232656597099538E-3</v>
      </c>
      <c r="F87" s="52">
        <f t="shared" si="38"/>
        <v>-0.66982911774940934</v>
      </c>
      <c r="H87" s="19">
        <v>375.04300000000001</v>
      </c>
      <c r="I87" s="140">
        <v>148.38800000000001</v>
      </c>
      <c r="J87" s="214">
        <f t="shared" si="44"/>
        <v>1.0908821088853589E-2</v>
      </c>
      <c r="K87" s="215">
        <f t="shared" si="45"/>
        <v>4.9235066085504334E-3</v>
      </c>
      <c r="L87" s="52">
        <f t="shared" si="39"/>
        <v>-0.60434403521729507</v>
      </c>
      <c r="N87" s="40">
        <f t="shared" si="63"/>
        <v>6.8690452206084363</v>
      </c>
      <c r="O87" s="143">
        <f t="shared" si="64"/>
        <v>8.2314306318300332</v>
      </c>
      <c r="P87" s="52">
        <f t="shared" si="65"/>
        <v>0.19833694021029047</v>
      </c>
    </row>
    <row r="88" spans="1:16" ht="20.100000000000001" customHeight="1">
      <c r="A88" s="303" t="s">
        <v>241</v>
      </c>
      <c r="B88" s="117">
        <v>217.6</v>
      </c>
      <c r="C88" s="140">
        <v>202.76999999999998</v>
      </c>
      <c r="D88" s="247">
        <f t="shared" si="42"/>
        <v>5.4277075992146756E-3</v>
      </c>
      <c r="E88" s="215">
        <f t="shared" si="43"/>
        <v>5.5377521374570761E-3</v>
      </c>
      <c r="F88" s="52">
        <f t="shared" si="38"/>
        <v>-6.8152573529411828E-2</v>
      </c>
      <c r="H88" s="19">
        <v>112.44199999999999</v>
      </c>
      <c r="I88" s="140">
        <v>124.54699999999998</v>
      </c>
      <c r="J88" s="214">
        <f t="shared" si="44"/>
        <v>3.2705840686877911E-3</v>
      </c>
      <c r="K88" s="215">
        <f t="shared" si="45"/>
        <v>4.1324633904030704E-3</v>
      </c>
      <c r="L88" s="52">
        <f t="shared" si="39"/>
        <v>0.10765550239234441</v>
      </c>
      <c r="N88" s="40">
        <f t="shared" ref="N88:N89" si="66">(H88/B88)*10</f>
        <v>5.1673713235294114</v>
      </c>
      <c r="O88" s="143">
        <f t="shared" ref="O88:O89" si="67">(I88/C88)*10</f>
        <v>6.1422794298959404</v>
      </c>
      <c r="P88" s="52">
        <f t="shared" ref="P88:P89" si="68">(O88-N88)/N88</f>
        <v>0.18866616028295186</v>
      </c>
    </row>
    <row r="89" spans="1:16" ht="20.100000000000001" customHeight="1">
      <c r="A89" s="303" t="s">
        <v>256</v>
      </c>
      <c r="B89" s="117">
        <v>46.96</v>
      </c>
      <c r="C89" s="140">
        <v>135.13999999999999</v>
      </c>
      <c r="D89" s="247">
        <f t="shared" si="42"/>
        <v>1.1713471914481673E-3</v>
      </c>
      <c r="E89" s="215">
        <f t="shared" si="43"/>
        <v>3.6907423378998334E-3</v>
      </c>
      <c r="F89" s="52">
        <f t="shared" si="38"/>
        <v>1.8777683134582619</v>
      </c>
      <c r="H89" s="19">
        <v>34.544000000000004</v>
      </c>
      <c r="I89" s="140">
        <v>123.09</v>
      </c>
      <c r="J89" s="214">
        <f t="shared" si="44"/>
        <v>1.0047762941672246E-3</v>
      </c>
      <c r="K89" s="215">
        <f t="shared" si="45"/>
        <v>4.0841202014076129E-3</v>
      </c>
      <c r="L89" s="52">
        <f t="shared" si="39"/>
        <v>2.5632816118573407</v>
      </c>
      <c r="N89" s="40">
        <f t="shared" si="66"/>
        <v>7.3560477001703584</v>
      </c>
      <c r="O89" s="143">
        <f t="shared" si="67"/>
        <v>9.1083321000444002</v>
      </c>
      <c r="P89" s="52">
        <f t="shared" si="68"/>
        <v>0.23821003768551702</v>
      </c>
    </row>
    <row r="90" spans="1:16" ht="20.100000000000001" customHeight="1">
      <c r="A90" s="303" t="s">
        <v>188</v>
      </c>
      <c r="B90" s="117">
        <v>305.83</v>
      </c>
      <c r="C90" s="140">
        <v>113.75</v>
      </c>
      <c r="D90" s="247">
        <f t="shared" si="42"/>
        <v>7.6284734148337517E-3</v>
      </c>
      <c r="E90" s="215">
        <f t="shared" si="43"/>
        <v>3.1065705263882354E-3</v>
      </c>
      <c r="F90" s="52">
        <f t="shared" si="38"/>
        <v>-0.62806134126802471</v>
      </c>
      <c r="H90" s="19">
        <v>280.43300000000005</v>
      </c>
      <c r="I90" s="140">
        <v>116.39899999999999</v>
      </c>
      <c r="J90" s="214">
        <f t="shared" si="44"/>
        <v>8.1569138056448963E-3</v>
      </c>
      <c r="K90" s="215">
        <f t="shared" si="45"/>
        <v>3.8621131474826931E-3</v>
      </c>
      <c r="L90" s="52">
        <f t="shared" si="39"/>
        <v>-0.58493116002752887</v>
      </c>
      <c r="N90" s="40">
        <f t="shared" ref="N90" si="69">(H90/B90)*10</f>
        <v>9.1695713304777176</v>
      </c>
      <c r="O90" s="143">
        <f t="shared" ref="O90" si="70">(I90/C90)*10</f>
        <v>10.232879120879119</v>
      </c>
      <c r="P90" s="52">
        <f t="shared" ref="P90" si="71">(O90-N90)/N90</f>
        <v>0.11596046882444666</v>
      </c>
    </row>
    <row r="91" spans="1:16" ht="20.100000000000001" customHeight="1">
      <c r="A91" s="303" t="s">
        <v>257</v>
      </c>
      <c r="B91" s="117">
        <v>323.49</v>
      </c>
      <c r="C91" s="140">
        <v>248.17999999999998</v>
      </c>
      <c r="D91" s="247">
        <f t="shared" si="42"/>
        <v>8.0689757870861939E-3</v>
      </c>
      <c r="E91" s="215">
        <f t="shared" si="43"/>
        <v>6.7779224021013813E-3</v>
      </c>
      <c r="F91" s="52">
        <f t="shared" si="38"/>
        <v>-0.23280472348449729</v>
      </c>
      <c r="H91" s="19">
        <v>143.541</v>
      </c>
      <c r="I91" s="140">
        <v>112.46600000000001</v>
      </c>
      <c r="J91" s="214">
        <f t="shared" si="44"/>
        <v>4.1751561498685032E-3</v>
      </c>
      <c r="K91" s="215">
        <f t="shared" si="45"/>
        <v>3.7316163991510977E-3</v>
      </c>
      <c r="L91" s="52">
        <f t="shared" si="39"/>
        <v>-0.21648866874272849</v>
      </c>
      <c r="N91" s="40">
        <f t="shared" ref="N91:N94" si="72">(H91/B91)*10</f>
        <v>4.4372623574144479</v>
      </c>
      <c r="O91" s="143">
        <f t="shared" ref="O91:O94" si="73">(I91/C91)*10</f>
        <v>4.5316302683536156</v>
      </c>
      <c r="P91" s="52">
        <f t="shared" ref="P91:P94" si="74">(O91-N91)/N91</f>
        <v>2.1267147023994105E-2</v>
      </c>
    </row>
    <row r="92" spans="1:16" ht="20.100000000000001" customHeight="1">
      <c r="A92" s="303" t="s">
        <v>240</v>
      </c>
      <c r="B92" s="117">
        <v>108.62</v>
      </c>
      <c r="C92" s="140">
        <v>89.920000000000016</v>
      </c>
      <c r="D92" s="247">
        <f t="shared" si="42"/>
        <v>2.709363967953576E-3</v>
      </c>
      <c r="E92" s="215">
        <f t="shared" si="43"/>
        <v>2.4557610701787269E-3</v>
      </c>
      <c r="F92" s="52">
        <f t="shared" si="38"/>
        <v>-0.17215982323697282</v>
      </c>
      <c r="H92" s="19">
        <v>151.68200000000002</v>
      </c>
      <c r="I92" s="140">
        <v>99.051999999999992</v>
      </c>
      <c r="J92" s="214">
        <f t="shared" si="44"/>
        <v>4.4119522305428715E-3</v>
      </c>
      <c r="K92" s="215">
        <f t="shared" si="45"/>
        <v>3.2865405328607266E-3</v>
      </c>
      <c r="L92" s="52">
        <f t="shared" ref="L92:L94" si="75">(I92-H92)/H92</f>
        <v>-0.34697591012776741</v>
      </c>
      <c r="N92" s="40">
        <f t="shared" si="72"/>
        <v>13.964463266433437</v>
      </c>
      <c r="O92" s="143">
        <f t="shared" si="73"/>
        <v>11.01556939501779</v>
      </c>
      <c r="P92" s="52">
        <f t="shared" si="74"/>
        <v>-0.21117130069037038</v>
      </c>
    </row>
    <row r="93" spans="1:16" ht="20.100000000000001" customHeight="1">
      <c r="A93" s="303" t="s">
        <v>185</v>
      </c>
      <c r="B93" s="117">
        <v>191.33</v>
      </c>
      <c r="C93" s="140">
        <v>59.4</v>
      </c>
      <c r="D93" s="247">
        <f t="shared" si="42"/>
        <v>4.7724416128572793E-3</v>
      </c>
      <c r="E93" s="215">
        <f t="shared" si="43"/>
        <v>1.6222443012524059E-3</v>
      </c>
      <c r="F93" s="52">
        <f t="shared" si="38"/>
        <v>-0.68954162964511578</v>
      </c>
      <c r="H93" s="19">
        <v>138.42599999999999</v>
      </c>
      <c r="I93" s="140">
        <v>82.344999999999999</v>
      </c>
      <c r="J93" s="214">
        <f t="shared" si="44"/>
        <v>4.0263768902383109E-3</v>
      </c>
      <c r="K93" s="215">
        <f t="shared" si="45"/>
        <v>2.7322030870493936E-3</v>
      </c>
      <c r="L93" s="52">
        <f t="shared" si="75"/>
        <v>-0.40513342869114177</v>
      </c>
      <c r="N93" s="40">
        <f t="shared" si="72"/>
        <v>7.2349344065227603</v>
      </c>
      <c r="O93" s="143">
        <f t="shared" si="73"/>
        <v>13.862794612794612</v>
      </c>
      <c r="P93" s="52">
        <f t="shared" si="74"/>
        <v>0.91609126411656316</v>
      </c>
    </row>
    <row r="94" spans="1:16" ht="20.100000000000001" customHeight="1">
      <c r="A94" s="303" t="s">
        <v>191</v>
      </c>
      <c r="B94" s="117">
        <v>0.36</v>
      </c>
      <c r="C94" s="20">
        <v>126.54</v>
      </c>
      <c r="D94" s="247">
        <f t="shared" si="42"/>
        <v>8.9796633075242801E-6</v>
      </c>
      <c r="E94" s="215">
        <f t="shared" si="43"/>
        <v>3.4558719508498226E-3</v>
      </c>
      <c r="F94" s="52">
        <f t="shared" si="38"/>
        <v>350.50000000000006</v>
      </c>
      <c r="H94" s="19">
        <v>3.7389999999999999</v>
      </c>
      <c r="I94" s="140">
        <v>79.111999999999995</v>
      </c>
      <c r="J94" s="214">
        <f t="shared" si="44"/>
        <v>1.0875574814414232E-4</v>
      </c>
      <c r="K94" s="215">
        <f t="shared" ref="K94" si="76">I94/$I$96</f>
        <v>2.624932304604428E-3</v>
      </c>
      <c r="L94" s="52">
        <f t="shared" si="75"/>
        <v>20.158598555763572</v>
      </c>
      <c r="N94" s="40">
        <f t="shared" si="72"/>
        <v>103.86111111111111</v>
      </c>
      <c r="O94" s="143">
        <f t="shared" si="73"/>
        <v>6.2519361466729881</v>
      </c>
      <c r="P94" s="52">
        <f t="shared" si="74"/>
        <v>-0.93980484052414348</v>
      </c>
    </row>
    <row r="95" spans="1:16" ht="20.100000000000001" customHeight="1" thickBot="1">
      <c r="A95" s="304" t="s">
        <v>17</v>
      </c>
      <c r="B95" s="196">
        <f>B96-SUM(B68:B94)</f>
        <v>1759.9500000000189</v>
      </c>
      <c r="C95" s="203">
        <f>C96-SUM(C68:C94)</f>
        <v>1147.3199999999852</v>
      </c>
      <c r="D95" s="247">
        <f t="shared" si="42"/>
        <v>4.38993289946598E-2</v>
      </c>
      <c r="E95" s="215">
        <f t="shared" si="43"/>
        <v>3.1333894473280915E-2</v>
      </c>
      <c r="F95" s="52">
        <f>(C95-B95)/B95</f>
        <v>-0.34809511633854778</v>
      </c>
      <c r="H95" s="19">
        <f>H96-SUM(H68:H94)</f>
        <v>1691.0420000000086</v>
      </c>
      <c r="I95" s="142">
        <f>I96-SUM(I68:I94)</f>
        <v>847.18400000000111</v>
      </c>
      <c r="J95" s="214">
        <f t="shared" si="44"/>
        <v>4.9187092231390117E-2</v>
      </c>
      <c r="K95" s="215">
        <f t="shared" si="45"/>
        <v>2.8109523833855808E-2</v>
      </c>
      <c r="L95" s="52">
        <f>(I95-H95)/H95</f>
        <v>-0.4990165826750626</v>
      </c>
      <c r="N95" s="40">
        <f t="shared" si="40"/>
        <v>9.6084661496064676</v>
      </c>
      <c r="O95" s="143">
        <f t="shared" si="41"/>
        <v>7.3840253808877385</v>
      </c>
      <c r="P95" s="52">
        <f>(O95-N95)/N95</f>
        <v>-0.23150841498357522</v>
      </c>
    </row>
    <row r="96" spans="1:16" ht="26.25" customHeight="1" thickBot="1">
      <c r="A96" s="12" t="s">
        <v>18</v>
      </c>
      <c r="B96" s="17">
        <v>40090.590000000018</v>
      </c>
      <c r="C96" s="145">
        <v>36615.939999999988</v>
      </c>
      <c r="D96" s="255">
        <f>SUM(D68:D95)</f>
        <v>0.99999999999999989</v>
      </c>
      <c r="E96" s="244">
        <f>SUM(E68:E95)</f>
        <v>0.99999999999999967</v>
      </c>
      <c r="F96" s="57">
        <f>(C96-B96)/B96</f>
        <v>-8.6669964198581986E-2</v>
      </c>
      <c r="G96" s="1"/>
      <c r="H96" s="17">
        <v>34379.792000000009</v>
      </c>
      <c r="I96" s="145">
        <v>30138.682000000001</v>
      </c>
      <c r="J96" s="255">
        <f t="shared" si="44"/>
        <v>1</v>
      </c>
      <c r="K96" s="244">
        <f t="shared" si="45"/>
        <v>1</v>
      </c>
      <c r="L96" s="57">
        <f>(I96-H96)/H96</f>
        <v>-0.12336054854549459</v>
      </c>
      <c r="M96" s="1"/>
      <c r="N96" s="37">
        <f t="shared" si="40"/>
        <v>8.5755265761865793</v>
      </c>
      <c r="O96" s="150">
        <f t="shared" si="41"/>
        <v>8.2310277982758357</v>
      </c>
      <c r="P96" s="57">
        <f>(O96-N96)/N96</f>
        <v>-4.0172317682203196E-2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117</v>
      </c>
    </row>
    <row r="2" spans="1:18" ht="15.75" thickBot="1"/>
    <row r="3" spans="1:18">
      <c r="A3" s="467" t="s">
        <v>16</v>
      </c>
      <c r="B3" s="455"/>
      <c r="C3" s="455"/>
      <c r="D3" s="482" t="s">
        <v>1</v>
      </c>
      <c r="E3" s="480"/>
      <c r="F3" s="482" t="s">
        <v>101</v>
      </c>
      <c r="G3" s="480"/>
      <c r="H3" s="130" t="s">
        <v>0</v>
      </c>
      <c r="J3" s="484" t="s">
        <v>19</v>
      </c>
      <c r="K3" s="480"/>
      <c r="L3" s="478" t="s">
        <v>101</v>
      </c>
      <c r="M3" s="479"/>
      <c r="N3" s="130" t="s">
        <v>0</v>
      </c>
      <c r="P3" s="490" t="s">
        <v>22</v>
      </c>
      <c r="Q3" s="480"/>
      <c r="R3" s="130" t="s">
        <v>0</v>
      </c>
    </row>
    <row r="4" spans="1:18">
      <c r="A4" s="481"/>
      <c r="B4" s="456"/>
      <c r="C4" s="456"/>
      <c r="D4" s="485" t="s">
        <v>200</v>
      </c>
      <c r="E4" s="487"/>
      <c r="F4" s="485" t="str">
        <f>D4</f>
        <v>jan-maio</v>
      </c>
      <c r="G4" s="487"/>
      <c r="H4" s="131" t="s">
        <v>155</v>
      </c>
      <c r="J4" s="488" t="str">
        <f>D4</f>
        <v>jan-maio</v>
      </c>
      <c r="K4" s="487"/>
      <c r="L4" s="489" t="str">
        <f>D4</f>
        <v>jan-maio</v>
      </c>
      <c r="M4" s="477"/>
      <c r="N4" s="131" t="str">
        <f>H4</f>
        <v>2026/2025</v>
      </c>
      <c r="P4" s="488" t="str">
        <f>D4</f>
        <v>jan-maio</v>
      </c>
      <c r="Q4" s="486"/>
      <c r="R4" s="131" t="str">
        <f>N4</f>
        <v>2026/2025</v>
      </c>
    </row>
    <row r="5" spans="1:18" ht="19.5" customHeight="1" thickBot="1">
      <c r="A5" s="468"/>
      <c r="B5" s="491"/>
      <c r="C5" s="49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3689.9300000000012</v>
      </c>
      <c r="E6" s="147">
        <v>5777.5699999999988</v>
      </c>
      <c r="F6" s="247">
        <f>D6/D8</f>
        <v>0.49893045669904607</v>
      </c>
      <c r="G6" s="246">
        <f>E6/E8</f>
        <v>0.60555690646185056</v>
      </c>
      <c r="H6" s="102">
        <f>(E6-D6)/D6</f>
        <v>0.56576683026507191</v>
      </c>
      <c r="I6" s="1"/>
      <c r="J6" s="19">
        <v>1995.274999999999</v>
      </c>
      <c r="K6" s="147">
        <v>2989.9020000000005</v>
      </c>
      <c r="L6" s="247">
        <f>J6/J8</f>
        <v>0.38155250002916202</v>
      </c>
      <c r="M6" s="246">
        <f>K6/K8</f>
        <v>0.49277248822004421</v>
      </c>
      <c r="N6" s="102">
        <f>(K6-J6)/J6</f>
        <v>0.49849118542556892</v>
      </c>
      <c r="P6" s="27">
        <f t="shared" ref="P6:Q8" si="0">(J6/D6)*10</f>
        <v>5.4073519009845672</v>
      </c>
      <c r="Q6" s="152">
        <f t="shared" si="0"/>
        <v>5.1750164861697936</v>
      </c>
      <c r="R6" s="102">
        <f>(Q6-P6)/P6</f>
        <v>-4.2966579403214002E-2</v>
      </c>
    </row>
    <row r="7" spans="1:18" ht="24" customHeight="1" thickBot="1">
      <c r="A7" s="161" t="s">
        <v>21</v>
      </c>
      <c r="B7" s="1"/>
      <c r="C7" s="1"/>
      <c r="D7" s="117">
        <v>3705.7499999999995</v>
      </c>
      <c r="E7" s="140">
        <v>3763.3500000000013</v>
      </c>
      <c r="F7" s="247">
        <f>D7/D8</f>
        <v>0.50106954330095399</v>
      </c>
      <c r="G7" s="215">
        <f>E7/E8</f>
        <v>0.39444309353814949</v>
      </c>
      <c r="H7" s="55">
        <f t="shared" ref="H7:H8" si="1">(E7-D7)/D7</f>
        <v>1.5543412264724209E-2</v>
      </c>
      <c r="J7" s="19">
        <v>3234.0840000000012</v>
      </c>
      <c r="K7" s="140">
        <v>3077.6079999999993</v>
      </c>
      <c r="L7" s="247">
        <f>J7/J8</f>
        <v>0.61844749997083792</v>
      </c>
      <c r="M7" s="215">
        <f>K7/K8</f>
        <v>0.50722751177995573</v>
      </c>
      <c r="N7" s="55">
        <f t="shared" ref="N7:N8" si="2">(K7-J7)/J7</f>
        <v>-4.838340624424161E-2</v>
      </c>
      <c r="P7" s="27">
        <f t="shared" si="0"/>
        <v>8.7272050192268811</v>
      </c>
      <c r="Q7" s="152">
        <f t="shared" si="0"/>
        <v>8.177841550746006</v>
      </c>
      <c r="R7" s="55">
        <f t="shared" ref="R7:R8" si="3">(Q7-P7)/P7</f>
        <v>-6.2948385797122211E-2</v>
      </c>
    </row>
    <row r="8" spans="1:18" ht="26.25" customHeight="1" thickBot="1">
      <c r="A8" s="12" t="s">
        <v>12</v>
      </c>
      <c r="B8" s="162"/>
      <c r="C8" s="162"/>
      <c r="D8" s="163">
        <v>7395.68</v>
      </c>
      <c r="E8" s="145">
        <v>9540.92</v>
      </c>
      <c r="F8" s="243">
        <f>SUM(F6:F7)</f>
        <v>1</v>
      </c>
      <c r="G8" s="244">
        <f>SUM(G6:G7)</f>
        <v>1</v>
      </c>
      <c r="H8" s="57">
        <f t="shared" si="1"/>
        <v>0.29006663349414791</v>
      </c>
      <c r="I8" s="1"/>
      <c r="J8" s="17">
        <v>5229.3590000000004</v>
      </c>
      <c r="K8" s="145">
        <v>6067.51</v>
      </c>
      <c r="L8" s="243">
        <f>SUM(L6:L7)</f>
        <v>1</v>
      </c>
      <c r="M8" s="244">
        <f>SUM(M6:M7)</f>
        <v>1</v>
      </c>
      <c r="N8" s="57">
        <f t="shared" si="2"/>
        <v>0.1602779614098018</v>
      </c>
      <c r="O8" s="1"/>
      <c r="P8" s="29">
        <f t="shared" si="0"/>
        <v>7.070829186768492</v>
      </c>
      <c r="Q8" s="146">
        <f t="shared" si="0"/>
        <v>6.3594600939951285</v>
      </c>
      <c r="R8" s="57">
        <f t="shared" si="3"/>
        <v>-0.10060617701026281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79" zoomScaleNormal="100" workbookViewId="0">
      <selection activeCell="P84" sqref="P84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118</v>
      </c>
    </row>
    <row r="3" spans="1:16" ht="8.25" customHeight="1" thickBot="1"/>
    <row r="4" spans="1:16">
      <c r="A4" s="494" t="s">
        <v>3</v>
      </c>
      <c r="B4" s="482" t="s">
        <v>1</v>
      </c>
      <c r="C4" s="480"/>
      <c r="D4" s="482" t="s">
        <v>101</v>
      </c>
      <c r="E4" s="480"/>
      <c r="F4" s="130" t="s">
        <v>0</v>
      </c>
      <c r="H4" s="492" t="s">
        <v>19</v>
      </c>
      <c r="I4" s="493"/>
      <c r="J4" s="482" t="s">
        <v>101</v>
      </c>
      <c r="K4" s="483"/>
      <c r="L4" s="130" t="s">
        <v>0</v>
      </c>
      <c r="N4" s="490" t="s">
        <v>22</v>
      </c>
      <c r="O4" s="480"/>
      <c r="P4" s="130" t="s">
        <v>0</v>
      </c>
    </row>
    <row r="5" spans="1:16">
      <c r="A5" s="495"/>
      <c r="B5" s="485" t="s">
        <v>200</v>
      </c>
      <c r="C5" s="487"/>
      <c r="D5" s="485" t="str">
        <f>B5</f>
        <v>jan-maio</v>
      </c>
      <c r="E5" s="487"/>
      <c r="F5" s="131" t="s">
        <v>155</v>
      </c>
      <c r="H5" s="488" t="str">
        <f>B5</f>
        <v>jan-maio</v>
      </c>
      <c r="I5" s="487"/>
      <c r="J5" s="485" t="str">
        <f>B5</f>
        <v>jan-maio</v>
      </c>
      <c r="K5" s="486"/>
      <c r="L5" s="131" t="str">
        <f>F5</f>
        <v>2026/2025</v>
      </c>
      <c r="N5" s="488" t="str">
        <f>B5</f>
        <v>jan-maio</v>
      </c>
      <c r="O5" s="486"/>
      <c r="P5" s="131" t="str">
        <f>L5</f>
        <v>2026/2025</v>
      </c>
    </row>
    <row r="6" spans="1:16" ht="19.5" customHeight="1" thickBot="1">
      <c r="A6" s="496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168</v>
      </c>
      <c r="B7" s="39">
        <v>796.73</v>
      </c>
      <c r="C7" s="147">
        <v>916.52</v>
      </c>
      <c r="D7" s="247">
        <f>B7/$B$33</f>
        <v>0.10772910672176191</v>
      </c>
      <c r="E7" s="246">
        <f t="shared" ref="E7:E32" si="0">C7/$C$33</f>
        <v>9.6062014983879965E-2</v>
      </c>
      <c r="F7" s="52">
        <f>(C7-B7)/B7</f>
        <v>0.15035206406185278</v>
      </c>
      <c r="H7" s="39">
        <v>945.99499999999989</v>
      </c>
      <c r="I7" s="147">
        <v>1129.759</v>
      </c>
      <c r="J7" s="247">
        <f>H7/$H$33</f>
        <v>0.18090075667017685</v>
      </c>
      <c r="K7" s="246">
        <f>I7/$I$33</f>
        <v>0.18619812740316868</v>
      </c>
      <c r="L7" s="52">
        <f>(I7-H7)/H7</f>
        <v>0.19425472650489711</v>
      </c>
      <c r="N7" s="27">
        <f t="shared" ref="N7:N33" si="1">(H7/B7)*10</f>
        <v>11.87347030989168</v>
      </c>
      <c r="O7" s="151">
        <f t="shared" ref="O7:O32" si="2">(I7/C7)*10</f>
        <v>12.326615894906823</v>
      </c>
      <c r="P7" s="61">
        <f>(O7-N7)/N7</f>
        <v>3.8164544416103161E-2</v>
      </c>
    </row>
    <row r="8" spans="1:16" ht="20.100000000000001" customHeight="1">
      <c r="A8" s="8" t="s">
        <v>210</v>
      </c>
      <c r="B8" s="19">
        <v>1644.8100000000002</v>
      </c>
      <c r="C8" s="140">
        <v>2220.4299999999998</v>
      </c>
      <c r="D8" s="247">
        <f t="shared" ref="D8:D32" si="3">B8/$B$33</f>
        <v>0.22240145598511568</v>
      </c>
      <c r="E8" s="215">
        <f t="shared" si="0"/>
        <v>0.2327270326132071</v>
      </c>
      <c r="F8" s="52">
        <f t="shared" ref="F8:F32" si="4">(C8-B8)/B8</f>
        <v>0.34996139371720719</v>
      </c>
      <c r="H8" s="19">
        <v>576.13599999999997</v>
      </c>
      <c r="I8" s="140">
        <v>808.63400000000001</v>
      </c>
      <c r="J8" s="247">
        <f t="shared" ref="J8:J32" si="5">H8/$H$33</f>
        <v>0.11017335011805456</v>
      </c>
      <c r="K8" s="215">
        <f t="shared" ref="K8:K32" si="6">I8/$I$33</f>
        <v>0.13327279229865299</v>
      </c>
      <c r="L8" s="52">
        <f t="shared" ref="L8:L33" si="7">(I8-H8)/H8</f>
        <v>0.40354707916186466</v>
      </c>
      <c r="N8" s="27">
        <f t="shared" si="1"/>
        <v>3.5027510776320665</v>
      </c>
      <c r="O8" s="152">
        <f t="shared" si="2"/>
        <v>3.6417901037186495</v>
      </c>
      <c r="P8" s="52">
        <f t="shared" ref="P8:P69" si="8">(O8-N8)/N8</f>
        <v>3.9694235475212912E-2</v>
      </c>
    </row>
    <row r="9" spans="1:16" ht="20.100000000000001" customHeight="1">
      <c r="A9" s="8" t="s">
        <v>212</v>
      </c>
      <c r="B9" s="19">
        <v>509.64</v>
      </c>
      <c r="C9" s="140">
        <v>1234.4299999999998</v>
      </c>
      <c r="D9" s="247">
        <f t="shared" si="3"/>
        <v>6.8910499102178571E-2</v>
      </c>
      <c r="E9" s="215">
        <f t="shared" si="0"/>
        <v>0.12938270103931276</v>
      </c>
      <c r="F9" s="52">
        <f t="shared" si="4"/>
        <v>1.4221607409151555</v>
      </c>
      <c r="H9" s="19">
        <v>259.87400000000002</v>
      </c>
      <c r="I9" s="140">
        <v>662.71699999999998</v>
      </c>
      <c r="J9" s="247">
        <f t="shared" si="5"/>
        <v>4.9695192087596179E-2</v>
      </c>
      <c r="K9" s="215">
        <f t="shared" si="6"/>
        <v>0.10922388261412012</v>
      </c>
      <c r="L9" s="52">
        <f t="shared" si="7"/>
        <v>1.5501473791144937</v>
      </c>
      <c r="N9" s="27">
        <f t="shared" si="1"/>
        <v>5.0991680401852291</v>
      </c>
      <c r="O9" s="152">
        <f t="shared" si="2"/>
        <v>5.3686073734436146</v>
      </c>
      <c r="P9" s="52">
        <f t="shared" si="8"/>
        <v>5.2839861548982812E-2</v>
      </c>
    </row>
    <row r="10" spans="1:16" ht="20.100000000000001" customHeight="1">
      <c r="A10" s="8" t="s">
        <v>177</v>
      </c>
      <c r="B10" s="19">
        <v>863.07000000000016</v>
      </c>
      <c r="C10" s="140">
        <v>842.06999999999994</v>
      </c>
      <c r="D10" s="247">
        <f t="shared" si="3"/>
        <v>0.11669920818640074</v>
      </c>
      <c r="E10" s="215">
        <f t="shared" si="0"/>
        <v>8.8258784268183774E-2</v>
      </c>
      <c r="F10" s="52">
        <f t="shared" si="4"/>
        <v>-2.4331745976572262E-2</v>
      </c>
      <c r="H10" s="19">
        <v>543.68300000000011</v>
      </c>
      <c r="I10" s="140">
        <v>483.71499999999997</v>
      </c>
      <c r="J10" s="247">
        <f t="shared" si="5"/>
        <v>0.10396742698292463</v>
      </c>
      <c r="K10" s="215">
        <f t="shared" si="6"/>
        <v>7.9722159502003287E-2</v>
      </c>
      <c r="L10" s="52">
        <f t="shared" si="7"/>
        <v>-0.11029956794676332</v>
      </c>
      <c r="N10" s="27">
        <f t="shared" si="1"/>
        <v>6.2994079275145696</v>
      </c>
      <c r="O10" s="152">
        <f t="shared" si="2"/>
        <v>5.7443561699146155</v>
      </c>
      <c r="P10" s="52">
        <f t="shared" si="8"/>
        <v>-8.8111734306901709E-2</v>
      </c>
    </row>
    <row r="11" spans="1:16" ht="20.100000000000001" customHeight="1">
      <c r="A11" s="8" t="s">
        <v>214</v>
      </c>
      <c r="B11" s="19">
        <v>318.09000000000003</v>
      </c>
      <c r="C11" s="140">
        <v>394.48</v>
      </c>
      <c r="D11" s="247">
        <f t="shared" si="3"/>
        <v>4.3010243818012689E-2</v>
      </c>
      <c r="E11" s="215">
        <f t="shared" si="0"/>
        <v>4.1346117565182396E-2</v>
      </c>
      <c r="F11" s="52">
        <f t="shared" si="4"/>
        <v>0.2401521581942217</v>
      </c>
      <c r="H11" s="19">
        <v>254.465</v>
      </c>
      <c r="I11" s="140">
        <v>331.89699999999999</v>
      </c>
      <c r="J11" s="247">
        <f t="shared" si="5"/>
        <v>4.8660839693736815E-2</v>
      </c>
      <c r="K11" s="215">
        <f t="shared" si="6"/>
        <v>5.4700692705904067E-2</v>
      </c>
      <c r="L11" s="52">
        <f t="shared" si="7"/>
        <v>0.30429332128190512</v>
      </c>
      <c r="N11" s="27">
        <f t="shared" si="1"/>
        <v>7.9997799364959601</v>
      </c>
      <c r="O11" s="152">
        <f t="shared" si="2"/>
        <v>8.4135317379841812</v>
      </c>
      <c r="P11" s="52">
        <f t="shared" si="8"/>
        <v>5.1720397907526874E-2</v>
      </c>
    </row>
    <row r="12" spans="1:16" ht="20.100000000000001" customHeight="1">
      <c r="A12" s="8" t="s">
        <v>220</v>
      </c>
      <c r="B12" s="19">
        <v>40.11</v>
      </c>
      <c r="C12" s="140">
        <v>486.15000000000003</v>
      </c>
      <c r="D12" s="247">
        <f t="shared" si="3"/>
        <v>5.4234363844839154E-3</v>
      </c>
      <c r="E12" s="215">
        <f t="shared" si="0"/>
        <v>5.0954205674085942E-2</v>
      </c>
      <c r="F12" s="52">
        <f t="shared" si="4"/>
        <v>11.120418848167541</v>
      </c>
      <c r="H12" s="19">
        <v>36.135000000000005</v>
      </c>
      <c r="I12" s="140">
        <v>327.36200000000002</v>
      </c>
      <c r="J12" s="247">
        <f t="shared" si="5"/>
        <v>6.9100247276960682E-3</v>
      </c>
      <c r="K12" s="215">
        <f t="shared" si="6"/>
        <v>5.3953269133466611E-2</v>
      </c>
      <c r="L12" s="52">
        <f t="shared" si="7"/>
        <v>8.0594160785941611</v>
      </c>
      <c r="N12" s="27">
        <f t="shared" ref="N12:N31" si="9">(H12/B12)*10</f>
        <v>9.0089753178758425</v>
      </c>
      <c r="O12" s="152">
        <f t="shared" ref="O12:O31" si="10">(I12/C12)*10</f>
        <v>6.7337652987760972</v>
      </c>
      <c r="P12" s="52">
        <f t="shared" ref="P12:P31" si="11">(O12-N12)/N12</f>
        <v>-0.25254925658251215</v>
      </c>
    </row>
    <row r="13" spans="1:16" ht="20.100000000000001" customHeight="1">
      <c r="A13" s="8" t="s">
        <v>170</v>
      </c>
      <c r="B13" s="19">
        <v>515.69999999999993</v>
      </c>
      <c r="C13" s="140">
        <v>395.66999999999996</v>
      </c>
      <c r="D13" s="247">
        <f t="shared" si="3"/>
        <v>6.9729896371936051E-2</v>
      </c>
      <c r="E13" s="215">
        <f t="shared" si="0"/>
        <v>4.1470843482599155E-2</v>
      </c>
      <c r="F13" s="52">
        <f t="shared" si="4"/>
        <v>-0.23275159976730656</v>
      </c>
      <c r="H13" s="19">
        <v>530.93299999999999</v>
      </c>
      <c r="I13" s="140">
        <v>297.20499999999998</v>
      </c>
      <c r="J13" s="247">
        <f t="shared" si="5"/>
        <v>0.10152926964853622</v>
      </c>
      <c r="K13" s="215">
        <f t="shared" si="6"/>
        <v>4.89830259859481E-2</v>
      </c>
      <c r="L13" s="52">
        <f t="shared" si="7"/>
        <v>-0.44022127085715151</v>
      </c>
      <c r="N13" s="27">
        <f t="shared" si="9"/>
        <v>10.295384913709523</v>
      </c>
      <c r="O13" s="152">
        <f t="shared" si="10"/>
        <v>7.5114362979250391</v>
      </c>
      <c r="P13" s="52">
        <f t="shared" si="11"/>
        <v>-0.27040743392481875</v>
      </c>
    </row>
    <row r="14" spans="1:16" ht="20.100000000000001" customHeight="1">
      <c r="A14" s="8" t="s">
        <v>215</v>
      </c>
      <c r="B14" s="19">
        <v>397.56</v>
      </c>
      <c r="C14" s="140">
        <v>491.11</v>
      </c>
      <c r="D14" s="247">
        <f t="shared" si="3"/>
        <v>5.3755706033792705E-2</v>
      </c>
      <c r="E14" s="215">
        <f t="shared" si="0"/>
        <v>5.1474071682814655E-2</v>
      </c>
      <c r="F14" s="52">
        <f t="shared" si="4"/>
        <v>0.23531039339973844</v>
      </c>
      <c r="H14" s="19">
        <v>253.221</v>
      </c>
      <c r="I14" s="140">
        <v>253.149</v>
      </c>
      <c r="J14" s="247">
        <f t="shared" si="5"/>
        <v>4.8422952029110997E-2</v>
      </c>
      <c r="K14" s="215">
        <f t="shared" si="6"/>
        <v>4.1722057318405739E-2</v>
      </c>
      <c r="L14" s="52">
        <f t="shared" si="7"/>
        <v>-2.843366071534459E-4</v>
      </c>
      <c r="N14" s="27">
        <f t="shared" si="9"/>
        <v>6.3693782070630842</v>
      </c>
      <c r="O14" s="152">
        <f t="shared" si="10"/>
        <v>5.1546293091160837</v>
      </c>
      <c r="P14" s="52">
        <f t="shared" si="11"/>
        <v>-0.19071703052582903</v>
      </c>
    </row>
    <row r="15" spans="1:16" ht="20.100000000000001" customHeight="1">
      <c r="A15" s="8" t="s">
        <v>211</v>
      </c>
      <c r="B15" s="19">
        <v>167.46</v>
      </c>
      <c r="C15" s="140">
        <v>321.90000000000003</v>
      </c>
      <c r="D15" s="247">
        <f t="shared" si="3"/>
        <v>2.2642948315773535E-2</v>
      </c>
      <c r="E15" s="215">
        <f t="shared" si="0"/>
        <v>3.3738884719712571E-2</v>
      </c>
      <c r="F15" s="52">
        <f t="shared" si="4"/>
        <v>0.92225008957362964</v>
      </c>
      <c r="H15" s="19">
        <v>119.066</v>
      </c>
      <c r="I15" s="140">
        <v>192.46</v>
      </c>
      <c r="J15" s="247">
        <f t="shared" si="5"/>
        <v>2.276875617068936E-2</v>
      </c>
      <c r="K15" s="215">
        <f t="shared" si="6"/>
        <v>3.1719766428073462E-2</v>
      </c>
      <c r="L15" s="52">
        <f t="shared" si="7"/>
        <v>0.61641442561268545</v>
      </c>
      <c r="N15" s="27">
        <f t="shared" si="9"/>
        <v>7.1101158485608504</v>
      </c>
      <c r="O15" s="152">
        <f t="shared" si="10"/>
        <v>5.9788754271512889</v>
      </c>
      <c r="P15" s="52">
        <f t="shared" si="11"/>
        <v>-0.15910295211835887</v>
      </c>
    </row>
    <row r="16" spans="1:16" ht="20.100000000000001" customHeight="1">
      <c r="A16" s="8" t="s">
        <v>173</v>
      </c>
      <c r="B16" s="19">
        <v>372.67</v>
      </c>
      <c r="C16" s="140">
        <v>356.57</v>
      </c>
      <c r="D16" s="247">
        <f t="shared" si="3"/>
        <v>5.0390227808666685E-2</v>
      </c>
      <c r="E16" s="215">
        <f t="shared" si="0"/>
        <v>3.7372706196048176E-2</v>
      </c>
      <c r="F16" s="52">
        <f t="shared" si="4"/>
        <v>-4.3201760270480644E-2</v>
      </c>
      <c r="H16" s="19">
        <v>170.791</v>
      </c>
      <c r="I16" s="140">
        <v>174.73699999999999</v>
      </c>
      <c r="J16" s="247">
        <f t="shared" si="5"/>
        <v>3.2660025827257202E-2</v>
      </c>
      <c r="K16" s="215">
        <f t="shared" si="6"/>
        <v>2.8798798848291965E-2</v>
      </c>
      <c r="L16" s="52">
        <f t="shared" si="7"/>
        <v>2.3104261934176848E-2</v>
      </c>
      <c r="N16" s="27">
        <f t="shared" si="9"/>
        <v>4.5829017629538189</v>
      </c>
      <c r="O16" s="152">
        <f t="shared" si="10"/>
        <v>4.9004963962195358</v>
      </c>
      <c r="P16" s="52">
        <f t="shared" si="11"/>
        <v>6.929989986541138E-2</v>
      </c>
    </row>
    <row r="17" spans="1:16" ht="20.100000000000001" customHeight="1">
      <c r="A17" s="8" t="s">
        <v>180</v>
      </c>
      <c r="B17" s="19">
        <v>160.06</v>
      </c>
      <c r="C17" s="140">
        <v>186.38</v>
      </c>
      <c r="D17" s="247">
        <f t="shared" si="3"/>
        <v>2.1642364190987175E-2</v>
      </c>
      <c r="E17" s="215">
        <f t="shared" si="0"/>
        <v>1.9534803771544044E-2</v>
      </c>
      <c r="F17" s="52">
        <f t="shared" si="4"/>
        <v>0.1644383356241409</v>
      </c>
      <c r="H17" s="19">
        <v>157.625</v>
      </c>
      <c r="I17" s="140">
        <v>171.19499999999999</v>
      </c>
      <c r="J17" s="247">
        <f t="shared" si="5"/>
        <v>3.0142317633958561E-2</v>
      </c>
      <c r="K17" s="215">
        <f t="shared" si="6"/>
        <v>2.821503384419638E-2</v>
      </c>
      <c r="L17" s="52">
        <f t="shared" si="7"/>
        <v>8.6090404440919865E-2</v>
      </c>
      <c r="N17" s="27">
        <f t="shared" si="9"/>
        <v>9.8478695489191548</v>
      </c>
      <c r="O17" s="152">
        <f t="shared" si="10"/>
        <v>9.1852666595128234</v>
      </c>
      <c r="P17" s="52">
        <f t="shared" si="11"/>
        <v>-6.7283881667487652E-2</v>
      </c>
    </row>
    <row r="18" spans="1:16" ht="20.100000000000001" customHeight="1">
      <c r="A18" s="8" t="s">
        <v>172</v>
      </c>
      <c r="B18" s="19">
        <v>228.16</v>
      </c>
      <c r="C18" s="140">
        <v>205.53</v>
      </c>
      <c r="D18" s="247">
        <f t="shared" si="3"/>
        <v>3.0850442420440043E-2</v>
      </c>
      <c r="E18" s="215">
        <f t="shared" si="0"/>
        <v>2.1541947736696251E-2</v>
      </c>
      <c r="F18" s="52">
        <f t="shared" si="4"/>
        <v>-9.9184782608695635E-2</v>
      </c>
      <c r="H18" s="19">
        <v>186.57399999999998</v>
      </c>
      <c r="I18" s="140">
        <v>154.43299999999999</v>
      </c>
      <c r="J18" s="247">
        <f t="shared" si="5"/>
        <v>3.5678177765190701E-2</v>
      </c>
      <c r="K18" s="215">
        <f t="shared" si="6"/>
        <v>2.5452450840624901E-2</v>
      </c>
      <c r="L18" s="52">
        <f t="shared" si="7"/>
        <v>-0.1722694480474235</v>
      </c>
      <c r="N18" s="27">
        <f t="shared" si="9"/>
        <v>8.177331697054699</v>
      </c>
      <c r="O18" s="152">
        <f t="shared" si="10"/>
        <v>7.5138909161679557</v>
      </c>
      <c r="P18" s="52">
        <f t="shared" si="11"/>
        <v>-8.1131694966672385E-2</v>
      </c>
    </row>
    <row r="19" spans="1:16" ht="20.100000000000001" customHeight="1">
      <c r="A19" s="8" t="s">
        <v>176</v>
      </c>
      <c r="B19" s="19">
        <v>90.44</v>
      </c>
      <c r="C19" s="140">
        <v>60.54</v>
      </c>
      <c r="D19" s="247">
        <f t="shared" si="3"/>
        <v>1.2228760573740347E-2</v>
      </c>
      <c r="E19" s="215">
        <f t="shared" si="0"/>
        <v>6.3453000339589892E-3</v>
      </c>
      <c r="F19" s="52">
        <f t="shared" si="4"/>
        <v>-0.33060592658115878</v>
      </c>
      <c r="H19" s="19">
        <v>219.46999999999997</v>
      </c>
      <c r="I19" s="140">
        <v>153.51000000000002</v>
      </c>
      <c r="J19" s="247">
        <f t="shared" si="5"/>
        <v>4.1968814915938998E-2</v>
      </c>
      <c r="K19" s="215">
        <f t="shared" si="6"/>
        <v>2.5300329130071481E-2</v>
      </c>
      <c r="L19" s="52">
        <f t="shared" si="7"/>
        <v>-0.30054221533694792</v>
      </c>
      <c r="N19" s="27">
        <f t="shared" si="9"/>
        <v>24.266917293233078</v>
      </c>
      <c r="O19" s="152">
        <f t="shared" si="10"/>
        <v>25.356788899900895</v>
      </c>
      <c r="P19" s="52">
        <f t="shared" si="11"/>
        <v>4.4911827633406558E-2</v>
      </c>
    </row>
    <row r="20" spans="1:16" ht="20.100000000000001" customHeight="1">
      <c r="A20" s="8" t="s">
        <v>181</v>
      </c>
      <c r="B20" s="19">
        <v>199.73000000000002</v>
      </c>
      <c r="C20" s="140">
        <v>269.36</v>
      </c>
      <c r="D20" s="247">
        <f t="shared" si="3"/>
        <v>2.7006306384267577E-2</v>
      </c>
      <c r="E20" s="215">
        <f t="shared" si="0"/>
        <v>2.8232078248219251E-2</v>
      </c>
      <c r="F20" s="52">
        <f t="shared" si="4"/>
        <v>0.34862063786111247</v>
      </c>
      <c r="H20" s="19">
        <v>79.738</v>
      </c>
      <c r="I20" s="140">
        <v>115.53200000000001</v>
      </c>
      <c r="J20" s="247">
        <f t="shared" si="5"/>
        <v>1.5248140355251944E-2</v>
      </c>
      <c r="K20" s="215">
        <f t="shared" si="6"/>
        <v>1.9041089343074837E-2</v>
      </c>
      <c r="L20" s="52">
        <f t="shared" si="7"/>
        <v>0.44889513155584554</v>
      </c>
      <c r="N20" s="27">
        <f t="shared" si="9"/>
        <v>3.9922895909477791</v>
      </c>
      <c r="O20" s="152">
        <f t="shared" si="10"/>
        <v>4.289129789129789</v>
      </c>
      <c r="P20" s="52">
        <f t="shared" si="11"/>
        <v>7.4353373276095272E-2</v>
      </c>
    </row>
    <row r="21" spans="1:16" ht="20.100000000000001" customHeight="1">
      <c r="A21" s="8" t="s">
        <v>174</v>
      </c>
      <c r="B21" s="19">
        <v>187.11</v>
      </c>
      <c r="C21" s="140">
        <v>178.48000000000002</v>
      </c>
      <c r="D21" s="247">
        <f t="shared" si="3"/>
        <v>2.5299904809294078E-2</v>
      </c>
      <c r="E21" s="215">
        <f t="shared" si="0"/>
        <v>1.8706791378609193E-2</v>
      </c>
      <c r="F21" s="52">
        <f t="shared" si="4"/>
        <v>-4.6122601678157203E-2</v>
      </c>
      <c r="H21" s="19">
        <v>113.44399999999999</v>
      </c>
      <c r="I21" s="140">
        <v>101.169</v>
      </c>
      <c r="J21" s="247">
        <f t="shared" si="5"/>
        <v>2.169367220724374E-2</v>
      </c>
      <c r="K21" s="215">
        <f t="shared" si="6"/>
        <v>1.6673890937138957E-2</v>
      </c>
      <c r="L21" s="52">
        <f t="shared" si="7"/>
        <v>-0.10820316631994634</v>
      </c>
      <c r="N21" s="27">
        <f t="shared" si="9"/>
        <v>6.0629576185131731</v>
      </c>
      <c r="O21" s="152">
        <f t="shared" si="10"/>
        <v>5.6683662034961895</v>
      </c>
      <c r="P21" s="52">
        <f t="shared" si="11"/>
        <v>-6.5082331074210895E-2</v>
      </c>
    </row>
    <row r="22" spans="1:16" ht="20.100000000000001" customHeight="1">
      <c r="A22" s="8" t="s">
        <v>225</v>
      </c>
      <c r="B22" s="19">
        <v>15.43</v>
      </c>
      <c r="C22" s="140">
        <v>165.89000000000001</v>
      </c>
      <c r="D22" s="247">
        <f t="shared" si="3"/>
        <v>2.0863531142504815E-3</v>
      </c>
      <c r="E22" s="215">
        <f t="shared" si="0"/>
        <v>1.7387212134678837E-2</v>
      </c>
      <c r="F22" s="52">
        <f t="shared" si="4"/>
        <v>9.7511341542449781</v>
      </c>
      <c r="H22" s="19">
        <v>22.377000000000002</v>
      </c>
      <c r="I22" s="140">
        <v>81.117000000000004</v>
      </c>
      <c r="J22" s="247">
        <f t="shared" si="5"/>
        <v>4.2791095428713136E-3</v>
      </c>
      <c r="K22" s="215">
        <f t="shared" si="6"/>
        <v>1.3369075617510313E-2</v>
      </c>
      <c r="L22" s="52">
        <f t="shared" si="7"/>
        <v>2.6250167582785893</v>
      </c>
      <c r="N22" s="27">
        <f t="shared" si="9"/>
        <v>14.502268308489956</v>
      </c>
      <c r="O22" s="152">
        <f t="shared" si="10"/>
        <v>4.8898064982819935</v>
      </c>
      <c r="P22" s="52">
        <f t="shared" si="11"/>
        <v>-0.66282471167497359</v>
      </c>
    </row>
    <row r="23" spans="1:16" ht="20.100000000000001" customHeight="1">
      <c r="A23" s="8" t="s">
        <v>169</v>
      </c>
      <c r="B23" s="19">
        <v>26.85</v>
      </c>
      <c r="C23" s="140">
        <v>69.75</v>
      </c>
      <c r="D23" s="247">
        <f t="shared" si="3"/>
        <v>3.6304978041234886E-3</v>
      </c>
      <c r="E23" s="215">
        <f t="shared" si="0"/>
        <v>7.3106157477475968E-3</v>
      </c>
      <c r="F23" s="52">
        <f t="shared" si="4"/>
        <v>1.5977653631284914</v>
      </c>
      <c r="H23" s="19">
        <v>16.475999999999999</v>
      </c>
      <c r="I23" s="140">
        <v>52.667000000000002</v>
      </c>
      <c r="J23" s="247">
        <f t="shared" si="5"/>
        <v>3.1506729601084929E-3</v>
      </c>
      <c r="K23" s="215">
        <f t="shared" si="6"/>
        <v>8.6801669877758746E-3</v>
      </c>
      <c r="L23" s="52">
        <f t="shared" si="7"/>
        <v>2.1965889779072594</v>
      </c>
      <c r="N23" s="27">
        <f t="shared" si="9"/>
        <v>6.1363128491620103</v>
      </c>
      <c r="O23" s="152">
        <f t="shared" si="10"/>
        <v>7.5508243727598572</v>
      </c>
      <c r="P23" s="52">
        <f t="shared" si="11"/>
        <v>0.23051489687182689</v>
      </c>
    </row>
    <row r="24" spans="1:16" ht="20.100000000000001" customHeight="1">
      <c r="A24" s="8" t="s">
        <v>218</v>
      </c>
      <c r="B24" s="19">
        <v>124.01</v>
      </c>
      <c r="C24" s="140">
        <v>113.21000000000001</v>
      </c>
      <c r="D24" s="247">
        <f t="shared" si="3"/>
        <v>1.6767896934426586E-2</v>
      </c>
      <c r="E24" s="215">
        <f t="shared" si="0"/>
        <v>1.1865732025842372E-2</v>
      </c>
      <c r="F24" s="52">
        <f t="shared" si="4"/>
        <v>-8.7089750826546214E-2</v>
      </c>
      <c r="H24" s="19">
        <v>57.626000000000005</v>
      </c>
      <c r="I24" s="140">
        <v>51.831000000000003</v>
      </c>
      <c r="J24" s="247">
        <f t="shared" si="5"/>
        <v>1.1019706239330665E-2</v>
      </c>
      <c r="K24" s="215">
        <f t="shared" si="6"/>
        <v>8.5423839433309539E-3</v>
      </c>
      <c r="L24" s="52">
        <f t="shared" si="7"/>
        <v>-0.10056224620830877</v>
      </c>
      <c r="N24" s="27">
        <f t="shared" si="9"/>
        <v>4.6468833158616238</v>
      </c>
      <c r="O24" s="152">
        <f t="shared" si="10"/>
        <v>4.5783058033742599</v>
      </c>
      <c r="P24" s="52">
        <f t="shared" si="11"/>
        <v>-1.4757743594138078E-2</v>
      </c>
    </row>
    <row r="25" spans="1:16" ht="20.100000000000001" customHeight="1">
      <c r="A25" s="8" t="s">
        <v>213</v>
      </c>
      <c r="B25" s="19">
        <v>122.85000000000001</v>
      </c>
      <c r="C25" s="140">
        <v>74.599999999999994</v>
      </c>
      <c r="D25" s="247">
        <f t="shared" si="3"/>
        <v>1.6611048612162779E-2</v>
      </c>
      <c r="E25" s="215">
        <f t="shared" si="0"/>
        <v>7.8189524699924101E-3</v>
      </c>
      <c r="F25" s="52">
        <f t="shared" si="4"/>
        <v>-0.39275539275539284</v>
      </c>
      <c r="H25" s="19">
        <v>88.22</v>
      </c>
      <c r="I25" s="140">
        <v>51.537999999999997</v>
      </c>
      <c r="J25" s="247">
        <f t="shared" si="5"/>
        <v>1.6870136473705468E-2</v>
      </c>
      <c r="K25" s="215">
        <f t="shared" si="6"/>
        <v>8.4940939528735833E-3</v>
      </c>
      <c r="L25" s="52">
        <f t="shared" si="7"/>
        <v>-0.41580140557696671</v>
      </c>
      <c r="N25" s="27">
        <f t="shared" si="9"/>
        <v>7.1811151811151808</v>
      </c>
      <c r="O25" s="152">
        <f t="shared" si="10"/>
        <v>6.9085790884718499</v>
      </c>
      <c r="P25" s="52">
        <f t="shared" si="11"/>
        <v>-3.7951778487002041E-2</v>
      </c>
    </row>
    <row r="26" spans="1:16" ht="20.100000000000001" customHeight="1">
      <c r="A26" s="8" t="s">
        <v>216</v>
      </c>
      <c r="B26" s="19">
        <v>65.17</v>
      </c>
      <c r="C26" s="140">
        <v>45.989999999999995</v>
      </c>
      <c r="D26" s="247">
        <f t="shared" si="3"/>
        <v>8.8119010016658381E-3</v>
      </c>
      <c r="E26" s="215">
        <f t="shared" si="0"/>
        <v>4.8202898672245441E-3</v>
      </c>
      <c r="F26" s="52">
        <f t="shared" si="4"/>
        <v>-0.29430719656283577</v>
      </c>
      <c r="H26" s="19">
        <v>117.209</v>
      </c>
      <c r="I26" s="140">
        <v>51.300999999999995</v>
      </c>
      <c r="J26" s="247">
        <f t="shared" si="5"/>
        <v>2.2413645725986673E-2</v>
      </c>
      <c r="K26" s="215">
        <f t="shared" si="6"/>
        <v>8.4550334486469727E-3</v>
      </c>
      <c r="L26" s="52">
        <f t="shared" si="7"/>
        <v>-0.56231176786765535</v>
      </c>
      <c r="N26" s="27">
        <f t="shared" si="9"/>
        <v>17.985115850851617</v>
      </c>
      <c r="O26" s="152">
        <f t="shared" si="10"/>
        <v>11.154816264405305</v>
      </c>
      <c r="P26" s="52">
        <f t="shared" si="11"/>
        <v>-0.37977512311230893</v>
      </c>
    </row>
    <row r="27" spans="1:16" ht="20.100000000000001" customHeight="1">
      <c r="A27" s="8" t="s">
        <v>254</v>
      </c>
      <c r="B27" s="19">
        <v>16.13</v>
      </c>
      <c r="C27" s="140">
        <v>45.29</v>
      </c>
      <c r="D27" s="247">
        <f t="shared" si="3"/>
        <v>2.1810029638924346E-3</v>
      </c>
      <c r="E27" s="215">
        <f t="shared" si="0"/>
        <v>4.746921680508798E-3</v>
      </c>
      <c r="F27" s="52">
        <f t="shared" si="4"/>
        <v>1.8078115313081216</v>
      </c>
      <c r="H27" s="19">
        <v>18.337</v>
      </c>
      <c r="I27" s="140">
        <v>43.440000000000005</v>
      </c>
      <c r="J27" s="247">
        <f t="shared" si="5"/>
        <v>3.5065483169160866E-3</v>
      </c>
      <c r="K27" s="215">
        <f t="shared" si="6"/>
        <v>7.1594443190040073E-3</v>
      </c>
      <c r="L27" s="52">
        <f t="shared" si="7"/>
        <v>1.3689807493046848</v>
      </c>
      <c r="N27" s="27">
        <f t="shared" si="9"/>
        <v>11.368257904525729</v>
      </c>
      <c r="O27" s="152">
        <f t="shared" si="10"/>
        <v>9.5915213071318188</v>
      </c>
      <c r="P27" s="52">
        <f t="shared" si="11"/>
        <v>-0.15628925841720984</v>
      </c>
    </row>
    <row r="28" spans="1:16" ht="20.100000000000001" customHeight="1">
      <c r="A28" s="8" t="s">
        <v>182</v>
      </c>
      <c r="B28" s="19">
        <v>4.4099999999999993</v>
      </c>
      <c r="C28" s="140">
        <v>31.34</v>
      </c>
      <c r="D28" s="247">
        <f t="shared" si="3"/>
        <v>5.9629405274430473E-4</v>
      </c>
      <c r="E28" s="215">
        <f t="shared" si="0"/>
        <v>3.2847985309592785E-3</v>
      </c>
      <c r="F28" s="52">
        <f t="shared" si="4"/>
        <v>6.1065759637188215</v>
      </c>
      <c r="H28" s="19">
        <v>7.41</v>
      </c>
      <c r="I28" s="140">
        <v>42.653999999999996</v>
      </c>
      <c r="J28" s="247">
        <f t="shared" si="5"/>
        <v>1.4169996743386706E-3</v>
      </c>
      <c r="K28" s="215">
        <f t="shared" si="6"/>
        <v>7.0299018872651215E-3</v>
      </c>
      <c r="L28" s="52">
        <f t="shared" si="7"/>
        <v>4.7562753036437249</v>
      </c>
      <c r="N28" s="27">
        <f t="shared" si="9"/>
        <v>16.802721088435376</v>
      </c>
      <c r="O28" s="152">
        <f t="shared" si="10"/>
        <v>13.610082961072113</v>
      </c>
      <c r="P28" s="52">
        <f t="shared" si="11"/>
        <v>-0.1900072083896355</v>
      </c>
    </row>
    <row r="29" spans="1:16" ht="20.100000000000001" customHeight="1">
      <c r="A29" s="8" t="s">
        <v>175</v>
      </c>
      <c r="B29" s="19">
        <v>75.34</v>
      </c>
      <c r="C29" s="140">
        <v>59.829999999999991</v>
      </c>
      <c r="D29" s="247">
        <f t="shared" si="3"/>
        <v>1.0187028102892501E-2</v>
      </c>
      <c r="E29" s="215">
        <f t="shared" si="0"/>
        <v>6.2708837302901596E-3</v>
      </c>
      <c r="F29" s="52">
        <f t="shared" si="4"/>
        <v>-0.20586673745686238</v>
      </c>
      <c r="H29" s="19">
        <v>50.844000000000008</v>
      </c>
      <c r="I29" s="140">
        <v>41.043999999999997</v>
      </c>
      <c r="J29" s="247">
        <f t="shared" si="5"/>
        <v>9.7227977654622631E-3</v>
      </c>
      <c r="K29" s="215">
        <f t="shared" si="6"/>
        <v>6.7645541581307644E-3</v>
      </c>
      <c r="L29" s="52">
        <f t="shared" si="7"/>
        <v>-0.19274644009125974</v>
      </c>
      <c r="N29" s="27">
        <f t="shared" si="9"/>
        <v>6.7486063180249545</v>
      </c>
      <c r="O29" s="152">
        <f t="shared" si="10"/>
        <v>6.8601036269430065</v>
      </c>
      <c r="P29" s="52">
        <f t="shared" si="11"/>
        <v>1.6521531063421517E-2</v>
      </c>
    </row>
    <row r="30" spans="1:16" ht="20.100000000000001" customHeight="1">
      <c r="A30" s="8" t="s">
        <v>217</v>
      </c>
      <c r="B30" s="19">
        <v>120.87</v>
      </c>
      <c r="C30" s="140">
        <v>60.55</v>
      </c>
      <c r="D30" s="247">
        <f t="shared" si="3"/>
        <v>1.6343324751746966E-2</v>
      </c>
      <c r="E30" s="215">
        <f t="shared" si="0"/>
        <v>6.346348150912071E-3</v>
      </c>
      <c r="F30" s="52">
        <f t="shared" si="4"/>
        <v>-0.49904856457350877</v>
      </c>
      <c r="H30" s="19">
        <v>94.382000000000005</v>
      </c>
      <c r="I30" s="140">
        <v>39.905999999999999</v>
      </c>
      <c r="J30" s="247">
        <f t="shared" si="5"/>
        <v>1.8048483571313414E-2</v>
      </c>
      <c r="K30" s="215">
        <f t="shared" si="6"/>
        <v>6.5769978129413872E-3</v>
      </c>
      <c r="L30" s="52">
        <f t="shared" si="7"/>
        <v>-0.5771863279015067</v>
      </c>
      <c r="N30" s="27">
        <f t="shared" si="9"/>
        <v>7.808554645486887</v>
      </c>
      <c r="O30" s="152">
        <f t="shared" si="10"/>
        <v>6.5905862923203964</v>
      </c>
      <c r="P30" s="52">
        <f t="shared" si="11"/>
        <v>-0.15597871929735938</v>
      </c>
    </row>
    <row r="31" spans="1:16" ht="20.100000000000001" customHeight="1">
      <c r="A31" s="8" t="s">
        <v>235</v>
      </c>
      <c r="B31" s="19">
        <v>35.230000000000004</v>
      </c>
      <c r="C31" s="140">
        <v>32.269999999999996</v>
      </c>
      <c r="D31" s="247">
        <f t="shared" si="3"/>
        <v>4.7635917184085854E-3</v>
      </c>
      <c r="E31" s="215">
        <f t="shared" si="0"/>
        <v>3.3822734075959126E-3</v>
      </c>
      <c r="F31" s="52">
        <f t="shared" si="4"/>
        <v>-8.4019301731479076E-2</v>
      </c>
      <c r="H31" s="19">
        <v>41.223999999999997</v>
      </c>
      <c r="I31" s="140">
        <v>37.481000000000002</v>
      </c>
      <c r="J31" s="247">
        <f t="shared" si="5"/>
        <v>7.8831841531629351E-3</v>
      </c>
      <c r="K31" s="215">
        <f t="shared" si="6"/>
        <v>6.1773280966986458E-3</v>
      </c>
      <c r="L31" s="52">
        <f t="shared" si="7"/>
        <v>-9.0796623326217629E-2</v>
      </c>
      <c r="N31" s="27">
        <f t="shared" si="9"/>
        <v>11.701390860062444</v>
      </c>
      <c r="O31" s="152">
        <f t="shared" si="10"/>
        <v>11.614812519367836</v>
      </c>
      <c r="P31" s="52">
        <f t="shared" si="11"/>
        <v>-7.3989786111756184E-3</v>
      </c>
    </row>
    <row r="32" spans="1:16" ht="20.100000000000001" customHeight="1" thickBot="1">
      <c r="A32" s="8" t="s">
        <v>17</v>
      </c>
      <c r="B32" s="19">
        <f>B33-SUM(B7:B31)</f>
        <v>298.04999999999927</v>
      </c>
      <c r="C32" s="140">
        <f>C33-SUM(C7:C31)</f>
        <v>282.58000000000357</v>
      </c>
      <c r="D32" s="247">
        <f t="shared" si="3"/>
        <v>4.0300553836834382E-2</v>
      </c>
      <c r="E32" s="215">
        <f t="shared" si="0"/>
        <v>2.9617688860194148E-2</v>
      </c>
      <c r="F32" s="52">
        <f t="shared" si="4"/>
        <v>-5.1904042945800186E-2</v>
      </c>
      <c r="H32" s="19">
        <f>H33-SUM(H7:H31)</f>
        <v>268.10400000000118</v>
      </c>
      <c r="I32" s="140">
        <f>I33-SUM(I7:I31)</f>
        <v>217.05699999999979</v>
      </c>
      <c r="J32" s="247">
        <f t="shared" si="5"/>
        <v>5.1268998743440833E-2</v>
      </c>
      <c r="K32" s="215">
        <f t="shared" si="6"/>
        <v>3.5773653442680735E-2</v>
      </c>
      <c r="L32" s="52">
        <f t="shared" si="7"/>
        <v>-0.19039999403217098</v>
      </c>
      <c r="N32" s="27">
        <f t="shared" si="1"/>
        <v>8.9952692501258795</v>
      </c>
      <c r="O32" s="152">
        <f t="shared" si="2"/>
        <v>7.6812584046994488</v>
      </c>
      <c r="P32" s="52">
        <f t="shared" si="8"/>
        <v>-0.14607798931733396</v>
      </c>
    </row>
    <row r="33" spans="1:16" ht="26.25" customHeight="1" thickBot="1">
      <c r="A33" s="12" t="s">
        <v>18</v>
      </c>
      <c r="B33" s="17">
        <v>7395.6799999999994</v>
      </c>
      <c r="C33" s="145">
        <v>9540.92</v>
      </c>
      <c r="D33" s="243">
        <f>SUM(D7:D32)</f>
        <v>0.99999999999999989</v>
      </c>
      <c r="E33" s="244">
        <f>SUM(E7:E32)</f>
        <v>1.0000000000000002</v>
      </c>
      <c r="F33" s="57">
        <f>(C33-B33)/B33</f>
        <v>0.29006663349414807</v>
      </c>
      <c r="G33" s="1"/>
      <c r="H33" s="17">
        <v>5229.3590000000031</v>
      </c>
      <c r="I33" s="145">
        <v>6067.51</v>
      </c>
      <c r="J33" s="243">
        <f>SUM(J7:J32)</f>
        <v>0.99999999999999978</v>
      </c>
      <c r="K33" s="244">
        <f>SUM(K7:K32)</f>
        <v>1</v>
      </c>
      <c r="L33" s="57">
        <f t="shared" si="7"/>
        <v>0.16027796140980122</v>
      </c>
      <c r="N33" s="29">
        <f t="shared" si="1"/>
        <v>7.0708291867684974</v>
      </c>
      <c r="O33" s="146">
        <f>(I33/C33)*10</f>
        <v>6.3594600939951285</v>
      </c>
      <c r="P33" s="57">
        <f t="shared" si="8"/>
        <v>-0.10060617701026349</v>
      </c>
    </row>
    <row r="35" spans="1:16" ht="15.75" thickBot="1"/>
    <row r="36" spans="1:16">
      <c r="A36" s="494" t="s">
        <v>2</v>
      </c>
      <c r="B36" s="482" t="s">
        <v>1</v>
      </c>
      <c r="C36" s="480"/>
      <c r="D36" s="482" t="s">
        <v>101</v>
      </c>
      <c r="E36" s="480"/>
      <c r="F36" s="130" t="s">
        <v>0</v>
      </c>
      <c r="H36" s="492" t="s">
        <v>19</v>
      </c>
      <c r="I36" s="493"/>
      <c r="J36" s="482" t="s">
        <v>101</v>
      </c>
      <c r="K36" s="483"/>
      <c r="L36" s="130" t="s">
        <v>0</v>
      </c>
      <c r="N36" s="490" t="s">
        <v>22</v>
      </c>
      <c r="O36" s="480"/>
      <c r="P36" s="130" t="s">
        <v>0</v>
      </c>
    </row>
    <row r="37" spans="1:16">
      <c r="A37" s="495"/>
      <c r="B37" s="485" t="str">
        <f>B5</f>
        <v>jan-maio</v>
      </c>
      <c r="C37" s="487"/>
      <c r="D37" s="485" t="str">
        <f>B5</f>
        <v>jan-maio</v>
      </c>
      <c r="E37" s="487"/>
      <c r="F37" s="131" t="str">
        <f>F5</f>
        <v>2026/2025</v>
      </c>
      <c r="H37" s="488" t="str">
        <f>B5</f>
        <v>jan-maio</v>
      </c>
      <c r="I37" s="487"/>
      <c r="J37" s="485" t="str">
        <f>B5</f>
        <v>jan-maio</v>
      </c>
      <c r="K37" s="486"/>
      <c r="L37" s="131" t="str">
        <f>L5</f>
        <v>2026/2025</v>
      </c>
      <c r="N37" s="488" t="str">
        <f>B5</f>
        <v>jan-maio</v>
      </c>
      <c r="O37" s="486"/>
      <c r="P37" s="131" t="str">
        <f>P5</f>
        <v>2026/2025</v>
      </c>
    </row>
    <row r="38" spans="1:16" ht="19.5" customHeight="1" thickBot="1">
      <c r="A38" s="496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210</v>
      </c>
      <c r="B39" s="39">
        <v>1644.8100000000002</v>
      </c>
      <c r="C39" s="147">
        <v>2220.4299999999998</v>
      </c>
      <c r="D39" s="247">
        <f t="shared" ref="D39:D55" si="12">B39/$B$62</f>
        <v>0.44575642356359063</v>
      </c>
      <c r="E39" s="246">
        <f t="shared" ref="E39:E55" si="13">C39/$C$62</f>
        <v>0.38431901301066024</v>
      </c>
      <c r="F39" s="52">
        <f>(C39-B39)/B39</f>
        <v>0.34996139371720719</v>
      </c>
      <c r="H39" s="39">
        <v>576.13599999999997</v>
      </c>
      <c r="I39" s="147">
        <v>808.63400000000001</v>
      </c>
      <c r="J39" s="247">
        <f t="shared" ref="J39:J61" si="14">H39/$H$62</f>
        <v>0.28875017228201627</v>
      </c>
      <c r="K39" s="246">
        <f t="shared" ref="K39:K61" si="15">I39/$I$62</f>
        <v>0.27045501825812357</v>
      </c>
      <c r="L39" s="52">
        <f>(I39-H39)/H39</f>
        <v>0.40354707916186466</v>
      </c>
      <c r="N39" s="27">
        <f t="shared" ref="N39:N62" si="16">(H39/B39)*10</f>
        <v>3.5027510776320665</v>
      </c>
      <c r="O39" s="151">
        <f t="shared" ref="O39:O62" si="17">(I39/C39)*10</f>
        <v>3.6417901037186495</v>
      </c>
      <c r="P39" s="61">
        <f t="shared" si="8"/>
        <v>3.9694235475212912E-2</v>
      </c>
    </row>
    <row r="40" spans="1:16" ht="20.100000000000001" customHeight="1">
      <c r="A40" s="38" t="s">
        <v>212</v>
      </c>
      <c r="B40" s="19">
        <v>509.64</v>
      </c>
      <c r="C40" s="140">
        <v>1234.4299999999998</v>
      </c>
      <c r="D40" s="247">
        <f t="shared" si="12"/>
        <v>0.13811644123330252</v>
      </c>
      <c r="E40" s="215">
        <f t="shared" si="13"/>
        <v>0.21365902966125899</v>
      </c>
      <c r="F40" s="52">
        <f t="shared" ref="F40:F62" si="18">(C40-B40)/B40</f>
        <v>1.4221607409151555</v>
      </c>
      <c r="H40" s="19">
        <v>259.87400000000002</v>
      </c>
      <c r="I40" s="140">
        <v>662.71699999999998</v>
      </c>
      <c r="J40" s="247">
        <f t="shared" si="14"/>
        <v>0.13024470311110001</v>
      </c>
      <c r="K40" s="215">
        <f t="shared" si="15"/>
        <v>0.22165174644520125</v>
      </c>
      <c r="L40" s="52">
        <f t="shared" ref="L40:L62" si="19">(I40-H40)/H40</f>
        <v>1.5501473791144937</v>
      </c>
      <c r="N40" s="27">
        <f t="shared" si="16"/>
        <v>5.0991680401852291</v>
      </c>
      <c r="O40" s="152">
        <f t="shared" si="17"/>
        <v>5.3686073734436146</v>
      </c>
      <c r="P40" s="52">
        <f t="shared" si="8"/>
        <v>5.2839861548982812E-2</v>
      </c>
    </row>
    <row r="41" spans="1:16" ht="20.100000000000001" customHeight="1">
      <c r="A41" s="38" t="s">
        <v>214</v>
      </c>
      <c r="B41" s="19">
        <v>318.09000000000003</v>
      </c>
      <c r="C41" s="140">
        <v>394.48</v>
      </c>
      <c r="D41" s="247">
        <f t="shared" si="12"/>
        <v>8.6204887355586693E-2</v>
      </c>
      <c r="E41" s="215">
        <f t="shared" si="13"/>
        <v>6.8277839991553554E-2</v>
      </c>
      <c r="F41" s="52">
        <f t="shared" si="18"/>
        <v>0.2401521581942217</v>
      </c>
      <c r="H41" s="19">
        <v>254.465</v>
      </c>
      <c r="I41" s="140">
        <v>331.89699999999999</v>
      </c>
      <c r="J41" s="247">
        <f t="shared" si="14"/>
        <v>0.12753379859919059</v>
      </c>
      <c r="K41" s="215">
        <f t="shared" si="15"/>
        <v>0.11100597946019637</v>
      </c>
      <c r="L41" s="52">
        <f t="shared" si="19"/>
        <v>0.30429332128190512</v>
      </c>
      <c r="N41" s="27">
        <f t="shared" si="16"/>
        <v>7.9997799364959601</v>
      </c>
      <c r="O41" s="152">
        <f t="shared" si="17"/>
        <v>8.4135317379841812</v>
      </c>
      <c r="P41" s="52">
        <f t="shared" si="8"/>
        <v>5.1720397907526874E-2</v>
      </c>
    </row>
    <row r="42" spans="1:16" ht="20.100000000000001" customHeight="1">
      <c r="A42" s="38" t="s">
        <v>220</v>
      </c>
      <c r="B42" s="19">
        <v>40.11</v>
      </c>
      <c r="C42" s="140">
        <v>486.15000000000003</v>
      </c>
      <c r="D42" s="247">
        <f t="shared" si="12"/>
        <v>1.0870124907518569E-2</v>
      </c>
      <c r="E42" s="215">
        <f t="shared" si="13"/>
        <v>8.4144372114920304E-2</v>
      </c>
      <c r="F42" s="52">
        <f t="shared" si="18"/>
        <v>11.120418848167541</v>
      </c>
      <c r="H42" s="19">
        <v>36.135000000000005</v>
      </c>
      <c r="I42" s="140">
        <v>327.36200000000002</v>
      </c>
      <c r="J42" s="247">
        <f t="shared" si="14"/>
        <v>1.8110285549610961E-2</v>
      </c>
      <c r="K42" s="215">
        <f t="shared" si="15"/>
        <v>0.1094892073385683</v>
      </c>
      <c r="L42" s="52">
        <f t="shared" si="19"/>
        <v>8.0594160785941611</v>
      </c>
      <c r="N42" s="27">
        <f t="shared" si="16"/>
        <v>9.0089753178758425</v>
      </c>
      <c r="O42" s="152">
        <f t="shared" si="17"/>
        <v>6.7337652987760972</v>
      </c>
      <c r="P42" s="52">
        <f t="shared" si="8"/>
        <v>-0.25254925658251215</v>
      </c>
    </row>
    <row r="43" spans="1:16" ht="20.100000000000001" customHeight="1">
      <c r="A43" s="38" t="s">
        <v>215</v>
      </c>
      <c r="B43" s="19">
        <v>397.56</v>
      </c>
      <c r="C43" s="140">
        <v>491.11</v>
      </c>
      <c r="D43" s="247">
        <f t="shared" si="12"/>
        <v>0.10774188128230074</v>
      </c>
      <c r="E43" s="215">
        <f t="shared" si="13"/>
        <v>8.5002864526089711E-2</v>
      </c>
      <c r="F43" s="52">
        <f t="shared" si="18"/>
        <v>0.23531039339973844</v>
      </c>
      <c r="H43" s="19">
        <v>253.221</v>
      </c>
      <c r="I43" s="140">
        <v>253.149</v>
      </c>
      <c r="J43" s="247">
        <f t="shared" si="14"/>
        <v>0.12691032564433474</v>
      </c>
      <c r="K43" s="215">
        <f t="shared" si="15"/>
        <v>8.4667992462629224E-2</v>
      </c>
      <c r="L43" s="52">
        <f t="shared" si="19"/>
        <v>-2.843366071534459E-4</v>
      </c>
      <c r="N43" s="27">
        <f t="shared" si="16"/>
        <v>6.3693782070630842</v>
      </c>
      <c r="O43" s="152">
        <f t="shared" si="17"/>
        <v>5.1546293091160837</v>
      </c>
      <c r="P43" s="52">
        <f t="shared" si="8"/>
        <v>-0.19071703052582903</v>
      </c>
    </row>
    <row r="44" spans="1:16" ht="20.100000000000001" customHeight="1">
      <c r="A44" s="38" t="s">
        <v>211</v>
      </c>
      <c r="B44" s="19">
        <v>167.46</v>
      </c>
      <c r="C44" s="140">
        <v>321.90000000000003</v>
      </c>
      <c r="D44" s="247">
        <f t="shared" si="12"/>
        <v>4.5382974744778357E-2</v>
      </c>
      <c r="E44" s="215">
        <f t="shared" si="13"/>
        <v>5.5715465152304536E-2</v>
      </c>
      <c r="F44" s="52">
        <f t="shared" si="18"/>
        <v>0.92225008957362964</v>
      </c>
      <c r="H44" s="19">
        <v>119.066</v>
      </c>
      <c r="I44" s="140">
        <v>192.46</v>
      </c>
      <c r="J44" s="247">
        <f t="shared" si="14"/>
        <v>5.9673979777223697E-2</v>
      </c>
      <c r="K44" s="215">
        <f t="shared" si="15"/>
        <v>6.437000276263237E-2</v>
      </c>
      <c r="L44" s="52">
        <f t="shared" si="19"/>
        <v>0.61641442561268545</v>
      </c>
      <c r="N44" s="27">
        <f t="shared" si="16"/>
        <v>7.1101158485608504</v>
      </c>
      <c r="O44" s="152">
        <f t="shared" si="17"/>
        <v>5.9788754271512889</v>
      </c>
      <c r="P44" s="52">
        <f t="shared" si="8"/>
        <v>-0.15910295211835887</v>
      </c>
    </row>
    <row r="45" spans="1:16" ht="20.100000000000001" customHeight="1">
      <c r="A45" s="38" t="s">
        <v>225</v>
      </c>
      <c r="B45" s="19">
        <v>15.43</v>
      </c>
      <c r="C45" s="140">
        <v>165.89000000000001</v>
      </c>
      <c r="D45" s="247">
        <f t="shared" si="12"/>
        <v>4.1816511424335959E-3</v>
      </c>
      <c r="E45" s="215">
        <f t="shared" si="13"/>
        <v>2.8712763324373405E-2</v>
      </c>
      <c r="F45" s="52">
        <f t="shared" si="18"/>
        <v>9.7511341542449781</v>
      </c>
      <c r="H45" s="19">
        <v>22.377000000000002</v>
      </c>
      <c r="I45" s="140">
        <v>81.117000000000004</v>
      </c>
      <c r="J45" s="247">
        <f t="shared" si="14"/>
        <v>1.121499542669557E-2</v>
      </c>
      <c r="K45" s="215">
        <f t="shared" si="15"/>
        <v>2.7130320659339343E-2</v>
      </c>
      <c r="L45" s="52">
        <f t="shared" si="19"/>
        <v>2.6250167582785893</v>
      </c>
      <c r="N45" s="27">
        <f t="shared" si="16"/>
        <v>14.502268308489956</v>
      </c>
      <c r="O45" s="152">
        <f t="shared" si="17"/>
        <v>4.8898064982819935</v>
      </c>
      <c r="P45" s="52">
        <f t="shared" si="8"/>
        <v>-0.66282471167497359</v>
      </c>
    </row>
    <row r="46" spans="1:16" ht="20.100000000000001" customHeight="1">
      <c r="A46" s="38" t="s">
        <v>218</v>
      </c>
      <c r="B46" s="19">
        <v>124.01</v>
      </c>
      <c r="C46" s="140">
        <v>113.21000000000001</v>
      </c>
      <c r="D46" s="247">
        <f t="shared" si="12"/>
        <v>3.3607683614594312E-2</v>
      </c>
      <c r="E46" s="215">
        <f t="shared" si="13"/>
        <v>1.9594743118646771E-2</v>
      </c>
      <c r="F46" s="52">
        <f t="shared" si="18"/>
        <v>-8.7089750826546214E-2</v>
      </c>
      <c r="H46" s="19">
        <v>57.626000000000005</v>
      </c>
      <c r="I46" s="140">
        <v>51.831000000000003</v>
      </c>
      <c r="J46" s="247">
        <f t="shared" si="14"/>
        <v>2.8881231910388296E-2</v>
      </c>
      <c r="K46" s="215">
        <f t="shared" si="15"/>
        <v>1.7335350790761709E-2</v>
      </c>
      <c r="L46" s="52">
        <f t="shared" si="19"/>
        <v>-0.10056224620830877</v>
      </c>
      <c r="N46" s="27">
        <f t="shared" si="16"/>
        <v>4.6468833158616238</v>
      </c>
      <c r="O46" s="152">
        <f t="shared" si="17"/>
        <v>4.5783058033742599</v>
      </c>
      <c r="P46" s="52">
        <f t="shared" si="8"/>
        <v>-1.4757743594138078E-2</v>
      </c>
    </row>
    <row r="47" spans="1:16" ht="20.100000000000001" customHeight="1">
      <c r="A47" s="38" t="s">
        <v>213</v>
      </c>
      <c r="B47" s="19">
        <v>122.85000000000001</v>
      </c>
      <c r="C47" s="140">
        <v>74.599999999999994</v>
      </c>
      <c r="D47" s="247">
        <f t="shared" si="12"/>
        <v>3.329331450732128E-2</v>
      </c>
      <c r="E47" s="215">
        <f t="shared" si="13"/>
        <v>1.2912002797023665E-2</v>
      </c>
      <c r="F47" s="52">
        <f t="shared" si="18"/>
        <v>-0.39275539275539284</v>
      </c>
      <c r="H47" s="19">
        <v>88.22</v>
      </c>
      <c r="I47" s="140">
        <v>51.537999999999997</v>
      </c>
      <c r="J47" s="247">
        <f t="shared" si="14"/>
        <v>4.4214456653844714E-2</v>
      </c>
      <c r="K47" s="215">
        <f t="shared" si="15"/>
        <v>1.7237354267798745E-2</v>
      </c>
      <c r="L47" s="52">
        <f t="shared" si="19"/>
        <v>-0.41580140557696671</v>
      </c>
      <c r="N47" s="27">
        <f t="shared" si="16"/>
        <v>7.1811151811151808</v>
      </c>
      <c r="O47" s="152">
        <f t="shared" si="17"/>
        <v>6.9085790884718499</v>
      </c>
      <c r="P47" s="52">
        <f t="shared" si="8"/>
        <v>-3.7951778487002041E-2</v>
      </c>
    </row>
    <row r="48" spans="1:16" ht="20.100000000000001" customHeight="1">
      <c r="A48" s="38" t="s">
        <v>216</v>
      </c>
      <c r="B48" s="19">
        <v>65.17</v>
      </c>
      <c r="C48" s="140">
        <v>45.989999999999995</v>
      </c>
      <c r="D48" s="247">
        <f t="shared" si="12"/>
        <v>1.7661581656020574E-2</v>
      </c>
      <c r="E48" s="215">
        <f t="shared" si="13"/>
        <v>7.9600939495324159E-3</v>
      </c>
      <c r="F48" s="52">
        <f t="shared" ref="F48:F61" si="20">(C48-B48)/B48</f>
        <v>-0.29430719656283577</v>
      </c>
      <c r="H48" s="19">
        <v>117.209</v>
      </c>
      <c r="I48" s="140">
        <v>51.300999999999995</v>
      </c>
      <c r="J48" s="247">
        <f t="shared" si="14"/>
        <v>5.8743281001365735E-2</v>
      </c>
      <c r="K48" s="215">
        <f t="shared" si="15"/>
        <v>1.7158087455709251E-2</v>
      </c>
      <c r="L48" s="52">
        <f t="shared" ref="L48:L61" si="21">(I48-H48)/H48</f>
        <v>-0.56231176786765535</v>
      </c>
      <c r="N48" s="27">
        <f t="shared" ref="N48:N51" si="22">(H48/B48)*10</f>
        <v>17.985115850851617</v>
      </c>
      <c r="O48" s="152">
        <f t="shared" ref="O48:O51" si="23">(I48/C48)*10</f>
        <v>11.154816264405305</v>
      </c>
      <c r="P48" s="52">
        <f t="shared" ref="P48:P51" si="24">(O48-N48)/N48</f>
        <v>-0.37977512311230893</v>
      </c>
    </row>
    <row r="49" spans="1:16" ht="20.100000000000001" customHeight="1">
      <c r="A49" s="38" t="s">
        <v>217</v>
      </c>
      <c r="B49" s="19">
        <v>120.87</v>
      </c>
      <c r="C49" s="140">
        <v>60.55</v>
      </c>
      <c r="D49" s="247">
        <f t="shared" si="12"/>
        <v>3.275671896214833E-2</v>
      </c>
      <c r="E49" s="215">
        <f t="shared" si="13"/>
        <v>1.0480184575868403E-2</v>
      </c>
      <c r="F49" s="52">
        <f t="shared" si="20"/>
        <v>-0.49904856457350877</v>
      </c>
      <c r="H49" s="19">
        <v>94.382000000000005</v>
      </c>
      <c r="I49" s="140">
        <v>39.905999999999999</v>
      </c>
      <c r="J49" s="247">
        <f t="shared" si="14"/>
        <v>4.7302752753379869E-2</v>
      </c>
      <c r="K49" s="215">
        <f t="shared" si="15"/>
        <v>1.3346925752081507E-2</v>
      </c>
      <c r="L49" s="52">
        <f t="shared" si="21"/>
        <v>-0.5771863279015067</v>
      </c>
      <c r="N49" s="27">
        <f t="shared" si="22"/>
        <v>7.808554645486887</v>
      </c>
      <c r="O49" s="152">
        <f t="shared" si="23"/>
        <v>6.5905862923203964</v>
      </c>
      <c r="P49" s="52">
        <f t="shared" si="24"/>
        <v>-0.15597871929735938</v>
      </c>
    </row>
    <row r="50" spans="1:16" ht="20.100000000000001" customHeight="1">
      <c r="A50" s="38" t="s">
        <v>226</v>
      </c>
      <c r="B50" s="19">
        <v>66.13</v>
      </c>
      <c r="C50" s="140">
        <v>49.269999999999996</v>
      </c>
      <c r="D50" s="247">
        <f t="shared" si="12"/>
        <v>1.792174919307412E-2</v>
      </c>
      <c r="E50" s="215">
        <f t="shared" si="13"/>
        <v>8.5278066730476668E-3</v>
      </c>
      <c r="F50" s="52">
        <f t="shared" si="20"/>
        <v>-0.25495236655073339</v>
      </c>
      <c r="H50" s="19">
        <v>40.385999999999996</v>
      </c>
      <c r="I50" s="140">
        <v>33.798000000000002</v>
      </c>
      <c r="J50" s="247">
        <f t="shared" si="14"/>
        <v>2.0240818934733305E-2</v>
      </c>
      <c r="K50" s="215">
        <f t="shared" si="15"/>
        <v>1.1304049430382671E-2</v>
      </c>
      <c r="L50" s="52">
        <f t="shared" si="21"/>
        <v>-0.16312583568563349</v>
      </c>
      <c r="N50" s="27">
        <f t="shared" si="22"/>
        <v>6.1070618478753964</v>
      </c>
      <c r="O50" s="152">
        <f t="shared" si="23"/>
        <v>6.8597523848183481</v>
      </c>
      <c r="P50" s="52">
        <f t="shared" si="24"/>
        <v>0.12324920816133661</v>
      </c>
    </row>
    <row r="51" spans="1:16" ht="20.100000000000001" customHeight="1">
      <c r="A51" s="38" t="s">
        <v>219</v>
      </c>
      <c r="B51" s="19">
        <v>33.489999999999995</v>
      </c>
      <c r="C51" s="140">
        <v>39.520000000000003</v>
      </c>
      <c r="D51" s="247">
        <f t="shared" si="12"/>
        <v>9.0760529332534739E-3</v>
      </c>
      <c r="E51" s="215">
        <f t="shared" si="13"/>
        <v>6.8402459857691052E-3</v>
      </c>
      <c r="F51" s="52">
        <f t="shared" si="20"/>
        <v>0.18005374738728006</v>
      </c>
      <c r="H51" s="19">
        <v>25.945</v>
      </c>
      <c r="I51" s="140">
        <v>32.210999999999999</v>
      </c>
      <c r="J51" s="247">
        <f t="shared" si="14"/>
        <v>1.3003220107503979E-2</v>
      </c>
      <c r="K51" s="215">
        <f t="shared" si="15"/>
        <v>1.077326280259353E-2</v>
      </c>
      <c r="L51" s="52">
        <f t="shared" si="21"/>
        <v>0.24151088841780682</v>
      </c>
      <c r="N51" s="27">
        <f t="shared" si="22"/>
        <v>7.7470886831890127</v>
      </c>
      <c r="O51" s="152">
        <f t="shared" si="23"/>
        <v>8.1505566801619427</v>
      </c>
      <c r="P51" s="52">
        <f t="shared" si="24"/>
        <v>5.2079950736648388E-2</v>
      </c>
    </row>
    <row r="52" spans="1:16" ht="20.100000000000001" customHeight="1">
      <c r="A52" s="38" t="s">
        <v>223</v>
      </c>
      <c r="B52" s="19">
        <v>10.99</v>
      </c>
      <c r="C52" s="140">
        <v>23.279999999999998</v>
      </c>
      <c r="D52" s="247">
        <f t="shared" si="12"/>
        <v>2.9783762835609347E-3</v>
      </c>
      <c r="E52" s="215">
        <f t="shared" si="13"/>
        <v>4.0293756717789666E-3</v>
      </c>
      <c r="F52" s="52">
        <f t="shared" si="20"/>
        <v>1.1182893539581436</v>
      </c>
      <c r="H52" s="19">
        <v>7.403999999999999</v>
      </c>
      <c r="I52" s="140">
        <v>19.045999999999999</v>
      </c>
      <c r="J52" s="247">
        <f t="shared" si="14"/>
        <v>3.7107666862963751E-3</v>
      </c>
      <c r="K52" s="215">
        <f t="shared" si="15"/>
        <v>6.3701084517151403E-3</v>
      </c>
      <c r="L52" s="52">
        <f t="shared" si="21"/>
        <v>1.5723933009184226</v>
      </c>
      <c r="N52" s="27">
        <f t="shared" si="16"/>
        <v>6.7370336669699711</v>
      </c>
      <c r="O52" s="152">
        <f t="shared" si="17"/>
        <v>8.1812714776632305</v>
      </c>
      <c r="P52" s="52">
        <f t="shared" si="8"/>
        <v>0.21437295434250303</v>
      </c>
    </row>
    <row r="53" spans="1:16" ht="20.100000000000001" customHeight="1">
      <c r="A53" s="38" t="s">
        <v>237</v>
      </c>
      <c r="B53" s="19">
        <v>8.7100000000000009</v>
      </c>
      <c r="C53" s="140">
        <v>14.04</v>
      </c>
      <c r="D53" s="247">
        <f t="shared" si="12"/>
        <v>2.3604783830587571E-3</v>
      </c>
      <c r="E53" s="215">
        <f t="shared" si="13"/>
        <v>2.4300873896811294E-3</v>
      </c>
      <c r="F53" s="52">
        <f t="shared" si="20"/>
        <v>0.61194029850746245</v>
      </c>
      <c r="H53" s="19">
        <v>8.09</v>
      </c>
      <c r="I53" s="140">
        <v>11.427</v>
      </c>
      <c r="J53" s="247">
        <f t="shared" si="14"/>
        <v>4.0545789427522527E-3</v>
      </c>
      <c r="K53" s="215">
        <f t="shared" si="15"/>
        <v>3.8218643955554399E-3</v>
      </c>
      <c r="L53" s="52">
        <f t="shared" si="21"/>
        <v>0.41248454882571073</v>
      </c>
      <c r="N53" s="27">
        <f t="shared" ref="N53:N54" si="25">(H53/B53)*10</f>
        <v>9.2881745120551091</v>
      </c>
      <c r="O53" s="152">
        <f t="shared" ref="O53:O54" si="26">(I53/C53)*10</f>
        <v>8.1388888888888893</v>
      </c>
      <c r="P53" s="52">
        <f t="shared" ref="P53:P54" si="27">(O53-N53)/N53</f>
        <v>-0.12373643730256829</v>
      </c>
    </row>
    <row r="54" spans="1:16" ht="20.100000000000001" customHeight="1">
      <c r="A54" s="38" t="s">
        <v>232</v>
      </c>
      <c r="B54" s="19">
        <v>1.86</v>
      </c>
      <c r="C54" s="140">
        <v>6.7100000000000009</v>
      </c>
      <c r="D54" s="247">
        <f t="shared" si="12"/>
        <v>5.0407460304125005E-4</v>
      </c>
      <c r="E54" s="215">
        <f t="shared" si="13"/>
        <v>1.1613879191424772E-3</v>
      </c>
      <c r="F54" s="52">
        <f t="shared" si="20"/>
        <v>2.6075268817204305</v>
      </c>
      <c r="H54" s="19">
        <v>2.1980000000000004</v>
      </c>
      <c r="I54" s="140">
        <v>9.0630000000000006</v>
      </c>
      <c r="J54" s="247">
        <f t="shared" si="14"/>
        <v>1.1016025359912797E-3</v>
      </c>
      <c r="K54" s="215">
        <f t="shared" si="15"/>
        <v>3.0312030293969507E-3</v>
      </c>
      <c r="L54" s="52">
        <f t="shared" si="21"/>
        <v>3.1232939035486802</v>
      </c>
      <c r="N54" s="27">
        <f t="shared" si="25"/>
        <v>11.81720430107527</v>
      </c>
      <c r="O54" s="152">
        <f t="shared" si="26"/>
        <v>13.506706408345753</v>
      </c>
      <c r="P54" s="52">
        <f t="shared" si="27"/>
        <v>0.14296969606565507</v>
      </c>
    </row>
    <row r="55" spans="1:16" ht="20.100000000000001" customHeight="1">
      <c r="A55" s="38" t="s">
        <v>227</v>
      </c>
      <c r="B55" s="19">
        <v>2.8299999999999996</v>
      </c>
      <c r="C55" s="140">
        <v>9.7100000000000009</v>
      </c>
      <c r="D55" s="247">
        <f t="shared" si="12"/>
        <v>7.669522186057728E-4</v>
      </c>
      <c r="E55" s="215">
        <f t="shared" si="13"/>
        <v>1.6806373613820348E-3</v>
      </c>
      <c r="F55" s="52">
        <f t="shared" si="20"/>
        <v>2.4310954063604244</v>
      </c>
      <c r="H55" s="19">
        <v>3.7159999999999997</v>
      </c>
      <c r="I55" s="140">
        <v>8.0109999999999992</v>
      </c>
      <c r="J55" s="247">
        <f t="shared" si="14"/>
        <v>1.8623999198105524E-3</v>
      </c>
      <c r="K55" s="215">
        <f t="shared" si="15"/>
        <v>2.6793520322739676E-3</v>
      </c>
      <c r="L55" s="52">
        <f t="shared" ref="L55:L60" si="28">(I55-H55)/H55</f>
        <v>1.1558127018299247</v>
      </c>
      <c r="N55" s="27">
        <f t="shared" ref="N55" si="29">(H55/B55)*10</f>
        <v>13.130742049469966</v>
      </c>
      <c r="O55" s="152">
        <f t="shared" ref="O55" si="30">(I55/C55)*10</f>
        <v>8.2502574665293498</v>
      </c>
      <c r="P55" s="52">
        <f t="shared" ref="P55" si="31">(O55-N55)/N55</f>
        <v>-0.37168383664483157</v>
      </c>
    </row>
    <row r="56" spans="1:16" ht="20.100000000000001" customHeight="1">
      <c r="A56" s="38" t="s">
        <v>222</v>
      </c>
      <c r="B56" s="19">
        <v>17.940000000000001</v>
      </c>
      <c r="C56" s="140">
        <v>8.74</v>
      </c>
      <c r="D56" s="247">
        <f t="shared" ref="D56:D57" si="32">B56/$B$62</f>
        <v>4.8618808486881864E-3</v>
      </c>
      <c r="E56" s="215">
        <f t="shared" ref="E56:E57" si="33">C56/$C$62</f>
        <v>1.5127467083912445E-3</v>
      </c>
      <c r="F56" s="52">
        <f t="shared" si="20"/>
        <v>-0.51282051282051289</v>
      </c>
      <c r="H56" s="19">
        <v>11.387000000000002</v>
      </c>
      <c r="I56" s="140">
        <v>7.282</v>
      </c>
      <c r="J56" s="247">
        <f t="shared" si="14"/>
        <v>5.7069827467391724E-3</v>
      </c>
      <c r="K56" s="215">
        <f t="shared" si="15"/>
        <v>2.4355313317961595E-3</v>
      </c>
      <c r="L56" s="52">
        <f t="shared" si="28"/>
        <v>-0.36049881443751658</v>
      </c>
      <c r="N56" s="27">
        <f t="shared" ref="N56:N60" si="34">(H56/B56)*10</f>
        <v>6.3472686733556305</v>
      </c>
      <c r="O56" s="152">
        <f t="shared" ref="O56:O60" si="35">(I56/C56)*10</f>
        <v>8.3318077803203661</v>
      </c>
      <c r="P56" s="52">
        <f t="shared" ref="P56:P60" si="36">(O56-N56)/N56</f>
        <v>0.31266032825983447</v>
      </c>
    </row>
    <row r="57" spans="1:16" ht="20.100000000000001" customHeight="1">
      <c r="A57" s="38" t="s">
        <v>228</v>
      </c>
      <c r="B57" s="19">
        <v>13.999999999999998</v>
      </c>
      <c r="C57" s="140">
        <v>9.58</v>
      </c>
      <c r="D57" s="247">
        <f t="shared" si="32"/>
        <v>3.7941099153642474E-3</v>
      </c>
      <c r="E57" s="215">
        <f t="shared" si="33"/>
        <v>1.6581365522183205E-3</v>
      </c>
      <c r="F57" s="52">
        <f t="shared" si="20"/>
        <v>-0.31571428571428561</v>
      </c>
      <c r="H57" s="19">
        <v>9.9380000000000006</v>
      </c>
      <c r="I57" s="140">
        <v>6.484</v>
      </c>
      <c r="J57" s="247">
        <f t="shared" si="14"/>
        <v>4.9807670621844109E-3</v>
      </c>
      <c r="K57" s="215">
        <f t="shared" si="15"/>
        <v>2.168632951849258E-3</v>
      </c>
      <c r="L57" s="52">
        <f t="shared" si="28"/>
        <v>-0.34755484000804993</v>
      </c>
      <c r="N57" s="27">
        <f t="shared" si="34"/>
        <v>7.0985714285714296</v>
      </c>
      <c r="O57" s="152">
        <f t="shared" si="35"/>
        <v>6.768267223382046</v>
      </c>
      <c r="P57" s="52">
        <f t="shared" si="36"/>
        <v>-4.6531081431388309E-2</v>
      </c>
    </row>
    <row r="58" spans="1:16" ht="20.100000000000001" customHeight="1">
      <c r="A58" s="38" t="s">
        <v>231</v>
      </c>
      <c r="B58" s="19">
        <v>1.5799999999999998</v>
      </c>
      <c r="C58" s="140">
        <v>3.46</v>
      </c>
      <c r="D58" s="247">
        <f>B58/$B$62</f>
        <v>4.2819240473396507E-4</v>
      </c>
      <c r="E58" s="215">
        <f>C58/$C$62</f>
        <v>5.9886769004962302E-4</v>
      </c>
      <c r="F58" s="52">
        <f t="shared" si="20"/>
        <v>1.1898734177215191</v>
      </c>
      <c r="H58" s="19">
        <v>1.2430000000000001</v>
      </c>
      <c r="I58" s="140">
        <v>5.93</v>
      </c>
      <c r="J58" s="247">
        <f t="shared" si="14"/>
        <v>6.2297177080853521E-4</v>
      </c>
      <c r="K58" s="215">
        <f t="shared" si="15"/>
        <v>1.9833425978510334E-3</v>
      </c>
      <c r="L58" s="52">
        <f t="shared" si="28"/>
        <v>3.7707160096540617</v>
      </c>
      <c r="N58" s="27">
        <f t="shared" si="34"/>
        <v>7.8670886075949387</v>
      </c>
      <c r="O58" s="152">
        <f t="shared" si="35"/>
        <v>17.138728323699421</v>
      </c>
      <c r="P58" s="52">
        <f t="shared" si="36"/>
        <v>1.1785350564316235</v>
      </c>
    </row>
    <row r="59" spans="1:16" ht="20.100000000000001" customHeight="1">
      <c r="A59" s="38" t="s">
        <v>224</v>
      </c>
      <c r="B59" s="19">
        <v>1.1299999999999999</v>
      </c>
      <c r="C59" s="140">
        <v>1.49</v>
      </c>
      <c r="D59" s="247">
        <f>B59/$B$62</f>
        <v>3.0623887174011425E-4</v>
      </c>
      <c r="E59" s="215">
        <f>C59/$C$62</f>
        <v>2.578938896456469E-4</v>
      </c>
      <c r="F59" s="52">
        <f t="shared" si="20"/>
        <v>0.31858407079646028</v>
      </c>
      <c r="H59" s="19">
        <v>1.3149999999999999</v>
      </c>
      <c r="I59" s="140">
        <v>1.9159999999999999</v>
      </c>
      <c r="J59" s="247">
        <f t="shared" si="14"/>
        <v>6.5905702221498289E-4</v>
      </c>
      <c r="K59" s="215">
        <f t="shared" si="15"/>
        <v>6.4082367917075544E-4</v>
      </c>
      <c r="L59" s="52">
        <f t="shared" si="28"/>
        <v>0.4570342205323194</v>
      </c>
      <c r="N59" s="27">
        <f t="shared" ref="N59" si="37">(H59/B59)*10</f>
        <v>11.637168141592921</v>
      </c>
      <c r="O59" s="152">
        <f t="shared" ref="O59" si="38">(I59/C59)*10</f>
        <v>12.859060402684563</v>
      </c>
      <c r="P59" s="52">
        <f t="shared" ref="P59" si="39">(O59-N59)/N59</f>
        <v>0.10499910684665813</v>
      </c>
    </row>
    <row r="60" spans="1:16" ht="20.100000000000001" customHeight="1">
      <c r="A60" s="38" t="s">
        <v>230</v>
      </c>
      <c r="B60" s="19">
        <v>1.7</v>
      </c>
      <c r="C60" s="140">
        <v>1.23</v>
      </c>
      <c r="D60" s="247">
        <f>B60/$B$62</f>
        <v>4.6071334686565866E-4</v>
      </c>
      <c r="E60" s="215">
        <f>C60/$C$62</f>
        <v>2.128922713182186E-4</v>
      </c>
      <c r="F60" s="52">
        <f t="shared" si="20"/>
        <v>-0.27647058823529413</v>
      </c>
      <c r="H60" s="19">
        <v>2.347</v>
      </c>
      <c r="I60" s="140">
        <v>1.9079999999999999</v>
      </c>
      <c r="J60" s="247">
        <f t="shared" si="14"/>
        <v>1.1762789590407338E-3</v>
      </c>
      <c r="K60" s="215">
        <f t="shared" si="15"/>
        <v>6.3814800618883162E-4</v>
      </c>
      <c r="L60" s="52">
        <f t="shared" si="28"/>
        <v>-0.18704729441840651</v>
      </c>
      <c r="N60" s="27">
        <f t="shared" si="34"/>
        <v>13.805882352941177</v>
      </c>
      <c r="O60" s="152">
        <f t="shared" si="35"/>
        <v>15.512195121951219</v>
      </c>
      <c r="P60" s="52">
        <f t="shared" si="36"/>
        <v>0.12359317031602349</v>
      </c>
    </row>
    <row r="61" spans="1:16" ht="20.100000000000001" customHeight="1" thickBot="1">
      <c r="A61" s="8" t="s">
        <v>17</v>
      </c>
      <c r="B61" s="19">
        <f>B62-SUM(B39:B60)</f>
        <v>3.5700000000001637</v>
      </c>
      <c r="C61" s="140">
        <f>C62-SUM(C39:C60)</f>
        <v>1.7999999999992724</v>
      </c>
      <c r="D61" s="247">
        <f>B61/$B$62</f>
        <v>9.6749802841792753E-4</v>
      </c>
      <c r="E61" s="215">
        <f>C61/$C$62</f>
        <v>3.115496653436086E-4</v>
      </c>
      <c r="F61" s="52">
        <f t="shared" si="20"/>
        <v>-0.49579831932795804</v>
      </c>
      <c r="H61" s="19">
        <f>H62-SUM(H39:H60)</f>
        <v>2.5950000000000273</v>
      </c>
      <c r="I61" s="140">
        <f>I62-SUM(I39:I60)</f>
        <v>0.91399999999975989</v>
      </c>
      <c r="J61" s="247">
        <f t="shared" si="14"/>
        <v>1.3005726027740675E-3</v>
      </c>
      <c r="K61" s="215">
        <f t="shared" si="15"/>
        <v>3.0569563818471642E-4</v>
      </c>
      <c r="L61" s="52">
        <f t="shared" si="21"/>
        <v>-0.6477842003854527</v>
      </c>
      <c r="N61" s="27">
        <f t="shared" ref="N61" si="40">(H61/B61)*10</f>
        <v>7.2689075630249533</v>
      </c>
      <c r="O61" s="152">
        <f t="shared" ref="O61" si="41">(I61/C61)*10</f>
        <v>5.077777777778496</v>
      </c>
      <c r="P61" s="52">
        <f t="shared" ref="P61" si="42">(O61-N61)/N61</f>
        <v>-0.30143866409750014</v>
      </c>
    </row>
    <row r="62" spans="1:16" ht="26.25" customHeight="1" thickBot="1">
      <c r="A62" s="12" t="s">
        <v>18</v>
      </c>
      <c r="B62" s="17">
        <v>3689.9300000000003</v>
      </c>
      <c r="C62" s="145">
        <v>5777.5699999999988</v>
      </c>
      <c r="D62" s="253">
        <f>SUM(D39:D61)</f>
        <v>1.0000000000000002</v>
      </c>
      <c r="E62" s="254">
        <f>SUM(E39:E61)</f>
        <v>1.0000000000000002</v>
      </c>
      <c r="F62" s="57">
        <f t="shared" si="18"/>
        <v>0.56576683026507235</v>
      </c>
      <c r="G62" s="1"/>
      <c r="H62" s="17">
        <v>1995.2749999999999</v>
      </c>
      <c r="I62" s="145">
        <v>2989.9019999999996</v>
      </c>
      <c r="J62" s="253">
        <f>SUM(J39:J61)</f>
        <v>1</v>
      </c>
      <c r="K62" s="254">
        <f>SUM(K39:K61)</f>
        <v>1</v>
      </c>
      <c r="L62" s="57">
        <f t="shared" si="19"/>
        <v>0.49849118542556781</v>
      </c>
      <c r="M62" s="1"/>
      <c r="N62" s="29">
        <f t="shared" si="16"/>
        <v>5.4073519009845707</v>
      </c>
      <c r="O62" s="146">
        <f t="shared" si="17"/>
        <v>5.1750164861697909</v>
      </c>
      <c r="P62" s="57">
        <f t="shared" si="8"/>
        <v>-4.2966579403215126E-2</v>
      </c>
    </row>
    <row r="64" spans="1:16" ht="15.75" thickBot="1"/>
    <row r="65" spans="1:16">
      <c r="A65" s="494" t="s">
        <v>15</v>
      </c>
      <c r="B65" s="482" t="s">
        <v>1</v>
      </c>
      <c r="C65" s="480"/>
      <c r="D65" s="482" t="s">
        <v>101</v>
      </c>
      <c r="E65" s="480"/>
      <c r="F65" s="130" t="s">
        <v>0</v>
      </c>
      <c r="H65" s="492" t="s">
        <v>19</v>
      </c>
      <c r="I65" s="493"/>
      <c r="J65" s="482" t="s">
        <v>101</v>
      </c>
      <c r="K65" s="483"/>
      <c r="L65" s="130" t="s">
        <v>0</v>
      </c>
      <c r="N65" s="490" t="s">
        <v>22</v>
      </c>
      <c r="O65" s="480"/>
      <c r="P65" s="130" t="s">
        <v>0</v>
      </c>
    </row>
    <row r="66" spans="1:16">
      <c r="A66" s="495"/>
      <c r="B66" s="485" t="str">
        <f>B5</f>
        <v>jan-maio</v>
      </c>
      <c r="C66" s="487"/>
      <c r="D66" s="485" t="str">
        <f>B5</f>
        <v>jan-maio</v>
      </c>
      <c r="E66" s="487"/>
      <c r="F66" s="131" t="str">
        <f>F37</f>
        <v>2026/2025</v>
      </c>
      <c r="H66" s="488" t="str">
        <f>B5</f>
        <v>jan-maio</v>
      </c>
      <c r="I66" s="487"/>
      <c r="J66" s="485" t="str">
        <f>B5</f>
        <v>jan-maio</v>
      </c>
      <c r="K66" s="486"/>
      <c r="L66" s="131" t="str">
        <f>L37</f>
        <v>2026/2025</v>
      </c>
      <c r="N66" s="488" t="str">
        <f>B5</f>
        <v>jan-maio</v>
      </c>
      <c r="O66" s="486"/>
      <c r="P66" s="131" t="str">
        <f>P37</f>
        <v>2026/2025</v>
      </c>
    </row>
    <row r="67" spans="1:16" ht="19.5" customHeight="1" thickBot="1">
      <c r="A67" s="496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 t="s">
        <v>23</v>
      </c>
    </row>
    <row r="68" spans="1:16" ht="20.100000000000001" customHeight="1">
      <c r="A68" s="38" t="s">
        <v>168</v>
      </c>
      <c r="B68" s="39">
        <v>796.73</v>
      </c>
      <c r="C68" s="147">
        <v>916.52</v>
      </c>
      <c r="D68" s="247">
        <f t="shared" ref="D68:D78" si="43">B68/$B$95</f>
        <v>0.2149983134318289</v>
      </c>
      <c r="E68" s="246">
        <f t="shared" ref="E68:E78" si="44">C68/$C$95</f>
        <v>0.24353833685413259</v>
      </c>
      <c r="F68" s="61">
        <f t="shared" ref="F68:F94" si="45">(C68-B68)/B68</f>
        <v>0.15035206406185278</v>
      </c>
      <c r="H68" s="19">
        <v>945.99499999999989</v>
      </c>
      <c r="I68" s="147">
        <v>1129.759</v>
      </c>
      <c r="J68" s="245">
        <f t="shared" ref="J68:J78" si="46">H68/$H$95</f>
        <v>0.29250786312291216</v>
      </c>
      <c r="K68" s="246">
        <f t="shared" ref="K68:K78" si="47">I68/$I$95</f>
        <v>0.36708996077473155</v>
      </c>
      <c r="L68" s="61">
        <f t="shared" ref="L68:L94" si="48">(I68-H68)/H68</f>
        <v>0.19425472650489711</v>
      </c>
      <c r="N68" s="41">
        <f t="shared" ref="N68:N69" si="49">(H68/B68)*10</f>
        <v>11.87347030989168</v>
      </c>
      <c r="O68" s="149">
        <f t="shared" ref="O68:O69" si="50">(I68/C68)*10</f>
        <v>12.326615894906823</v>
      </c>
      <c r="P68" s="61">
        <f t="shared" si="8"/>
        <v>3.8164544416103161E-2</v>
      </c>
    </row>
    <row r="69" spans="1:16" ht="20.100000000000001" customHeight="1">
      <c r="A69" s="38" t="s">
        <v>177</v>
      </c>
      <c r="B69" s="19">
        <v>863.07000000000016</v>
      </c>
      <c r="C69" s="140">
        <v>842.06999999999994</v>
      </c>
      <c r="D69" s="247">
        <f t="shared" si="43"/>
        <v>0.23290022262699861</v>
      </c>
      <c r="E69" s="215">
        <f t="shared" si="44"/>
        <v>0.22375543066682607</v>
      </c>
      <c r="F69" s="52">
        <f t="shared" si="45"/>
        <v>-2.4331745976572262E-2</v>
      </c>
      <c r="H69" s="19">
        <v>543.68300000000011</v>
      </c>
      <c r="I69" s="140">
        <v>483.71499999999997</v>
      </c>
      <c r="J69" s="214">
        <f t="shared" si="46"/>
        <v>0.16811035211206643</v>
      </c>
      <c r="K69" s="215">
        <f t="shared" si="47"/>
        <v>0.15717238842633627</v>
      </c>
      <c r="L69" s="52">
        <f t="shared" si="48"/>
        <v>-0.11029956794676332</v>
      </c>
      <c r="N69" s="40">
        <f t="shared" si="49"/>
        <v>6.2994079275145696</v>
      </c>
      <c r="O69" s="143">
        <f t="shared" si="50"/>
        <v>5.7443561699146155</v>
      </c>
      <c r="P69" s="52">
        <f t="shared" si="8"/>
        <v>-8.8111734306901709E-2</v>
      </c>
    </row>
    <row r="70" spans="1:16" ht="20.100000000000001" customHeight="1">
      <c r="A70" s="38" t="s">
        <v>170</v>
      </c>
      <c r="B70" s="19">
        <v>515.69999999999993</v>
      </c>
      <c r="C70" s="140">
        <v>395.66999999999996</v>
      </c>
      <c r="D70" s="247">
        <f t="shared" si="43"/>
        <v>0.13916211293260469</v>
      </c>
      <c r="E70" s="215">
        <f t="shared" si="44"/>
        <v>0.10513770975327831</v>
      </c>
      <c r="F70" s="52">
        <f t="shared" si="45"/>
        <v>-0.23275159976730656</v>
      </c>
      <c r="H70" s="19">
        <v>530.93299999999999</v>
      </c>
      <c r="I70" s="140">
        <v>297.20499999999998</v>
      </c>
      <c r="J70" s="214">
        <f t="shared" si="46"/>
        <v>0.16416796842629944</v>
      </c>
      <c r="K70" s="215">
        <f t="shared" si="47"/>
        <v>9.6570128489398249E-2</v>
      </c>
      <c r="L70" s="52">
        <f t="shared" si="48"/>
        <v>-0.44022127085715151</v>
      </c>
      <c r="N70" s="40">
        <f t="shared" ref="N70:N71" si="51">(H70/B70)*10</f>
        <v>10.295384913709523</v>
      </c>
      <c r="O70" s="143">
        <f t="shared" ref="O70:O71" si="52">(I70/C70)*10</f>
        <v>7.5114362979250391</v>
      </c>
      <c r="P70" s="52">
        <f t="shared" ref="P70:P71" si="53">(O70-N70)/N70</f>
        <v>-0.27040743392481875</v>
      </c>
    </row>
    <row r="71" spans="1:16" ht="20.100000000000001" customHeight="1">
      <c r="A71" s="38" t="s">
        <v>173</v>
      </c>
      <c r="B71" s="19">
        <v>372.67</v>
      </c>
      <c r="C71" s="140">
        <v>356.57</v>
      </c>
      <c r="D71" s="247">
        <f t="shared" si="43"/>
        <v>0.10056533765094784</v>
      </c>
      <c r="E71" s="215">
        <f t="shared" si="44"/>
        <v>9.4748030345304046E-2</v>
      </c>
      <c r="F71" s="52">
        <f t="shared" si="45"/>
        <v>-4.3201760270480644E-2</v>
      </c>
      <c r="H71" s="19">
        <v>170.791</v>
      </c>
      <c r="I71" s="140">
        <v>174.73699999999999</v>
      </c>
      <c r="J71" s="214">
        <f t="shared" si="46"/>
        <v>5.280969820202569E-2</v>
      </c>
      <c r="K71" s="215">
        <f t="shared" si="47"/>
        <v>5.6776886465072868E-2</v>
      </c>
      <c r="L71" s="52">
        <f t="shared" si="48"/>
        <v>2.3104261934176848E-2</v>
      </c>
      <c r="N71" s="40">
        <f t="shared" si="51"/>
        <v>4.5829017629538189</v>
      </c>
      <c r="O71" s="143">
        <f t="shared" si="52"/>
        <v>4.9004963962195358</v>
      </c>
      <c r="P71" s="52">
        <f t="shared" si="53"/>
        <v>6.929989986541138E-2</v>
      </c>
    </row>
    <row r="72" spans="1:16" ht="20.100000000000001" customHeight="1">
      <c r="A72" s="38" t="s">
        <v>180</v>
      </c>
      <c r="B72" s="19">
        <v>160.06</v>
      </c>
      <c r="C72" s="140">
        <v>186.38</v>
      </c>
      <c r="D72" s="247">
        <f t="shared" si="43"/>
        <v>4.3192336234230584E-2</v>
      </c>
      <c r="E72" s="215">
        <f t="shared" si="44"/>
        <v>4.9525024247013959E-2</v>
      </c>
      <c r="F72" s="52">
        <f t="shared" si="45"/>
        <v>0.1644383356241409</v>
      </c>
      <c r="H72" s="19">
        <v>157.625</v>
      </c>
      <c r="I72" s="140">
        <v>171.19499999999999</v>
      </c>
      <c r="J72" s="214">
        <f t="shared" si="46"/>
        <v>4.8738684585805457E-2</v>
      </c>
      <c r="K72" s="215">
        <f t="shared" si="47"/>
        <v>5.5625992654035207E-2</v>
      </c>
      <c r="L72" s="52">
        <f t="shared" si="48"/>
        <v>8.6090404440919865E-2</v>
      </c>
      <c r="N72" s="40">
        <f t="shared" ref="N72:N80" si="54">(H72/B72)*10</f>
        <v>9.8478695489191548</v>
      </c>
      <c r="O72" s="143">
        <f t="shared" ref="O72:O80" si="55">(I72/C72)*10</f>
        <v>9.1852666595128234</v>
      </c>
      <c r="P72" s="52">
        <f t="shared" ref="P72:P80" si="56">(O72-N72)/N72</f>
        <v>-6.7283881667487652E-2</v>
      </c>
    </row>
    <row r="73" spans="1:16" ht="20.100000000000001" customHeight="1">
      <c r="A73" s="38" t="s">
        <v>172</v>
      </c>
      <c r="B73" s="19">
        <v>228.16</v>
      </c>
      <c r="C73" s="140">
        <v>205.53</v>
      </c>
      <c r="D73" s="247">
        <f t="shared" si="43"/>
        <v>6.156918302637792E-2</v>
      </c>
      <c r="E73" s="215">
        <f t="shared" si="44"/>
        <v>5.4613575670612612E-2</v>
      </c>
      <c r="F73" s="52">
        <f t="shared" si="45"/>
        <v>-9.9184782608695635E-2</v>
      </c>
      <c r="H73" s="19">
        <v>186.57399999999998</v>
      </c>
      <c r="I73" s="140">
        <v>154.43299999999999</v>
      </c>
      <c r="J73" s="214">
        <f t="shared" si="46"/>
        <v>5.7689905395159821E-2</v>
      </c>
      <c r="K73" s="215">
        <f t="shared" si="47"/>
        <v>5.017955503105008E-2</v>
      </c>
      <c r="L73" s="52">
        <f t="shared" si="48"/>
        <v>-0.1722694480474235</v>
      </c>
      <c r="N73" s="40">
        <f t="shared" si="54"/>
        <v>8.177331697054699</v>
      </c>
      <c r="O73" s="143">
        <f t="shared" si="55"/>
        <v>7.5138909161679557</v>
      </c>
      <c r="P73" s="52">
        <f t="shared" si="56"/>
        <v>-8.1131694966672385E-2</v>
      </c>
    </row>
    <row r="74" spans="1:16" ht="20.100000000000001" customHeight="1">
      <c r="A74" s="38" t="s">
        <v>176</v>
      </c>
      <c r="B74" s="19">
        <v>90.44</v>
      </c>
      <c r="C74" s="140">
        <v>60.54</v>
      </c>
      <c r="D74" s="247">
        <f t="shared" si="43"/>
        <v>2.4405316062875257E-2</v>
      </c>
      <c r="E74" s="215">
        <f t="shared" si="44"/>
        <v>1.6086731236797002E-2</v>
      </c>
      <c r="F74" s="52">
        <f t="shared" si="45"/>
        <v>-0.33060592658115878</v>
      </c>
      <c r="H74" s="19">
        <v>219.46999999999997</v>
      </c>
      <c r="I74" s="140">
        <v>153.51000000000002</v>
      </c>
      <c r="J74" s="214">
        <f t="shared" si="46"/>
        <v>6.7861564511002198E-2</v>
      </c>
      <c r="K74" s="215">
        <f t="shared" si="47"/>
        <v>4.9879646790624413E-2</v>
      </c>
      <c r="L74" s="52">
        <f t="shared" si="48"/>
        <v>-0.30054221533694792</v>
      </c>
      <c r="N74" s="40">
        <f t="shared" si="54"/>
        <v>24.266917293233078</v>
      </c>
      <c r="O74" s="143">
        <f t="shared" si="55"/>
        <v>25.356788899900895</v>
      </c>
      <c r="P74" s="52">
        <f t="shared" si="56"/>
        <v>4.4911827633406558E-2</v>
      </c>
    </row>
    <row r="75" spans="1:16" ht="20.100000000000001" customHeight="1">
      <c r="A75" s="38" t="s">
        <v>181</v>
      </c>
      <c r="B75" s="19">
        <v>199.73000000000002</v>
      </c>
      <c r="C75" s="140">
        <v>269.36</v>
      </c>
      <c r="D75" s="247">
        <f t="shared" si="43"/>
        <v>5.3897321729744312E-2</v>
      </c>
      <c r="E75" s="215">
        <f t="shared" si="44"/>
        <v>7.1574528013604893E-2</v>
      </c>
      <c r="F75" s="52">
        <f t="shared" si="45"/>
        <v>0.34862063786111247</v>
      </c>
      <c r="H75" s="19">
        <v>79.738</v>
      </c>
      <c r="I75" s="140">
        <v>115.53200000000001</v>
      </c>
      <c r="J75" s="214">
        <f t="shared" si="46"/>
        <v>2.4655512967504872E-2</v>
      </c>
      <c r="K75" s="215">
        <f t="shared" si="47"/>
        <v>3.7539543697572925E-2</v>
      </c>
      <c r="L75" s="52">
        <f t="shared" si="48"/>
        <v>0.44889513155584554</v>
      </c>
      <c r="N75" s="40">
        <f t="shared" si="54"/>
        <v>3.9922895909477791</v>
      </c>
      <c r="O75" s="143">
        <f t="shared" si="55"/>
        <v>4.289129789129789</v>
      </c>
      <c r="P75" s="52">
        <f t="shared" si="56"/>
        <v>7.4353373276095272E-2</v>
      </c>
    </row>
    <row r="76" spans="1:16" ht="20.100000000000001" customHeight="1">
      <c r="A76" s="38" t="s">
        <v>174</v>
      </c>
      <c r="B76" s="19">
        <v>187.11</v>
      </c>
      <c r="C76" s="140">
        <v>178.48000000000002</v>
      </c>
      <c r="D76" s="247">
        <f t="shared" si="43"/>
        <v>5.0491803278688525E-2</v>
      </c>
      <c r="E76" s="215">
        <f t="shared" si="44"/>
        <v>4.7425830709341414E-2</v>
      </c>
      <c r="F76" s="52">
        <f t="shared" si="45"/>
        <v>-4.6122601678157203E-2</v>
      </c>
      <c r="H76" s="19">
        <v>113.44399999999999</v>
      </c>
      <c r="I76" s="140">
        <v>101.169</v>
      </c>
      <c r="J76" s="214">
        <f t="shared" si="46"/>
        <v>3.5077629399854808E-2</v>
      </c>
      <c r="K76" s="215">
        <f t="shared" si="47"/>
        <v>3.2872607557557686E-2</v>
      </c>
      <c r="L76" s="52">
        <f t="shared" si="48"/>
        <v>-0.10820316631994634</v>
      </c>
      <c r="N76" s="40">
        <f t="shared" si="54"/>
        <v>6.0629576185131731</v>
      </c>
      <c r="O76" s="143">
        <f t="shared" si="55"/>
        <v>5.6683662034961895</v>
      </c>
      <c r="P76" s="52">
        <f t="shared" si="56"/>
        <v>-6.5082331074210895E-2</v>
      </c>
    </row>
    <row r="77" spans="1:16" ht="20.100000000000001" customHeight="1">
      <c r="A77" s="38" t="s">
        <v>169</v>
      </c>
      <c r="B77" s="19">
        <v>26.85</v>
      </c>
      <c r="C77" s="140">
        <v>69.75</v>
      </c>
      <c r="D77" s="247">
        <f t="shared" si="43"/>
        <v>7.2454968629832011E-3</v>
      </c>
      <c r="E77" s="215">
        <f t="shared" si="44"/>
        <v>1.8534018892741838E-2</v>
      </c>
      <c r="F77" s="52">
        <f t="shared" si="45"/>
        <v>1.5977653631284914</v>
      </c>
      <c r="H77" s="19">
        <v>16.475999999999999</v>
      </c>
      <c r="I77" s="140">
        <v>52.667000000000002</v>
      </c>
      <c r="J77" s="214">
        <f t="shared" si="46"/>
        <v>5.0944873417017008E-3</v>
      </c>
      <c r="K77" s="215">
        <f t="shared" si="47"/>
        <v>1.7112965653845454E-2</v>
      </c>
      <c r="L77" s="52">
        <f t="shared" si="48"/>
        <v>2.1965889779072594</v>
      </c>
      <c r="N77" s="40">
        <f t="shared" si="54"/>
        <v>6.1363128491620103</v>
      </c>
      <c r="O77" s="143">
        <f t="shared" si="55"/>
        <v>7.5508243727598572</v>
      </c>
      <c r="P77" s="52">
        <f t="shared" si="56"/>
        <v>0.23051489687182689</v>
      </c>
    </row>
    <row r="78" spans="1:16" ht="20.100000000000001" customHeight="1">
      <c r="A78" s="38" t="s">
        <v>254</v>
      </c>
      <c r="B78" s="19">
        <v>16.13</v>
      </c>
      <c r="C78" s="140">
        <v>45.29</v>
      </c>
      <c r="D78" s="247">
        <f t="shared" si="43"/>
        <v>4.3526951359373935E-3</v>
      </c>
      <c r="E78" s="215">
        <f t="shared" si="44"/>
        <v>1.2034490546986061E-2</v>
      </c>
      <c r="F78" s="52">
        <f t="shared" si="45"/>
        <v>1.8078115313081216</v>
      </c>
      <c r="H78" s="19">
        <v>18.337</v>
      </c>
      <c r="I78" s="140">
        <v>43.440000000000005</v>
      </c>
      <c r="J78" s="214">
        <f t="shared" si="46"/>
        <v>5.6699207565418849E-3</v>
      </c>
      <c r="K78" s="215">
        <f t="shared" si="47"/>
        <v>1.4114858032601943E-2</v>
      </c>
      <c r="L78" s="52">
        <f t="shared" si="48"/>
        <v>1.3689807493046848</v>
      </c>
      <c r="N78" s="40">
        <f t="shared" si="54"/>
        <v>11.368257904525729</v>
      </c>
      <c r="O78" s="143">
        <f t="shared" si="55"/>
        <v>9.5915213071318188</v>
      </c>
      <c r="P78" s="52">
        <f t="shared" si="56"/>
        <v>-0.15628925841720984</v>
      </c>
    </row>
    <row r="79" spans="1:16" ht="20.100000000000001" customHeight="1">
      <c r="A79" s="38" t="s">
        <v>182</v>
      </c>
      <c r="B79" s="19">
        <v>4.4099999999999993</v>
      </c>
      <c r="C79" s="140">
        <v>31.34</v>
      </c>
      <c r="D79" s="247">
        <f t="shared" ref="D79:D91" si="57">B79/$B$95</f>
        <v>1.1900425015179111E-3</v>
      </c>
      <c r="E79" s="215">
        <f t="shared" ref="E79:E91" si="58">C79/$C$95</f>
        <v>8.3276867684376945E-3</v>
      </c>
      <c r="F79" s="52">
        <f t="shared" si="45"/>
        <v>6.1065759637188215</v>
      </c>
      <c r="H79" s="19">
        <v>7.41</v>
      </c>
      <c r="I79" s="140">
        <v>42.653999999999996</v>
      </c>
      <c r="J79" s="214">
        <f t="shared" ref="J79:J90" si="59">H79/$H$95</f>
        <v>2.2912206361986897E-3</v>
      </c>
      <c r="K79" s="215">
        <f t="shared" ref="K79:K90" si="60">I79/$I$95</f>
        <v>1.3859464883117015E-2</v>
      </c>
      <c r="L79" s="52">
        <f t="shared" si="48"/>
        <v>4.7562753036437249</v>
      </c>
      <c r="N79" s="40">
        <f t="shared" si="54"/>
        <v>16.802721088435376</v>
      </c>
      <c r="O79" s="143">
        <f t="shared" si="55"/>
        <v>13.610082961072113</v>
      </c>
      <c r="P79" s="52">
        <f t="shared" si="56"/>
        <v>-0.1900072083896355</v>
      </c>
    </row>
    <row r="80" spans="1:16" ht="20.100000000000001" customHeight="1">
      <c r="A80" s="38" t="s">
        <v>175</v>
      </c>
      <c r="B80" s="19">
        <v>75.34</v>
      </c>
      <c r="C80" s="140">
        <v>59.829999999999991</v>
      </c>
      <c r="D80" s="247">
        <f t="shared" si="57"/>
        <v>2.0330567361532752E-2</v>
      </c>
      <c r="E80" s="215">
        <f t="shared" si="58"/>
        <v>1.589806953910744E-2</v>
      </c>
      <c r="F80" s="52">
        <f t="shared" si="45"/>
        <v>-0.20586673745686238</v>
      </c>
      <c r="H80" s="19">
        <v>50.844000000000008</v>
      </c>
      <c r="I80" s="140">
        <v>41.043999999999997</v>
      </c>
      <c r="J80" s="214">
        <f t="shared" si="59"/>
        <v>1.5721298519147935E-2</v>
      </c>
      <c r="K80" s="215">
        <f t="shared" si="60"/>
        <v>1.3336331332645352E-2</v>
      </c>
      <c r="L80" s="52">
        <f t="shared" si="48"/>
        <v>-0.19274644009125974</v>
      </c>
      <c r="N80" s="40">
        <f t="shared" si="54"/>
        <v>6.7486063180249545</v>
      </c>
      <c r="O80" s="143">
        <f t="shared" si="55"/>
        <v>6.8601036269430065</v>
      </c>
      <c r="P80" s="52">
        <f t="shared" si="56"/>
        <v>1.6521531063421517E-2</v>
      </c>
    </row>
    <row r="81" spans="1:16" ht="20.100000000000001" customHeight="1">
      <c r="A81" s="38" t="s">
        <v>235</v>
      </c>
      <c r="B81" s="19">
        <v>35.230000000000004</v>
      </c>
      <c r="C81" s="140">
        <v>32.269999999999996</v>
      </c>
      <c r="D81" s="247">
        <f t="shared" si="57"/>
        <v>9.5068474667746074E-3</v>
      </c>
      <c r="E81" s="215">
        <f t="shared" si="58"/>
        <v>8.5748070203409184E-3</v>
      </c>
      <c r="F81" s="52">
        <f t="shared" si="45"/>
        <v>-8.4019301731479076E-2</v>
      </c>
      <c r="H81" s="19">
        <v>41.223999999999997</v>
      </c>
      <c r="I81" s="140">
        <v>37.481000000000002</v>
      </c>
      <c r="J81" s="214">
        <f t="shared" si="59"/>
        <v>1.2746731377416299E-2</v>
      </c>
      <c r="K81" s="215">
        <f t="shared" si="60"/>
        <v>1.2178614040514582E-2</v>
      </c>
      <c r="L81" s="52">
        <f t="shared" si="48"/>
        <v>-9.0796623326217629E-2</v>
      </c>
      <c r="N81" s="40">
        <f t="shared" ref="N81:N93" si="61">(H81/B81)*10</f>
        <v>11.701390860062444</v>
      </c>
      <c r="O81" s="143">
        <f t="shared" ref="O81:O93" si="62">(I81/C81)*10</f>
        <v>11.614812519367836</v>
      </c>
      <c r="P81" s="52">
        <f t="shared" ref="P81:P93" si="63">(O81-N81)/N81</f>
        <v>-7.3989786111756184E-3</v>
      </c>
    </row>
    <row r="82" spans="1:16" ht="20.100000000000001" customHeight="1">
      <c r="A82" s="38" t="s">
        <v>240</v>
      </c>
      <c r="B82" s="19">
        <v>12.6</v>
      </c>
      <c r="C82" s="140">
        <v>35.1</v>
      </c>
      <c r="D82" s="247">
        <f t="shared" si="57"/>
        <v>3.4001214329083176E-3</v>
      </c>
      <c r="E82" s="215">
        <f t="shared" si="58"/>
        <v>9.3267966040894417E-3</v>
      </c>
      <c r="F82" s="52">
        <f t="shared" si="45"/>
        <v>1.7857142857142858</v>
      </c>
      <c r="H82" s="19">
        <v>8.3219999999999992</v>
      </c>
      <c r="I82" s="140">
        <v>22.962</v>
      </c>
      <c r="J82" s="214">
        <f t="shared" si="59"/>
        <v>2.5732170221923743E-3</v>
      </c>
      <c r="K82" s="215">
        <f t="shared" si="60"/>
        <v>7.4609891838076838E-3</v>
      </c>
      <c r="L82" s="52">
        <f t="shared" si="48"/>
        <v>1.7591925018024517</v>
      </c>
      <c r="N82" s="40">
        <f t="shared" ref="N82:N94" si="64">(H82/B82)*10</f>
        <v>6.6047619047619044</v>
      </c>
      <c r="O82" s="143">
        <f t="shared" ref="O82:O94" si="65">(I82/C82)*10</f>
        <v>6.5418803418803417</v>
      </c>
      <c r="P82" s="52">
        <f t="shared" ref="P82:P94" si="66">(O82-N82)/N82</f>
        <v>-9.5206403786071807E-3</v>
      </c>
    </row>
    <row r="83" spans="1:16" ht="20.100000000000001" customHeight="1">
      <c r="A83" s="38" t="s">
        <v>188</v>
      </c>
      <c r="B83" s="19">
        <v>52.379999999999995</v>
      </c>
      <c r="C83" s="140">
        <v>15.809999999999999</v>
      </c>
      <c r="D83" s="247">
        <f t="shared" si="57"/>
        <v>1.4134790528233148E-2</v>
      </c>
      <c r="E83" s="215">
        <f t="shared" si="58"/>
        <v>4.2010442823548159E-3</v>
      </c>
      <c r="F83" s="52">
        <f t="shared" si="45"/>
        <v>-0.69816723940435277</v>
      </c>
      <c r="H83" s="19">
        <v>55.097000000000001</v>
      </c>
      <c r="I83" s="140">
        <v>18.620999999999999</v>
      </c>
      <c r="J83" s="214">
        <f t="shared" si="59"/>
        <v>1.7036354034094359E-2</v>
      </c>
      <c r="K83" s="215">
        <f t="shared" si="60"/>
        <v>6.0504781635607905E-3</v>
      </c>
      <c r="L83" s="52">
        <f t="shared" si="48"/>
        <v>-0.66203241555801584</v>
      </c>
      <c r="N83" s="40">
        <f t="shared" si="64"/>
        <v>10.518709431080566</v>
      </c>
      <c r="O83" s="143">
        <f t="shared" si="65"/>
        <v>11.777988614800758</v>
      </c>
      <c r="P83" s="52">
        <f t="shared" si="66"/>
        <v>0.11971803118729452</v>
      </c>
    </row>
    <row r="84" spans="1:16" ht="20.100000000000001" customHeight="1">
      <c r="A84" s="38" t="s">
        <v>258</v>
      </c>
      <c r="B84" s="19"/>
      <c r="C84" s="140">
        <v>14.13</v>
      </c>
      <c r="D84" s="247">
        <f t="shared" si="57"/>
        <v>0</v>
      </c>
      <c r="E84" s="215">
        <f t="shared" si="58"/>
        <v>3.7546335047231854E-3</v>
      </c>
      <c r="F84" s="52"/>
      <c r="H84" s="19"/>
      <c r="I84" s="140">
        <v>9.923</v>
      </c>
      <c r="J84" s="214">
        <f t="shared" si="59"/>
        <v>0</v>
      </c>
      <c r="K84" s="215">
        <f t="shared" si="60"/>
        <v>3.2242572803293985E-3</v>
      </c>
      <c r="L84" s="52"/>
      <c r="N84" s="40"/>
      <c r="O84" s="143">
        <f t="shared" si="65"/>
        <v>7.0226468506723281</v>
      </c>
      <c r="P84" s="52"/>
    </row>
    <row r="85" spans="1:16" ht="20.100000000000001" customHeight="1">
      <c r="A85" s="38" t="s">
        <v>171</v>
      </c>
      <c r="B85" s="19">
        <v>7.8</v>
      </c>
      <c r="C85" s="140">
        <v>16.61</v>
      </c>
      <c r="D85" s="247">
        <f t="shared" si="57"/>
        <v>2.1048370775146727E-3</v>
      </c>
      <c r="E85" s="215">
        <f t="shared" si="58"/>
        <v>4.4136208431317832E-3</v>
      </c>
      <c r="F85" s="52">
        <f t="shared" si="45"/>
        <v>1.1294871794871792</v>
      </c>
      <c r="H85" s="19">
        <v>7.907</v>
      </c>
      <c r="I85" s="140">
        <v>6.1349999999999998</v>
      </c>
      <c r="J85" s="214">
        <f t="shared" si="59"/>
        <v>2.4448962983027039E-3</v>
      </c>
      <c r="K85" s="215">
        <f t="shared" si="60"/>
        <v>1.9934312622010338E-3</v>
      </c>
      <c r="L85" s="52">
        <f t="shared" si="48"/>
        <v>-0.22410522321993173</v>
      </c>
      <c r="N85" s="40">
        <f t="shared" si="64"/>
        <v>10.137179487179488</v>
      </c>
      <c r="O85" s="143">
        <f t="shared" si="65"/>
        <v>3.6935580975316071</v>
      </c>
      <c r="P85" s="52">
        <f t="shared" si="66"/>
        <v>-0.63564242872459165</v>
      </c>
    </row>
    <row r="86" spans="1:16" ht="20.100000000000001" customHeight="1">
      <c r="A86" s="38" t="s">
        <v>183</v>
      </c>
      <c r="B86" s="19">
        <v>6.54</v>
      </c>
      <c r="C86" s="140">
        <v>4.55</v>
      </c>
      <c r="D86" s="247">
        <f t="shared" si="57"/>
        <v>1.7648249342238412E-3</v>
      </c>
      <c r="E86" s="215">
        <f t="shared" si="58"/>
        <v>1.2090291894190015E-3</v>
      </c>
      <c r="F86" s="52">
        <f t="shared" si="45"/>
        <v>-0.30428134556574926</v>
      </c>
      <c r="H86" s="19">
        <v>6.2159999999999993</v>
      </c>
      <c r="I86" s="140">
        <v>6.13</v>
      </c>
      <c r="J86" s="214">
        <f t="shared" si="59"/>
        <v>1.9220279992727466E-3</v>
      </c>
      <c r="K86" s="215">
        <f t="shared" si="60"/>
        <v>1.9918066238455317E-3</v>
      </c>
      <c r="L86" s="52">
        <f t="shared" si="48"/>
        <v>-1.3835263835263742E-2</v>
      </c>
      <c r="N86" s="40">
        <f t="shared" si="64"/>
        <v>9.5045871559633017</v>
      </c>
      <c r="O86" s="143">
        <f t="shared" si="65"/>
        <v>13.472527472527474</v>
      </c>
      <c r="P86" s="52">
        <f t="shared" si="66"/>
        <v>0.41747634604777495</v>
      </c>
    </row>
    <row r="87" spans="1:16" ht="20.100000000000001" customHeight="1">
      <c r="A87" s="38" t="s">
        <v>191</v>
      </c>
      <c r="B87" s="19"/>
      <c r="C87" s="140">
        <v>10.8</v>
      </c>
      <c r="D87" s="247">
        <f t="shared" si="57"/>
        <v>0</v>
      </c>
      <c r="E87" s="215">
        <f t="shared" si="58"/>
        <v>2.8697835704890587E-3</v>
      </c>
      <c r="F87" s="52"/>
      <c r="H87" s="19"/>
      <c r="I87" s="140">
        <v>4.702</v>
      </c>
      <c r="J87" s="214">
        <f t="shared" si="59"/>
        <v>0</v>
      </c>
      <c r="K87" s="215">
        <f t="shared" si="60"/>
        <v>1.5278099095141421E-3</v>
      </c>
      <c r="L87" s="52"/>
      <c r="N87" s="40"/>
      <c r="O87" s="143">
        <f t="shared" si="65"/>
        <v>4.3537037037037036</v>
      </c>
      <c r="P87" s="52"/>
    </row>
    <row r="88" spans="1:16" ht="20.100000000000001" customHeight="1">
      <c r="A88" s="38" t="s">
        <v>259</v>
      </c>
      <c r="B88" s="19">
        <v>0.9</v>
      </c>
      <c r="C88" s="140">
        <v>3.6</v>
      </c>
      <c r="D88" s="247">
        <f t="shared" si="57"/>
        <v>2.4286581663630842E-4</v>
      </c>
      <c r="E88" s="215">
        <f t="shared" si="58"/>
        <v>9.5659452349635288E-4</v>
      </c>
      <c r="F88" s="52">
        <f t="shared" si="45"/>
        <v>3</v>
      </c>
      <c r="H88" s="19">
        <v>0.58899999999999997</v>
      </c>
      <c r="I88" s="140">
        <v>2.35</v>
      </c>
      <c r="J88" s="214">
        <f t="shared" si="59"/>
        <v>1.821226659542548E-4</v>
      </c>
      <c r="K88" s="215">
        <f t="shared" si="60"/>
        <v>7.6358002708597065E-4</v>
      </c>
      <c r="L88" s="52">
        <f t="shared" si="48"/>
        <v>2.9898132427843809</v>
      </c>
      <c r="N88" s="40">
        <f t="shared" si="64"/>
        <v>6.5444444444444443</v>
      </c>
      <c r="O88" s="143">
        <f t="shared" si="65"/>
        <v>6.5277777777777777</v>
      </c>
      <c r="P88" s="52">
        <f t="shared" si="66"/>
        <v>-2.5466893039049147E-3</v>
      </c>
    </row>
    <row r="89" spans="1:16" ht="20.100000000000001" customHeight="1">
      <c r="A89" s="38" t="s">
        <v>260</v>
      </c>
      <c r="B89" s="19"/>
      <c r="C89" s="140">
        <v>1.35</v>
      </c>
      <c r="D89" s="247">
        <f t="shared" si="57"/>
        <v>0</v>
      </c>
      <c r="E89" s="215">
        <f t="shared" si="58"/>
        <v>3.5872294631113233E-4</v>
      </c>
      <c r="F89" s="52"/>
      <c r="H89" s="19"/>
      <c r="I89" s="140">
        <v>1.8140000000000001</v>
      </c>
      <c r="J89" s="214">
        <f t="shared" si="59"/>
        <v>0</v>
      </c>
      <c r="K89" s="215">
        <f t="shared" si="60"/>
        <v>5.8941879537614925E-4</v>
      </c>
      <c r="L89" s="52"/>
      <c r="N89" s="40"/>
      <c r="O89" s="143">
        <f t="shared" si="65"/>
        <v>13.437037037037037</v>
      </c>
      <c r="P89" s="52"/>
    </row>
    <row r="90" spans="1:16" ht="20.100000000000001" customHeight="1">
      <c r="A90" s="38" t="s">
        <v>185</v>
      </c>
      <c r="B90" s="19">
        <v>7.48</v>
      </c>
      <c r="C90" s="140">
        <v>4.5</v>
      </c>
      <c r="D90" s="247">
        <f t="shared" si="57"/>
        <v>2.0184847871550968E-3</v>
      </c>
      <c r="E90" s="215">
        <f t="shared" si="58"/>
        <v>1.1957431543704411E-3</v>
      </c>
      <c r="F90" s="52">
        <f t="shared" si="45"/>
        <v>-0.39839572192513373</v>
      </c>
      <c r="H90" s="19">
        <v>8.3550000000000004</v>
      </c>
      <c r="I90" s="140">
        <v>1.554</v>
      </c>
      <c r="J90" s="214">
        <f t="shared" si="59"/>
        <v>2.5834208387908301E-3</v>
      </c>
      <c r="K90" s="215">
        <f t="shared" si="60"/>
        <v>5.0493760089004183E-4</v>
      </c>
      <c r="L90" s="52">
        <f t="shared" si="48"/>
        <v>-0.81400359066427286</v>
      </c>
      <c r="N90" s="40">
        <f t="shared" si="64"/>
        <v>11.169786096256685</v>
      </c>
      <c r="O90" s="143">
        <f t="shared" si="65"/>
        <v>3.4533333333333331</v>
      </c>
      <c r="P90" s="52">
        <f t="shared" si="66"/>
        <v>-0.69083263514861359</v>
      </c>
    </row>
    <row r="91" spans="1:16" ht="20.100000000000001" customHeight="1">
      <c r="A91" s="38" t="s">
        <v>261</v>
      </c>
      <c r="B91" s="19">
        <v>1.36</v>
      </c>
      <c r="C91" s="140">
        <v>1.01</v>
      </c>
      <c r="D91" s="247">
        <f t="shared" si="57"/>
        <v>3.6699723402819942E-4</v>
      </c>
      <c r="E91" s="215">
        <f t="shared" si="58"/>
        <v>2.6837790798092123E-4</v>
      </c>
      <c r="F91" s="52">
        <f t="shared" si="45"/>
        <v>-0.25735294117647062</v>
      </c>
      <c r="H91" s="19">
        <v>0.86099999999999999</v>
      </c>
      <c r="I91" s="140">
        <v>1.177</v>
      </c>
      <c r="J91" s="214">
        <f>H91/$H$95</f>
        <v>2.6622685125061697E-4</v>
      </c>
      <c r="K91" s="215">
        <f>I91/$I$95</f>
        <v>3.8243986888518617E-4</v>
      </c>
      <c r="L91" s="52">
        <f t="shared" si="48"/>
        <v>0.36701509872241589</v>
      </c>
      <c r="N91" s="40">
        <f t="shared" si="64"/>
        <v>6.3308823529411757</v>
      </c>
      <c r="O91" s="143">
        <f t="shared" si="65"/>
        <v>11.653465346534652</v>
      </c>
      <c r="P91" s="52">
        <f t="shared" si="66"/>
        <v>0.84073320224008463</v>
      </c>
    </row>
    <row r="92" spans="1:16" ht="20.100000000000001" customHeight="1">
      <c r="A92" s="38" t="s">
        <v>242</v>
      </c>
      <c r="B92" s="19">
        <v>0.96</v>
      </c>
      <c r="C92" s="140">
        <v>1.23</v>
      </c>
      <c r="D92" s="247">
        <f>B92/$B$95</f>
        <v>2.5905687107872897E-4</v>
      </c>
      <c r="E92" s="215">
        <f>C92/$C$95</f>
        <v>3.2683646219458724E-4</v>
      </c>
      <c r="F92" s="52">
        <f t="shared" si="45"/>
        <v>0.28125000000000006</v>
      </c>
      <c r="H92" s="19">
        <v>1.736</v>
      </c>
      <c r="I92" s="140">
        <v>0.81200000000000006</v>
      </c>
      <c r="J92" s="214">
        <f>H92/$H$95</f>
        <v>5.3678259439148782E-4</v>
      </c>
      <c r="K92" s="215">
        <f>I92/$I$95</f>
        <v>2.6384126893353539E-4</v>
      </c>
      <c r="L92" s="52">
        <f t="shared" si="48"/>
        <v>-0.532258064516129</v>
      </c>
      <c r="N92" s="40">
        <f t="shared" si="64"/>
        <v>18.083333333333332</v>
      </c>
      <c r="O92" s="143">
        <f t="shared" si="65"/>
        <v>6.6016260162601634</v>
      </c>
      <c r="P92" s="52">
        <f t="shared" si="66"/>
        <v>-0.63493312352478359</v>
      </c>
    </row>
    <row r="93" spans="1:16" ht="20.100000000000001" customHeight="1">
      <c r="A93" s="38" t="s">
        <v>179</v>
      </c>
      <c r="B93" s="19">
        <v>0.23</v>
      </c>
      <c r="C93" s="140">
        <v>1.72</v>
      </c>
      <c r="D93" s="247">
        <f>B93/$B$95</f>
        <v>6.2065708695945485E-5</v>
      </c>
      <c r="E93" s="215">
        <f>C93/$C$95</f>
        <v>4.5703960567047971E-4</v>
      </c>
      <c r="F93" s="52">
        <f t="shared" si="45"/>
        <v>6.4782608695652169</v>
      </c>
      <c r="H93" s="19">
        <v>7.1999999999999995E-2</v>
      </c>
      <c r="I93" s="140">
        <v>0.79899999999999993</v>
      </c>
      <c r="J93" s="214">
        <f>H93/$H$95</f>
        <v>2.2262872578448801E-5</v>
      </c>
      <c r="K93" s="215">
        <f>I93/$I$95</f>
        <v>2.5961720920922998E-4</v>
      </c>
      <c r="L93" s="52">
        <f t="shared" si="48"/>
        <v>10.097222222222223</v>
      </c>
      <c r="N93" s="40">
        <f t="shared" si="64"/>
        <v>3.1304347826086953</v>
      </c>
      <c r="O93" s="143">
        <f t="shared" si="65"/>
        <v>4.6453488372093021</v>
      </c>
      <c r="P93" s="52">
        <f t="shared" si="66"/>
        <v>0.48393087855297168</v>
      </c>
    </row>
    <row r="94" spans="1:16" ht="20.100000000000001" customHeight="1" thickBot="1">
      <c r="A94" s="8" t="s">
        <v>17</v>
      </c>
      <c r="B94" s="196">
        <f>B95-SUM(B68:B93)</f>
        <v>43.869999999999891</v>
      </c>
      <c r="C94" s="22">
        <f>C95-SUM(C68:C93)</f>
        <v>3.3399999999996908</v>
      </c>
      <c r="D94" s="247">
        <f>B94/$B$95</f>
        <v>1.1838359306483137E-2</v>
      </c>
      <c r="E94" s="215">
        <f>C94/$C$95</f>
        <v>8.8750714124375633E-4</v>
      </c>
      <c r="F94" s="52">
        <f t="shared" si="45"/>
        <v>-0.92386596763164575</v>
      </c>
      <c r="H94" s="196">
        <f>H95-SUM(H68:H93)</f>
        <v>62.384999999998854</v>
      </c>
      <c r="I94" s="119">
        <f>I95-SUM(I68:I93)</f>
        <v>2.0879999999997381</v>
      </c>
      <c r="J94" s="214">
        <f>H94/$H$95</f>
        <v>1.9289851469534765E-2</v>
      </c>
      <c r="K94" s="215">
        <f>I94/$I$95</f>
        <v>6.7844897725757728E-4</v>
      </c>
      <c r="L94" s="52">
        <f t="shared" si="48"/>
        <v>-0.96653041596537992</v>
      </c>
      <c r="N94" s="40">
        <f t="shared" si="64"/>
        <v>14.220423979940509</v>
      </c>
      <c r="O94" s="143">
        <f t="shared" si="65"/>
        <v>6.2514970059878188</v>
      </c>
      <c r="P94" s="52">
        <f t="shared" si="66"/>
        <v>-0.56038603245541407</v>
      </c>
    </row>
    <row r="95" spans="1:16" ht="26.25" customHeight="1" thickBot="1">
      <c r="A95" s="12" t="s">
        <v>18</v>
      </c>
      <c r="B95" s="17">
        <v>3705.7500000000005</v>
      </c>
      <c r="C95" s="145">
        <v>3763.3500000000004</v>
      </c>
      <c r="D95" s="243">
        <f>SUM(D68:D94)</f>
        <v>0.99999999999999978</v>
      </c>
      <c r="E95" s="244">
        <f>SUM(E68:E94)</f>
        <v>0.99999999999999978</v>
      </c>
      <c r="F95" s="57">
        <f>(C95-B95)/B95</f>
        <v>1.5543412264723713E-2</v>
      </c>
      <c r="G95" s="1"/>
      <c r="H95" s="17">
        <v>3234.0839999999989</v>
      </c>
      <c r="I95" s="145">
        <v>3077.6080000000002</v>
      </c>
      <c r="J95" s="255">
        <f>H95/$H$95</f>
        <v>1</v>
      </c>
      <c r="K95" s="244">
        <f>I95/$I$95</f>
        <v>1</v>
      </c>
      <c r="L95" s="57">
        <f>(I95-H95)/H95</f>
        <v>-4.8383406244240659E-2</v>
      </c>
      <c r="M95" s="1"/>
      <c r="N95" s="37">
        <f t="shared" ref="N95:O95" si="67">(H95/B95)*10</f>
        <v>8.727205019226874</v>
      </c>
      <c r="O95" s="150">
        <f t="shared" si="67"/>
        <v>8.1778415507460096</v>
      </c>
      <c r="P95" s="57">
        <f>(O95-N95)/N95</f>
        <v>-6.2948385797121031E-2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2 J7:L12 J32:L33 D33:F33 N7:P11 N52:P52 D25:E32 J25:K31 N32:P33 D62:F62 J62:L62 J60:K60 N62:P62 D58:E61 K57:K59 D19:E19 D18:E18 J21:K24 J18:K19 D68:E73 N39:P47 K39:L47 D39:F47 K53:K55 D53:E55 D21:E24 D20:E20 J20:K20 J61:K61 D16:E17 D15:E15 D14:E14 D13:E13 J14:K14 J13:K13 J16:K17 J15:K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67" t="s">
        <v>3</v>
      </c>
      <c r="B4" s="455"/>
      <c r="C4" s="455"/>
      <c r="D4" s="490" t="s">
        <v>1</v>
      </c>
      <c r="E4" s="545"/>
      <c r="F4" s="480" t="s">
        <v>13</v>
      </c>
      <c r="G4" s="480"/>
      <c r="H4" s="544" t="s">
        <v>34</v>
      </c>
      <c r="I4" s="545"/>
      <c r="K4" s="490" t="s">
        <v>19</v>
      </c>
      <c r="L4" s="545"/>
      <c r="M4" s="480" t="s">
        <v>13</v>
      </c>
      <c r="N4" s="480"/>
      <c r="O4" s="544" t="s">
        <v>34</v>
      </c>
      <c r="P4" s="545"/>
      <c r="R4" s="490" t="s">
        <v>22</v>
      </c>
      <c r="S4" s="480"/>
      <c r="T4" s="69" t="s">
        <v>0</v>
      </c>
    </row>
    <row r="5" spans="1:20">
      <c r="A5" s="481"/>
      <c r="B5" s="456"/>
      <c r="C5" s="456"/>
      <c r="D5" s="546" t="s">
        <v>40</v>
      </c>
      <c r="E5" s="547"/>
      <c r="F5" s="548" t="str">
        <f>D5</f>
        <v>jan - mar</v>
      </c>
      <c r="G5" s="548"/>
      <c r="H5" s="546" t="str">
        <f>F5</f>
        <v>jan - mar</v>
      </c>
      <c r="I5" s="547"/>
      <c r="K5" s="546" t="str">
        <f>D5</f>
        <v>jan - mar</v>
      </c>
      <c r="L5" s="547"/>
      <c r="M5" s="548" t="str">
        <f>D5</f>
        <v>jan - mar</v>
      </c>
      <c r="N5" s="548"/>
      <c r="O5" s="546" t="str">
        <f>D5</f>
        <v>jan - mar</v>
      </c>
      <c r="P5" s="547"/>
      <c r="R5" s="546" t="str">
        <f>D5</f>
        <v>jan - mar</v>
      </c>
      <c r="S5" s="548"/>
      <c r="T5" s="67" t="s">
        <v>35</v>
      </c>
    </row>
    <row r="6" spans="1:20" ht="15.75" thickBot="1">
      <c r="A6" s="481"/>
      <c r="B6" s="456"/>
      <c r="C6" s="456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67" t="s">
        <v>2</v>
      </c>
      <c r="B23" s="455"/>
      <c r="C23" s="455"/>
      <c r="D23" s="490" t="s">
        <v>1</v>
      </c>
      <c r="E23" s="545"/>
      <c r="F23" s="480" t="s">
        <v>13</v>
      </c>
      <c r="G23" s="480"/>
      <c r="H23" s="544" t="s">
        <v>34</v>
      </c>
      <c r="I23" s="545"/>
      <c r="J23"/>
      <c r="K23" s="490" t="s">
        <v>19</v>
      </c>
      <c r="L23" s="545"/>
      <c r="M23" s="480" t="s">
        <v>13</v>
      </c>
      <c r="N23" s="480"/>
      <c r="O23" s="544" t="s">
        <v>34</v>
      </c>
      <c r="P23" s="545"/>
      <c r="Q23"/>
      <c r="R23" s="490" t="s">
        <v>22</v>
      </c>
      <c r="S23" s="480"/>
      <c r="T23" s="69" t="s">
        <v>0</v>
      </c>
    </row>
    <row r="24" spans="1:20" s="3" customFormat="1" ht="15" customHeight="1">
      <c r="A24" s="481"/>
      <c r="B24" s="456"/>
      <c r="C24" s="456"/>
      <c r="D24" s="546" t="s">
        <v>40</v>
      </c>
      <c r="E24" s="547"/>
      <c r="F24" s="548" t="str">
        <f>D24</f>
        <v>jan - mar</v>
      </c>
      <c r="G24" s="548"/>
      <c r="H24" s="546" t="str">
        <f>F24</f>
        <v>jan - mar</v>
      </c>
      <c r="I24" s="547"/>
      <c r="J24"/>
      <c r="K24" s="546" t="str">
        <f>D24</f>
        <v>jan - mar</v>
      </c>
      <c r="L24" s="547"/>
      <c r="M24" s="548" t="str">
        <f>D24</f>
        <v>jan - mar</v>
      </c>
      <c r="N24" s="548"/>
      <c r="O24" s="546" t="str">
        <f>D24</f>
        <v>jan - mar</v>
      </c>
      <c r="P24" s="547"/>
      <c r="Q24"/>
      <c r="R24" s="546" t="str">
        <f>D24</f>
        <v>jan - mar</v>
      </c>
      <c r="S24" s="548"/>
      <c r="T24" s="67" t="s">
        <v>35</v>
      </c>
    </row>
    <row r="25" spans="1:20" ht="15.75" customHeight="1" thickBot="1">
      <c r="A25" s="481"/>
      <c r="B25" s="456"/>
      <c r="C25" s="456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67" t="s">
        <v>2</v>
      </c>
      <c r="B42" s="455"/>
      <c r="C42" s="455"/>
      <c r="D42" s="490" t="s">
        <v>1</v>
      </c>
      <c r="E42" s="545"/>
      <c r="F42" s="480" t="s">
        <v>13</v>
      </c>
      <c r="G42" s="480"/>
      <c r="H42" s="544" t="s">
        <v>34</v>
      </c>
      <c r="I42" s="545"/>
      <c r="K42" s="490" t="s">
        <v>19</v>
      </c>
      <c r="L42" s="545"/>
      <c r="M42" s="480" t="s">
        <v>13</v>
      </c>
      <c r="N42" s="480"/>
      <c r="O42" s="544" t="s">
        <v>34</v>
      </c>
      <c r="P42" s="545"/>
      <c r="R42" s="490" t="s">
        <v>22</v>
      </c>
      <c r="S42" s="480"/>
      <c r="T42" s="69" t="s">
        <v>0</v>
      </c>
    </row>
    <row r="43" spans="1:20" ht="15" customHeight="1">
      <c r="A43" s="481"/>
      <c r="B43" s="456"/>
      <c r="C43" s="456"/>
      <c r="D43" s="546" t="s">
        <v>40</v>
      </c>
      <c r="E43" s="547"/>
      <c r="F43" s="548" t="str">
        <f>D43</f>
        <v>jan - mar</v>
      </c>
      <c r="G43" s="548"/>
      <c r="H43" s="546" t="str">
        <f>F43</f>
        <v>jan - mar</v>
      </c>
      <c r="I43" s="547"/>
      <c r="K43" s="546" t="str">
        <f>D43</f>
        <v>jan - mar</v>
      </c>
      <c r="L43" s="547"/>
      <c r="M43" s="548" t="str">
        <f>D43</f>
        <v>jan - mar</v>
      </c>
      <c r="N43" s="548"/>
      <c r="O43" s="546" t="str">
        <f>D43</f>
        <v>jan - mar</v>
      </c>
      <c r="P43" s="547"/>
      <c r="R43" s="546" t="str">
        <f>D43</f>
        <v>jan - mar</v>
      </c>
      <c r="S43" s="548"/>
      <c r="T43" s="67" t="s">
        <v>35</v>
      </c>
    </row>
    <row r="44" spans="1:20" ht="15.75" customHeight="1" thickBot="1">
      <c r="A44" s="481"/>
      <c r="B44" s="456"/>
      <c r="C44" s="456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M36"/>
  <sheetViews>
    <sheetView showGridLines="0" topLeftCell="K1" zoomScaleNormal="100" workbookViewId="0">
      <selection activeCell="AB26" sqref="AB26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4" max="25" width="9.7109375" customWidth="1"/>
    <col min="263" max="263" width="19.42578125" bestFit="1" customWidth="1"/>
    <col min="273" max="273" width="18.5703125" customWidth="1"/>
    <col min="274" max="275" width="9.140625" customWidth="1"/>
    <col min="276" max="276" width="0" hidden="1" customWidth="1"/>
    <col min="277" max="278" width="9.85546875" customWidth="1"/>
    <col min="519" max="519" width="19.42578125" bestFit="1" customWidth="1"/>
    <col min="529" max="529" width="18.5703125" customWidth="1"/>
    <col min="530" max="531" width="9.140625" customWidth="1"/>
    <col min="532" max="532" width="0" hidden="1" customWidth="1"/>
    <col min="533" max="534" width="9.85546875" customWidth="1"/>
    <col min="775" max="775" width="19.42578125" bestFit="1" customWidth="1"/>
    <col min="785" max="785" width="18.5703125" customWidth="1"/>
    <col min="786" max="787" width="9.140625" customWidth="1"/>
    <col min="788" max="788" width="0" hidden="1" customWidth="1"/>
    <col min="789" max="790" width="9.85546875" customWidth="1"/>
    <col min="1031" max="1031" width="19.42578125" bestFit="1" customWidth="1"/>
    <col min="1041" max="1041" width="18.5703125" customWidth="1"/>
    <col min="1042" max="1043" width="9.140625" customWidth="1"/>
    <col min="1044" max="1044" width="0" hidden="1" customWidth="1"/>
    <col min="1045" max="1046" width="9.85546875" customWidth="1"/>
    <col min="1287" max="1287" width="19.42578125" bestFit="1" customWidth="1"/>
    <col min="1297" max="1297" width="18.5703125" customWidth="1"/>
    <col min="1298" max="1299" width="9.140625" customWidth="1"/>
    <col min="1300" max="1300" width="0" hidden="1" customWidth="1"/>
    <col min="1301" max="1302" width="9.85546875" customWidth="1"/>
    <col min="1543" max="1543" width="19.42578125" bestFit="1" customWidth="1"/>
    <col min="1553" max="1553" width="18.5703125" customWidth="1"/>
    <col min="1554" max="1555" width="9.140625" customWidth="1"/>
    <col min="1556" max="1556" width="0" hidden="1" customWidth="1"/>
    <col min="1557" max="1558" width="9.85546875" customWidth="1"/>
    <col min="1799" max="1799" width="19.42578125" bestFit="1" customWidth="1"/>
    <col min="1809" max="1809" width="18.5703125" customWidth="1"/>
    <col min="1810" max="1811" width="9.140625" customWidth="1"/>
    <col min="1812" max="1812" width="0" hidden="1" customWidth="1"/>
    <col min="1813" max="1814" width="9.85546875" customWidth="1"/>
    <col min="2055" max="2055" width="19.42578125" bestFit="1" customWidth="1"/>
    <col min="2065" max="2065" width="18.5703125" customWidth="1"/>
    <col min="2066" max="2067" width="9.140625" customWidth="1"/>
    <col min="2068" max="2068" width="0" hidden="1" customWidth="1"/>
    <col min="2069" max="2070" width="9.85546875" customWidth="1"/>
    <col min="2311" max="2311" width="19.42578125" bestFit="1" customWidth="1"/>
    <col min="2321" max="2321" width="18.5703125" customWidth="1"/>
    <col min="2322" max="2323" width="9.140625" customWidth="1"/>
    <col min="2324" max="2324" width="0" hidden="1" customWidth="1"/>
    <col min="2325" max="2326" width="9.85546875" customWidth="1"/>
    <col min="2567" max="2567" width="19.42578125" bestFit="1" customWidth="1"/>
    <col min="2577" max="2577" width="18.5703125" customWidth="1"/>
    <col min="2578" max="2579" width="9.140625" customWidth="1"/>
    <col min="2580" max="2580" width="0" hidden="1" customWidth="1"/>
    <col min="2581" max="2582" width="9.85546875" customWidth="1"/>
    <col min="2823" max="2823" width="19.42578125" bestFit="1" customWidth="1"/>
    <col min="2833" max="2833" width="18.5703125" customWidth="1"/>
    <col min="2834" max="2835" width="9.140625" customWidth="1"/>
    <col min="2836" max="2836" width="0" hidden="1" customWidth="1"/>
    <col min="2837" max="2838" width="9.85546875" customWidth="1"/>
    <col min="3079" max="3079" width="19.42578125" bestFit="1" customWidth="1"/>
    <col min="3089" max="3089" width="18.5703125" customWidth="1"/>
    <col min="3090" max="3091" width="9.140625" customWidth="1"/>
    <col min="3092" max="3092" width="0" hidden="1" customWidth="1"/>
    <col min="3093" max="3094" width="9.85546875" customWidth="1"/>
    <col min="3335" max="3335" width="19.42578125" bestFit="1" customWidth="1"/>
    <col min="3345" max="3345" width="18.5703125" customWidth="1"/>
    <col min="3346" max="3347" width="9.140625" customWidth="1"/>
    <col min="3348" max="3348" width="0" hidden="1" customWidth="1"/>
    <col min="3349" max="3350" width="9.85546875" customWidth="1"/>
    <col min="3591" max="3591" width="19.42578125" bestFit="1" customWidth="1"/>
    <col min="3601" max="3601" width="18.5703125" customWidth="1"/>
    <col min="3602" max="3603" width="9.140625" customWidth="1"/>
    <col min="3604" max="3604" width="0" hidden="1" customWidth="1"/>
    <col min="3605" max="3606" width="9.85546875" customWidth="1"/>
    <col min="3847" max="3847" width="19.42578125" bestFit="1" customWidth="1"/>
    <col min="3857" max="3857" width="18.5703125" customWidth="1"/>
    <col min="3858" max="3859" width="9.140625" customWidth="1"/>
    <col min="3860" max="3860" width="0" hidden="1" customWidth="1"/>
    <col min="3861" max="3862" width="9.85546875" customWidth="1"/>
    <col min="4103" max="4103" width="19.42578125" bestFit="1" customWidth="1"/>
    <col min="4113" max="4113" width="18.5703125" customWidth="1"/>
    <col min="4114" max="4115" width="9.140625" customWidth="1"/>
    <col min="4116" max="4116" width="0" hidden="1" customWidth="1"/>
    <col min="4117" max="4118" width="9.85546875" customWidth="1"/>
    <col min="4359" max="4359" width="19.42578125" bestFit="1" customWidth="1"/>
    <col min="4369" max="4369" width="18.5703125" customWidth="1"/>
    <col min="4370" max="4371" width="9.140625" customWidth="1"/>
    <col min="4372" max="4372" width="0" hidden="1" customWidth="1"/>
    <col min="4373" max="4374" width="9.85546875" customWidth="1"/>
    <col min="4615" max="4615" width="19.42578125" bestFit="1" customWidth="1"/>
    <col min="4625" max="4625" width="18.5703125" customWidth="1"/>
    <col min="4626" max="4627" width="9.140625" customWidth="1"/>
    <col min="4628" max="4628" width="0" hidden="1" customWidth="1"/>
    <col min="4629" max="4630" width="9.85546875" customWidth="1"/>
    <col min="4871" max="4871" width="19.42578125" bestFit="1" customWidth="1"/>
    <col min="4881" max="4881" width="18.5703125" customWidth="1"/>
    <col min="4882" max="4883" width="9.140625" customWidth="1"/>
    <col min="4884" max="4884" width="0" hidden="1" customWidth="1"/>
    <col min="4885" max="4886" width="9.85546875" customWidth="1"/>
    <col min="5127" max="5127" width="19.42578125" bestFit="1" customWidth="1"/>
    <col min="5137" max="5137" width="18.5703125" customWidth="1"/>
    <col min="5138" max="5139" width="9.140625" customWidth="1"/>
    <col min="5140" max="5140" width="0" hidden="1" customWidth="1"/>
    <col min="5141" max="5142" width="9.85546875" customWidth="1"/>
    <col min="5383" max="5383" width="19.42578125" bestFit="1" customWidth="1"/>
    <col min="5393" max="5393" width="18.5703125" customWidth="1"/>
    <col min="5394" max="5395" width="9.140625" customWidth="1"/>
    <col min="5396" max="5396" width="0" hidden="1" customWidth="1"/>
    <col min="5397" max="5398" width="9.85546875" customWidth="1"/>
    <col min="5639" max="5639" width="19.42578125" bestFit="1" customWidth="1"/>
    <col min="5649" max="5649" width="18.5703125" customWidth="1"/>
    <col min="5650" max="5651" width="9.140625" customWidth="1"/>
    <col min="5652" max="5652" width="0" hidden="1" customWidth="1"/>
    <col min="5653" max="5654" width="9.85546875" customWidth="1"/>
    <col min="5895" max="5895" width="19.42578125" bestFit="1" customWidth="1"/>
    <col min="5905" max="5905" width="18.5703125" customWidth="1"/>
    <col min="5906" max="5907" width="9.140625" customWidth="1"/>
    <col min="5908" max="5908" width="0" hidden="1" customWidth="1"/>
    <col min="5909" max="5910" width="9.85546875" customWidth="1"/>
    <col min="6151" max="6151" width="19.42578125" bestFit="1" customWidth="1"/>
    <col min="6161" max="6161" width="18.5703125" customWidth="1"/>
    <col min="6162" max="6163" width="9.140625" customWidth="1"/>
    <col min="6164" max="6164" width="0" hidden="1" customWidth="1"/>
    <col min="6165" max="6166" width="9.85546875" customWidth="1"/>
    <col min="6407" max="6407" width="19.42578125" bestFit="1" customWidth="1"/>
    <col min="6417" max="6417" width="18.5703125" customWidth="1"/>
    <col min="6418" max="6419" width="9.140625" customWidth="1"/>
    <col min="6420" max="6420" width="0" hidden="1" customWidth="1"/>
    <col min="6421" max="6422" width="9.85546875" customWidth="1"/>
    <col min="6663" max="6663" width="19.42578125" bestFit="1" customWidth="1"/>
    <col min="6673" max="6673" width="18.5703125" customWidth="1"/>
    <col min="6674" max="6675" width="9.140625" customWidth="1"/>
    <col min="6676" max="6676" width="0" hidden="1" customWidth="1"/>
    <col min="6677" max="6678" width="9.85546875" customWidth="1"/>
    <col min="6919" max="6919" width="19.42578125" bestFit="1" customWidth="1"/>
    <col min="6929" max="6929" width="18.5703125" customWidth="1"/>
    <col min="6930" max="6931" width="9.140625" customWidth="1"/>
    <col min="6932" max="6932" width="0" hidden="1" customWidth="1"/>
    <col min="6933" max="6934" width="9.85546875" customWidth="1"/>
    <col min="7175" max="7175" width="19.42578125" bestFit="1" customWidth="1"/>
    <col min="7185" max="7185" width="18.5703125" customWidth="1"/>
    <col min="7186" max="7187" width="9.140625" customWidth="1"/>
    <col min="7188" max="7188" width="0" hidden="1" customWidth="1"/>
    <col min="7189" max="7190" width="9.85546875" customWidth="1"/>
    <col min="7431" max="7431" width="19.42578125" bestFit="1" customWidth="1"/>
    <col min="7441" max="7441" width="18.5703125" customWidth="1"/>
    <col min="7442" max="7443" width="9.140625" customWidth="1"/>
    <col min="7444" max="7444" width="0" hidden="1" customWidth="1"/>
    <col min="7445" max="7446" width="9.85546875" customWidth="1"/>
    <col min="7687" max="7687" width="19.42578125" bestFit="1" customWidth="1"/>
    <col min="7697" max="7697" width="18.5703125" customWidth="1"/>
    <col min="7698" max="7699" width="9.140625" customWidth="1"/>
    <col min="7700" max="7700" width="0" hidden="1" customWidth="1"/>
    <col min="7701" max="7702" width="9.85546875" customWidth="1"/>
    <col min="7943" max="7943" width="19.42578125" bestFit="1" customWidth="1"/>
    <col min="7953" max="7953" width="18.5703125" customWidth="1"/>
    <col min="7954" max="7955" width="9.140625" customWidth="1"/>
    <col min="7956" max="7956" width="0" hidden="1" customWidth="1"/>
    <col min="7957" max="7958" width="9.85546875" customWidth="1"/>
    <col min="8199" max="8199" width="19.42578125" bestFit="1" customWidth="1"/>
    <col min="8209" max="8209" width="18.5703125" customWidth="1"/>
    <col min="8210" max="8211" width="9.140625" customWidth="1"/>
    <col min="8212" max="8212" width="0" hidden="1" customWidth="1"/>
    <col min="8213" max="8214" width="9.85546875" customWidth="1"/>
    <col min="8455" max="8455" width="19.42578125" bestFit="1" customWidth="1"/>
    <col min="8465" max="8465" width="18.5703125" customWidth="1"/>
    <col min="8466" max="8467" width="9.140625" customWidth="1"/>
    <col min="8468" max="8468" width="0" hidden="1" customWidth="1"/>
    <col min="8469" max="8470" width="9.85546875" customWidth="1"/>
    <col min="8711" max="8711" width="19.42578125" bestFit="1" customWidth="1"/>
    <col min="8721" max="8721" width="18.5703125" customWidth="1"/>
    <col min="8722" max="8723" width="9.140625" customWidth="1"/>
    <col min="8724" max="8724" width="0" hidden="1" customWidth="1"/>
    <col min="8725" max="8726" width="9.85546875" customWidth="1"/>
    <col min="8967" max="8967" width="19.42578125" bestFit="1" customWidth="1"/>
    <col min="8977" max="8977" width="18.5703125" customWidth="1"/>
    <col min="8978" max="8979" width="9.140625" customWidth="1"/>
    <col min="8980" max="8980" width="0" hidden="1" customWidth="1"/>
    <col min="8981" max="8982" width="9.85546875" customWidth="1"/>
    <col min="9223" max="9223" width="19.42578125" bestFit="1" customWidth="1"/>
    <col min="9233" max="9233" width="18.5703125" customWidth="1"/>
    <col min="9234" max="9235" width="9.140625" customWidth="1"/>
    <col min="9236" max="9236" width="0" hidden="1" customWidth="1"/>
    <col min="9237" max="9238" width="9.85546875" customWidth="1"/>
    <col min="9479" max="9479" width="19.42578125" bestFit="1" customWidth="1"/>
    <col min="9489" max="9489" width="18.5703125" customWidth="1"/>
    <col min="9490" max="9491" width="9.140625" customWidth="1"/>
    <col min="9492" max="9492" width="0" hidden="1" customWidth="1"/>
    <col min="9493" max="9494" width="9.85546875" customWidth="1"/>
    <col min="9735" max="9735" width="19.42578125" bestFit="1" customWidth="1"/>
    <col min="9745" max="9745" width="18.5703125" customWidth="1"/>
    <col min="9746" max="9747" width="9.140625" customWidth="1"/>
    <col min="9748" max="9748" width="0" hidden="1" customWidth="1"/>
    <col min="9749" max="9750" width="9.85546875" customWidth="1"/>
    <col min="9991" max="9991" width="19.42578125" bestFit="1" customWidth="1"/>
    <col min="10001" max="10001" width="18.5703125" customWidth="1"/>
    <col min="10002" max="10003" width="9.140625" customWidth="1"/>
    <col min="10004" max="10004" width="0" hidden="1" customWidth="1"/>
    <col min="10005" max="10006" width="9.85546875" customWidth="1"/>
    <col min="10247" max="10247" width="19.42578125" bestFit="1" customWidth="1"/>
    <col min="10257" max="10257" width="18.5703125" customWidth="1"/>
    <col min="10258" max="10259" width="9.140625" customWidth="1"/>
    <col min="10260" max="10260" width="0" hidden="1" customWidth="1"/>
    <col min="10261" max="10262" width="9.85546875" customWidth="1"/>
    <col min="10503" max="10503" width="19.42578125" bestFit="1" customWidth="1"/>
    <col min="10513" max="10513" width="18.5703125" customWidth="1"/>
    <col min="10514" max="10515" width="9.140625" customWidth="1"/>
    <col min="10516" max="10516" width="0" hidden="1" customWidth="1"/>
    <col min="10517" max="10518" width="9.85546875" customWidth="1"/>
    <col min="10759" max="10759" width="19.42578125" bestFit="1" customWidth="1"/>
    <col min="10769" max="10769" width="18.5703125" customWidth="1"/>
    <col min="10770" max="10771" width="9.140625" customWidth="1"/>
    <col min="10772" max="10772" width="0" hidden="1" customWidth="1"/>
    <col min="10773" max="10774" width="9.85546875" customWidth="1"/>
    <col min="11015" max="11015" width="19.42578125" bestFit="1" customWidth="1"/>
    <col min="11025" max="11025" width="18.5703125" customWidth="1"/>
    <col min="11026" max="11027" width="9.140625" customWidth="1"/>
    <col min="11028" max="11028" width="0" hidden="1" customWidth="1"/>
    <col min="11029" max="11030" width="9.85546875" customWidth="1"/>
    <col min="11271" max="11271" width="19.42578125" bestFit="1" customWidth="1"/>
    <col min="11281" max="11281" width="18.5703125" customWidth="1"/>
    <col min="11282" max="11283" width="9.140625" customWidth="1"/>
    <col min="11284" max="11284" width="0" hidden="1" customWidth="1"/>
    <col min="11285" max="11286" width="9.85546875" customWidth="1"/>
    <col min="11527" max="11527" width="19.42578125" bestFit="1" customWidth="1"/>
    <col min="11537" max="11537" width="18.5703125" customWidth="1"/>
    <col min="11538" max="11539" width="9.140625" customWidth="1"/>
    <col min="11540" max="11540" width="0" hidden="1" customWidth="1"/>
    <col min="11541" max="11542" width="9.85546875" customWidth="1"/>
    <col min="11783" max="11783" width="19.42578125" bestFit="1" customWidth="1"/>
    <col min="11793" max="11793" width="18.5703125" customWidth="1"/>
    <col min="11794" max="11795" width="9.140625" customWidth="1"/>
    <col min="11796" max="11796" width="0" hidden="1" customWidth="1"/>
    <col min="11797" max="11798" width="9.85546875" customWidth="1"/>
    <col min="12039" max="12039" width="19.42578125" bestFit="1" customWidth="1"/>
    <col min="12049" max="12049" width="18.5703125" customWidth="1"/>
    <col min="12050" max="12051" width="9.140625" customWidth="1"/>
    <col min="12052" max="12052" width="0" hidden="1" customWidth="1"/>
    <col min="12053" max="12054" width="9.85546875" customWidth="1"/>
    <col min="12295" max="12295" width="19.42578125" bestFit="1" customWidth="1"/>
    <col min="12305" max="12305" width="18.5703125" customWidth="1"/>
    <col min="12306" max="12307" width="9.140625" customWidth="1"/>
    <col min="12308" max="12308" width="0" hidden="1" customWidth="1"/>
    <col min="12309" max="12310" width="9.85546875" customWidth="1"/>
    <col min="12551" max="12551" width="19.42578125" bestFit="1" customWidth="1"/>
    <col min="12561" max="12561" width="18.5703125" customWidth="1"/>
    <col min="12562" max="12563" width="9.140625" customWidth="1"/>
    <col min="12564" max="12564" width="0" hidden="1" customWidth="1"/>
    <col min="12565" max="12566" width="9.85546875" customWidth="1"/>
    <col min="12807" max="12807" width="19.42578125" bestFit="1" customWidth="1"/>
    <col min="12817" max="12817" width="18.5703125" customWidth="1"/>
    <col min="12818" max="12819" width="9.140625" customWidth="1"/>
    <col min="12820" max="12820" width="0" hidden="1" customWidth="1"/>
    <col min="12821" max="12822" width="9.85546875" customWidth="1"/>
    <col min="13063" max="13063" width="19.42578125" bestFit="1" customWidth="1"/>
    <col min="13073" max="13073" width="18.5703125" customWidth="1"/>
    <col min="13074" max="13075" width="9.140625" customWidth="1"/>
    <col min="13076" max="13076" width="0" hidden="1" customWidth="1"/>
    <col min="13077" max="13078" width="9.85546875" customWidth="1"/>
    <col min="13319" max="13319" width="19.42578125" bestFit="1" customWidth="1"/>
    <col min="13329" max="13329" width="18.5703125" customWidth="1"/>
    <col min="13330" max="13331" width="9.140625" customWidth="1"/>
    <col min="13332" max="13332" width="0" hidden="1" customWidth="1"/>
    <col min="13333" max="13334" width="9.85546875" customWidth="1"/>
    <col min="13575" max="13575" width="19.42578125" bestFit="1" customWidth="1"/>
    <col min="13585" max="13585" width="18.5703125" customWidth="1"/>
    <col min="13586" max="13587" width="9.140625" customWidth="1"/>
    <col min="13588" max="13588" width="0" hidden="1" customWidth="1"/>
    <col min="13589" max="13590" width="9.85546875" customWidth="1"/>
    <col min="13831" max="13831" width="19.42578125" bestFit="1" customWidth="1"/>
    <col min="13841" max="13841" width="18.5703125" customWidth="1"/>
    <col min="13842" max="13843" width="9.140625" customWidth="1"/>
    <col min="13844" max="13844" width="0" hidden="1" customWidth="1"/>
    <col min="13845" max="13846" width="9.85546875" customWidth="1"/>
    <col min="14087" max="14087" width="19.42578125" bestFit="1" customWidth="1"/>
    <col min="14097" max="14097" width="18.5703125" customWidth="1"/>
    <col min="14098" max="14099" width="9.140625" customWidth="1"/>
    <col min="14100" max="14100" width="0" hidden="1" customWidth="1"/>
    <col min="14101" max="14102" width="9.85546875" customWidth="1"/>
    <col min="14343" max="14343" width="19.42578125" bestFit="1" customWidth="1"/>
    <col min="14353" max="14353" width="18.5703125" customWidth="1"/>
    <col min="14354" max="14355" width="9.140625" customWidth="1"/>
    <col min="14356" max="14356" width="0" hidden="1" customWidth="1"/>
    <col min="14357" max="14358" width="9.85546875" customWidth="1"/>
    <col min="14599" max="14599" width="19.42578125" bestFit="1" customWidth="1"/>
    <col min="14609" max="14609" width="18.5703125" customWidth="1"/>
    <col min="14610" max="14611" width="9.140625" customWidth="1"/>
    <col min="14612" max="14612" width="0" hidden="1" customWidth="1"/>
    <col min="14613" max="14614" width="9.85546875" customWidth="1"/>
    <col min="14855" max="14855" width="19.42578125" bestFit="1" customWidth="1"/>
    <col min="14865" max="14865" width="18.5703125" customWidth="1"/>
    <col min="14866" max="14867" width="9.140625" customWidth="1"/>
    <col min="14868" max="14868" width="0" hidden="1" customWidth="1"/>
    <col min="14869" max="14870" width="9.85546875" customWidth="1"/>
    <col min="15111" max="15111" width="19.42578125" bestFit="1" customWidth="1"/>
    <col min="15121" max="15121" width="18.5703125" customWidth="1"/>
    <col min="15122" max="15123" width="9.140625" customWidth="1"/>
    <col min="15124" max="15124" width="0" hidden="1" customWidth="1"/>
    <col min="15125" max="15126" width="9.85546875" customWidth="1"/>
    <col min="15367" max="15367" width="19.42578125" bestFit="1" customWidth="1"/>
    <col min="15377" max="15377" width="18.5703125" customWidth="1"/>
    <col min="15378" max="15379" width="9.140625" customWidth="1"/>
    <col min="15380" max="15380" width="0" hidden="1" customWidth="1"/>
    <col min="15381" max="15382" width="9.85546875" customWidth="1"/>
    <col min="15623" max="15623" width="19.42578125" bestFit="1" customWidth="1"/>
    <col min="15633" max="15633" width="18.5703125" customWidth="1"/>
    <col min="15634" max="15635" width="9.140625" customWidth="1"/>
    <col min="15636" max="15636" width="0" hidden="1" customWidth="1"/>
    <col min="15637" max="15638" width="9.85546875" customWidth="1"/>
    <col min="15879" max="15879" width="19.42578125" bestFit="1" customWidth="1"/>
    <col min="15889" max="15889" width="18.5703125" customWidth="1"/>
    <col min="15890" max="15891" width="9.140625" customWidth="1"/>
    <col min="15892" max="15892" width="0" hidden="1" customWidth="1"/>
    <col min="15893" max="15894" width="9.85546875" customWidth="1"/>
    <col min="16135" max="16135" width="19.42578125" bestFit="1" customWidth="1"/>
    <col min="16145" max="16145" width="18.5703125" customWidth="1"/>
    <col min="16146" max="16147" width="9.140625" customWidth="1"/>
    <col min="16148" max="16148" width="0" hidden="1" customWidth="1"/>
    <col min="16149" max="16150" width="9.85546875" customWidth="1"/>
  </cols>
  <sheetData>
    <row r="1" spans="1:39" ht="15.75">
      <c r="A1" s="4" t="s">
        <v>47</v>
      </c>
    </row>
    <row r="2" spans="1:39" ht="15.75" thickBot="1"/>
    <row r="3" spans="1:39" ht="22.5" customHeight="1">
      <c r="A3" s="451" t="s">
        <v>3</v>
      </c>
      <c r="B3" s="453">
        <v>2007</v>
      </c>
      <c r="C3" s="445">
        <v>2008</v>
      </c>
      <c r="D3" s="445">
        <v>2009</v>
      </c>
      <c r="E3" s="445">
        <v>2010</v>
      </c>
      <c r="F3" s="445">
        <v>2011</v>
      </c>
      <c r="G3" s="445">
        <v>2012</v>
      </c>
      <c r="H3" s="445">
        <v>2013</v>
      </c>
      <c r="I3" s="445">
        <v>2014</v>
      </c>
      <c r="J3" s="445">
        <v>2015</v>
      </c>
      <c r="K3" s="445">
        <v>2016</v>
      </c>
      <c r="L3" s="459">
        <v>2017</v>
      </c>
      <c r="M3" s="445">
        <v>2018</v>
      </c>
      <c r="N3" s="445">
        <v>2019</v>
      </c>
      <c r="O3" s="455">
        <v>2020</v>
      </c>
      <c r="P3" s="459">
        <v>2021</v>
      </c>
      <c r="Q3" s="443">
        <v>2022</v>
      </c>
      <c r="R3" s="443">
        <v>2023</v>
      </c>
      <c r="S3" s="443">
        <v>2024</v>
      </c>
      <c r="T3" s="449">
        <v>2025</v>
      </c>
      <c r="U3" s="268" t="s">
        <v>48</v>
      </c>
      <c r="V3" s="447" t="s">
        <v>200</v>
      </c>
      <c r="W3" s="448"/>
      <c r="X3" s="441" t="s">
        <v>119</v>
      </c>
      <c r="Y3" s="442"/>
    </row>
    <row r="4" spans="1:39" ht="31.5" customHeight="1" thickBot="1">
      <c r="A4" s="452"/>
      <c r="B4" s="454"/>
      <c r="C4" s="446"/>
      <c r="D4" s="446"/>
      <c r="E4" s="446"/>
      <c r="F4" s="446"/>
      <c r="G4" s="446"/>
      <c r="H4" s="446"/>
      <c r="I4" s="446"/>
      <c r="J4" s="446"/>
      <c r="K4" s="446"/>
      <c r="L4" s="460"/>
      <c r="M4" s="446"/>
      <c r="N4" s="446"/>
      <c r="O4" s="456"/>
      <c r="P4" s="460"/>
      <c r="Q4" s="444"/>
      <c r="R4" s="444"/>
      <c r="S4" s="444"/>
      <c r="T4" s="450"/>
      <c r="U4" s="174" t="s">
        <v>167</v>
      </c>
      <c r="V4" s="127">
        <v>2025</v>
      </c>
      <c r="W4" s="261">
        <v>2026</v>
      </c>
      <c r="X4" s="294" t="s">
        <v>201</v>
      </c>
      <c r="Y4" s="295" t="s">
        <v>202</v>
      </c>
    </row>
    <row r="5" spans="1:39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0"/>
      <c r="P5" s="101"/>
      <c r="Q5" s="270"/>
      <c r="R5" s="270"/>
      <c r="S5" s="270"/>
      <c r="T5" s="301"/>
      <c r="U5" s="175"/>
      <c r="V5" s="101"/>
      <c r="W5" s="101"/>
      <c r="X5" s="101"/>
      <c r="Y5" s="101"/>
    </row>
    <row r="6" spans="1:39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1">
        <v>778040.99999999534</v>
      </c>
      <c r="M6" s="153">
        <v>800341.53700000001</v>
      </c>
      <c r="N6" s="153">
        <v>819402.33799999987</v>
      </c>
      <c r="O6" s="153">
        <v>856189.67600000137</v>
      </c>
      <c r="P6" s="271">
        <v>925952.67900000024</v>
      </c>
      <c r="Q6" s="153">
        <v>938963.28799999994</v>
      </c>
      <c r="R6" s="153">
        <v>924632.3</v>
      </c>
      <c r="S6" s="153">
        <v>964013.41099999973</v>
      </c>
      <c r="T6" s="147">
        <v>954331.51500000025</v>
      </c>
      <c r="U6" s="100"/>
      <c r="V6" s="115">
        <v>377236.59100000013</v>
      </c>
      <c r="W6" s="147">
        <v>349123.21999999986</v>
      </c>
      <c r="X6" s="112">
        <v>957389.53599999985</v>
      </c>
      <c r="Y6" s="147">
        <v>926638.27400000021</v>
      </c>
      <c r="AD6" s="101"/>
      <c r="AE6" s="101" t="s">
        <v>50</v>
      </c>
      <c r="AF6" s="101"/>
      <c r="AG6" s="101"/>
      <c r="AH6" s="101" t="s">
        <v>51</v>
      </c>
      <c r="AI6" s="101"/>
      <c r="AJ6" s="101"/>
      <c r="AK6" s="101" t="s">
        <v>52</v>
      </c>
      <c r="AL6" s="101"/>
      <c r="AM6" s="101"/>
    </row>
    <row r="7" spans="1:39" ht="27.95" customHeight="1" thickBot="1">
      <c r="A7" s="114" t="s">
        <v>53</v>
      </c>
      <c r="B7" s="272"/>
      <c r="C7" s="273">
        <f t="shared" ref="C7:O7" si="0">(C6-B6)/B6</f>
        <v>-3.3593101694751756E-2</v>
      </c>
      <c r="D7" s="273">
        <f t="shared" si="0"/>
        <v>-5.547950654696842E-2</v>
      </c>
      <c r="E7" s="273">
        <f t="shared" si="0"/>
        <v>0.12935193655750571</v>
      </c>
      <c r="F7" s="273">
        <f t="shared" si="0"/>
        <v>6.9237346278111039E-2</v>
      </c>
      <c r="G7" s="273">
        <f t="shared" si="0"/>
        <v>7.0916851968766473E-2</v>
      </c>
      <c r="H7" s="273">
        <f t="shared" si="0"/>
        <v>2.4575136004574345E-2</v>
      </c>
      <c r="I7" s="273">
        <f t="shared" si="0"/>
        <v>7.6183269239540599E-3</v>
      </c>
      <c r="J7" s="273">
        <f t="shared" si="0"/>
        <v>1.2734814169037992E-2</v>
      </c>
      <c r="K7" s="273">
        <f t="shared" si="0"/>
        <v>-1.5716855363724046E-2</v>
      </c>
      <c r="L7" s="274">
        <f t="shared" si="0"/>
        <v>7.4681415362328071E-2</v>
      </c>
      <c r="M7" s="273">
        <f t="shared" si="0"/>
        <v>2.8662418818551721E-2</v>
      </c>
      <c r="N7" s="273">
        <f t="shared" si="0"/>
        <v>2.3815833764479301E-2</v>
      </c>
      <c r="O7" s="273">
        <f t="shared" si="0"/>
        <v>4.4895329551770828E-2</v>
      </c>
      <c r="P7" s="277">
        <f>(P6-O6)/O6</f>
        <v>8.1480780433982658E-2</v>
      </c>
      <c r="Q7" s="277">
        <f t="shared" ref="Q7:T7" si="1">(Q6-P6)/P6</f>
        <v>1.4051051738465463E-2</v>
      </c>
      <c r="R7" s="277">
        <f t="shared" si="1"/>
        <v>-1.5262564770263836E-2</v>
      </c>
      <c r="S7" s="277">
        <f t="shared" si="1"/>
        <v>4.2591104593685168E-2</v>
      </c>
      <c r="T7" s="278">
        <f t="shared" si="1"/>
        <v>-1.0043320859982816E-2</v>
      </c>
      <c r="V7" s="118"/>
      <c r="W7" s="275">
        <f>(W6-V6)/V6</f>
        <v>-7.4524507088444839E-2</v>
      </c>
      <c r="Y7" s="275">
        <f>(Y6-X6)/X6</f>
        <v>-3.2119906102670882E-2</v>
      </c>
      <c r="AD7" s="101"/>
      <c r="AE7" s="101">
        <v>2012</v>
      </c>
      <c r="AF7" s="101">
        <v>2013</v>
      </c>
      <c r="AG7" s="101"/>
      <c r="AH7" s="101">
        <v>2012</v>
      </c>
      <c r="AI7" s="101">
        <v>2013</v>
      </c>
      <c r="AJ7" s="101"/>
      <c r="AK7" s="101">
        <v>2012</v>
      </c>
      <c r="AL7" s="101">
        <v>2013</v>
      </c>
      <c r="AM7" s="101"/>
    </row>
    <row r="8" spans="1:39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1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53">
        <v>153582.01600000003</v>
      </c>
      <c r="T8" s="147">
        <v>163317.69200000001</v>
      </c>
      <c r="U8" s="100"/>
      <c r="V8" s="115">
        <v>60646.08600000001</v>
      </c>
      <c r="W8" s="147">
        <v>62076.184999999998</v>
      </c>
      <c r="X8" s="112">
        <v>155780.54100000003</v>
      </c>
      <c r="Y8" s="147">
        <v>164400.084</v>
      </c>
      <c r="AD8" s="101" t="s">
        <v>55</v>
      </c>
      <c r="AE8" s="101"/>
      <c r="AF8" s="105"/>
      <c r="AG8" s="101"/>
      <c r="AH8" s="105"/>
      <c r="AI8" s="105"/>
      <c r="AJ8" s="101"/>
      <c r="AK8" s="101"/>
      <c r="AL8" s="105" t="e">
        <f>#REF!-#REF!</f>
        <v>#REF!</v>
      </c>
      <c r="AM8" s="101"/>
    </row>
    <row r="9" spans="1:39" ht="27.95" customHeight="1" thickBot="1">
      <c r="A9" s="113" t="s">
        <v>53</v>
      </c>
      <c r="B9" s="116"/>
      <c r="C9" s="276">
        <f t="shared" ref="C9:Q9" si="2">(C8-B8)/B8</f>
        <v>0.2704215924390953</v>
      </c>
      <c r="D9" s="276">
        <f t="shared" si="2"/>
        <v>-1.5727210912017519E-2</v>
      </c>
      <c r="E9" s="276">
        <f t="shared" si="2"/>
        <v>0.13141316724760313</v>
      </c>
      <c r="F9" s="276">
        <f t="shared" si="2"/>
        <v>-8.4685563002352207E-2</v>
      </c>
      <c r="G9" s="276">
        <f t="shared" si="2"/>
        <v>5.4407061581438577E-2</v>
      </c>
      <c r="H9" s="276">
        <f t="shared" si="2"/>
        <v>0.41712583925447455</v>
      </c>
      <c r="I9" s="276">
        <f t="shared" si="2"/>
        <v>2.250827194251357E-2</v>
      </c>
      <c r="J9" s="276">
        <f t="shared" si="2"/>
        <v>-6.7109981334913887E-2</v>
      </c>
      <c r="K9" s="276">
        <f t="shared" si="2"/>
        <v>-5.6223528896759203E-2</v>
      </c>
      <c r="L9" s="277">
        <f t="shared" si="2"/>
        <v>0.24516978481709314</v>
      </c>
      <c r="M9" s="276">
        <f t="shared" si="2"/>
        <v>0.12769947706194412</v>
      </c>
      <c r="N9" s="276">
        <f t="shared" si="2"/>
        <v>9.3592470782629861E-2</v>
      </c>
      <c r="O9" s="276">
        <f t="shared" si="2"/>
        <v>-1.7455552338089889E-2</v>
      </c>
      <c r="P9" s="285">
        <f t="shared" si="2"/>
        <v>8.9145081860037469E-3</v>
      </c>
      <c r="Q9" s="276">
        <f t="shared" si="2"/>
        <v>0.22420175413871041</v>
      </c>
      <c r="R9" s="276">
        <f t="shared" ref="R9" si="3">(R8-Q8)/Q8</f>
        <v>-3.7800463052976831E-2</v>
      </c>
      <c r="S9" s="276">
        <f t="shared" ref="S9:T9" si="4">(S8-R8)/R8</f>
        <v>-0.22269065261946028</v>
      </c>
      <c r="T9" s="278">
        <f t="shared" si="4"/>
        <v>6.3390729289554165E-2</v>
      </c>
      <c r="U9" s="10"/>
      <c r="V9" s="116"/>
      <c r="W9" s="278">
        <f>(W8-V8)/V8</f>
        <v>2.3581060119856494E-2</v>
      </c>
      <c r="X9" s="296"/>
      <c r="Y9" s="278">
        <f>(Y8-X8)/X8</f>
        <v>5.5331320232094805E-2</v>
      </c>
      <c r="AD9" s="101" t="s">
        <v>56</v>
      </c>
      <c r="AE9" s="101"/>
      <c r="AF9" s="105"/>
      <c r="AG9" s="101"/>
      <c r="AH9" s="105"/>
      <c r="AI9" s="105"/>
      <c r="AJ9" s="101"/>
      <c r="AK9" s="101"/>
      <c r="AL9" s="105" t="e">
        <f>#REF!-#REF!</f>
        <v>#REF!</v>
      </c>
      <c r="AM9" s="101"/>
    </row>
    <row r="10" spans="1:39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9">
        <f t="shared" si="5"/>
        <v>640835.07399999513</v>
      </c>
      <c r="M10" s="154">
        <f t="shared" ref="M10:T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9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54">
        <f t="shared" si="6"/>
        <v>810431.39499999967</v>
      </c>
      <c r="T10" s="140">
        <f t="shared" si="6"/>
        <v>791013.82300000021</v>
      </c>
      <c r="V10" s="117">
        <f>V6-V8</f>
        <v>316590.50500000012</v>
      </c>
      <c r="W10" s="140">
        <f>W6-W8</f>
        <v>287047.03499999986</v>
      </c>
      <c r="X10" s="119">
        <f>X6-X8</f>
        <v>801608.99499999988</v>
      </c>
      <c r="Y10" s="140">
        <f>Y6-Y8</f>
        <v>762238.19000000018</v>
      </c>
      <c r="AD10" s="101" t="s">
        <v>58</v>
      </c>
      <c r="AE10" s="101"/>
      <c r="AF10" s="105"/>
      <c r="AG10" s="101"/>
      <c r="AH10" s="105"/>
      <c r="AI10" s="105"/>
      <c r="AJ10" s="101"/>
      <c r="AK10" s="101"/>
      <c r="AL10" s="105" t="e">
        <f>#REF!-#REF!</f>
        <v>#REF!</v>
      </c>
      <c r="AM10" s="101"/>
    </row>
    <row r="11" spans="1:39" ht="27.95" customHeight="1" thickBot="1">
      <c r="A11" s="113" t="s">
        <v>53</v>
      </c>
      <c r="B11" s="116"/>
      <c r="C11" s="276">
        <f t="shared" ref="C11:Q11" si="7">(C10-B10)/B10</f>
        <v>-6.9691981183973503E-2</v>
      </c>
      <c r="D11" s="276">
        <f t="shared" si="7"/>
        <v>-6.1925390197789032E-2</v>
      </c>
      <c r="E11" s="276">
        <f t="shared" si="7"/>
        <v>0.12900124529442691</v>
      </c>
      <c r="F11" s="276">
        <f t="shared" si="7"/>
        <v>9.5481248872617649E-2</v>
      </c>
      <c r="G11" s="276">
        <f t="shared" si="7"/>
        <v>7.3268823590907375E-2</v>
      </c>
      <c r="H11" s="276">
        <f t="shared" si="7"/>
        <v>-3.0364536906909986E-2</v>
      </c>
      <c r="I11" s="276">
        <f t="shared" si="7"/>
        <v>4.5726535271722896E-3</v>
      </c>
      <c r="J11" s="276">
        <f t="shared" si="7"/>
        <v>2.9358308786875894E-2</v>
      </c>
      <c r="K11" s="276">
        <f t="shared" si="7"/>
        <v>-8.0738147744113774E-3</v>
      </c>
      <c r="L11" s="277">
        <f t="shared" si="7"/>
        <v>4.4074177807781237E-2</v>
      </c>
      <c r="M11" s="276">
        <f t="shared" si="7"/>
        <v>7.4580998979543013E-3</v>
      </c>
      <c r="N11" s="276">
        <f t="shared" si="7"/>
        <v>7.093264013285863E-3</v>
      </c>
      <c r="O11" s="276">
        <f t="shared" si="7"/>
        <v>6.1121700600131258E-2</v>
      </c>
      <c r="P11" s="285">
        <f t="shared" si="7"/>
        <v>9.8967189172580669E-2</v>
      </c>
      <c r="Q11" s="276">
        <f t="shared" si="7"/>
        <v>-3.2439671103858467E-2</v>
      </c>
      <c r="R11" s="276">
        <f t="shared" ref="R11" si="8">(R10-Q10)/Q10</f>
        <v>-8.954098123327963E-3</v>
      </c>
      <c r="S11" s="276">
        <f t="shared" ref="S11:T11" si="9">(S10-R10)/R10</f>
        <v>0.11468345018921199</v>
      </c>
      <c r="T11" s="278">
        <f t="shared" si="9"/>
        <v>-2.3959550579848242E-2</v>
      </c>
      <c r="U11" s="10"/>
      <c r="V11" s="116"/>
      <c r="W11" s="278">
        <f>(W10-V10)/V10</f>
        <v>-9.3317612289099613E-2</v>
      </c>
      <c r="X11" s="296"/>
      <c r="Y11" s="278">
        <f>(Y10-X10)/X10</f>
        <v>-4.9114724567180919E-2</v>
      </c>
      <c r="AD11" s="101" t="s">
        <v>59</v>
      </c>
      <c r="AE11" s="101"/>
      <c r="AF11" s="105"/>
      <c r="AG11" s="101"/>
      <c r="AH11" s="105"/>
      <c r="AI11" s="105"/>
      <c r="AJ11" s="101"/>
      <c r="AK11" s="101"/>
      <c r="AL11" s="105" t="e">
        <f>#REF!-#REF!</f>
        <v>#REF!</v>
      </c>
      <c r="AM11" s="101"/>
    </row>
    <row r="12" spans="1:39" ht="27.95" hidden="1" customHeight="1" thickBot="1">
      <c r="A12" s="106" t="s">
        <v>60</v>
      </c>
      <c r="B12" s="280">
        <f>(B6/B8)</f>
        <v>9.4217210737695982</v>
      </c>
      <c r="C12" s="281">
        <f t="shared" ref="C12:W12" si="10">(C6/C8)</f>
        <v>7.1670824030294336</v>
      </c>
      <c r="D12" s="281">
        <f t="shared" si="10"/>
        <v>6.8776220200097287</v>
      </c>
      <c r="E12" s="281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4"/>
      <c r="V12" s="103">
        <f t="shared" si="10"/>
        <v>6.2202957500010809</v>
      </c>
      <c r="W12" s="282">
        <f t="shared" si="10"/>
        <v>5.6241088269196933</v>
      </c>
      <c r="X12" s="103">
        <f>X6/X8</f>
        <v>6.1457581919682749</v>
      </c>
      <c r="Y12" s="282">
        <f>Y6/Y8</f>
        <v>5.6364829716267071</v>
      </c>
      <c r="AD12" s="101" t="s">
        <v>61</v>
      </c>
      <c r="AE12" s="101"/>
      <c r="AF12" s="105"/>
      <c r="AG12" s="101"/>
      <c r="AH12" s="105"/>
      <c r="AI12" s="105"/>
      <c r="AJ12" s="101"/>
      <c r="AK12" s="101"/>
      <c r="AL12" s="105" t="e">
        <f>#REF!-#REF!</f>
        <v>#REF!</v>
      </c>
      <c r="AM12" s="101"/>
    </row>
    <row r="13" spans="1:39" ht="30" customHeight="1" thickBot="1">
      <c r="AD13" s="101" t="s">
        <v>62</v>
      </c>
      <c r="AE13" s="101"/>
      <c r="AF13" s="105"/>
      <c r="AG13" s="101"/>
      <c r="AH13" s="105"/>
      <c r="AI13" s="105"/>
      <c r="AJ13" s="101"/>
      <c r="AK13" s="101"/>
      <c r="AL13" s="105" t="e">
        <f>#REF!-#REF!</f>
        <v>#REF!</v>
      </c>
      <c r="AM13" s="101"/>
    </row>
    <row r="14" spans="1:39" ht="22.5" customHeight="1">
      <c r="A14" s="451" t="s">
        <v>2</v>
      </c>
      <c r="B14" s="453">
        <v>2007</v>
      </c>
      <c r="C14" s="445">
        <v>2008</v>
      </c>
      <c r="D14" s="445">
        <v>2009</v>
      </c>
      <c r="E14" s="445">
        <v>2010</v>
      </c>
      <c r="F14" s="445">
        <v>2011</v>
      </c>
      <c r="G14" s="445">
        <v>2012</v>
      </c>
      <c r="H14" s="445">
        <v>2013</v>
      </c>
      <c r="I14" s="445">
        <v>2014</v>
      </c>
      <c r="J14" s="445">
        <v>2015</v>
      </c>
      <c r="K14" s="457">
        <v>2016</v>
      </c>
      <c r="L14" s="459">
        <v>2017</v>
      </c>
      <c r="M14" s="445">
        <v>2018</v>
      </c>
      <c r="N14" s="445">
        <v>2019</v>
      </c>
      <c r="O14" s="455">
        <v>2020</v>
      </c>
      <c r="P14" s="445">
        <v>2021</v>
      </c>
      <c r="Q14" s="445">
        <v>2022</v>
      </c>
      <c r="R14" s="445">
        <v>2023</v>
      </c>
      <c r="S14" s="443">
        <v>2024</v>
      </c>
      <c r="T14" s="449">
        <v>2025</v>
      </c>
      <c r="U14" s="128" t="s">
        <v>48</v>
      </c>
      <c r="V14" s="447" t="str">
        <f>V3</f>
        <v>jan-maio</v>
      </c>
      <c r="W14" s="448"/>
      <c r="X14" s="441" t="s">
        <v>119</v>
      </c>
      <c r="Y14" s="442"/>
      <c r="AD14" s="101" t="s">
        <v>63</v>
      </c>
      <c r="AE14" s="101"/>
      <c r="AF14" s="105"/>
      <c r="AG14" s="101"/>
      <c r="AH14" s="105"/>
      <c r="AI14" s="105"/>
      <c r="AJ14" s="101"/>
      <c r="AK14" s="101"/>
      <c r="AL14" s="105" t="e">
        <f>#REF!-#REF!</f>
        <v>#REF!</v>
      </c>
      <c r="AM14" s="101"/>
    </row>
    <row r="15" spans="1:39" ht="31.5" customHeight="1" thickBot="1">
      <c r="A15" s="452"/>
      <c r="B15" s="454"/>
      <c r="C15" s="446"/>
      <c r="D15" s="446"/>
      <c r="E15" s="446"/>
      <c r="F15" s="446"/>
      <c r="G15" s="446"/>
      <c r="H15" s="446"/>
      <c r="I15" s="446"/>
      <c r="J15" s="446"/>
      <c r="K15" s="458"/>
      <c r="L15" s="460"/>
      <c r="M15" s="446"/>
      <c r="N15" s="446"/>
      <c r="O15" s="456"/>
      <c r="P15" s="446"/>
      <c r="Q15" s="461"/>
      <c r="R15" s="446"/>
      <c r="S15" s="444"/>
      <c r="T15" s="450"/>
      <c r="U15" s="129" t="str">
        <f>U4</f>
        <v>2007/2025</v>
      </c>
      <c r="V15" s="127">
        <f>V4</f>
        <v>2025</v>
      </c>
      <c r="W15" s="261">
        <f>W4</f>
        <v>2026</v>
      </c>
      <c r="X15" s="297" t="str">
        <f>X4</f>
        <v>jun 2024 a maio 2025</v>
      </c>
      <c r="Y15" s="295" t="str">
        <f>Y4</f>
        <v>jun 2025 a maio 2026</v>
      </c>
      <c r="AD15" s="101" t="s">
        <v>64</v>
      </c>
      <c r="AE15" s="101"/>
      <c r="AF15" s="105"/>
      <c r="AG15" s="101"/>
      <c r="AH15" s="105"/>
      <c r="AI15" s="105"/>
      <c r="AJ15" s="101"/>
      <c r="AK15" s="101"/>
      <c r="AL15" s="105" t="e">
        <f>#REF!-#REF!</f>
        <v>#REF!</v>
      </c>
      <c r="AM15" s="101"/>
    </row>
    <row r="16" spans="1:39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0"/>
      <c r="R16" s="298"/>
      <c r="S16" s="270"/>
      <c r="T16" s="301"/>
      <c r="U16" s="283"/>
      <c r="AD16" s="101" t="s">
        <v>65</v>
      </c>
      <c r="AF16" s="105"/>
      <c r="AH16" s="105"/>
      <c r="AI16" s="105"/>
      <c r="AL16" s="105" t="e">
        <f>#REF!-#REF!</f>
        <v>#REF!</v>
      </c>
    </row>
    <row r="17" spans="1:39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1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1">
        <v>418166.49000000005</v>
      </c>
      <c r="R17" s="153">
        <v>404411.64599999983</v>
      </c>
      <c r="S17" s="153">
        <v>406321.50900000008</v>
      </c>
      <c r="T17" s="147">
        <v>404626.96000000008</v>
      </c>
      <c r="U17" s="100"/>
      <c r="V17" s="115">
        <v>170149.43200000006</v>
      </c>
      <c r="W17" s="147">
        <v>150672.78700000001</v>
      </c>
      <c r="X17" s="112">
        <v>409563.92200000008</v>
      </c>
      <c r="Y17" s="147">
        <v>385038.36300000001</v>
      </c>
      <c r="AD17" s="101" t="s">
        <v>66</v>
      </c>
      <c r="AE17" s="101"/>
      <c r="AF17" s="105"/>
      <c r="AG17" s="101"/>
      <c r="AH17" s="105"/>
      <c r="AI17" s="105"/>
      <c r="AJ17" s="101"/>
      <c r="AK17" s="101"/>
      <c r="AL17" s="105" t="e">
        <f>#REF!-#REF!</f>
        <v>#REF!</v>
      </c>
      <c r="AM17" s="101"/>
    </row>
    <row r="18" spans="1:39" ht="27.75" customHeight="1" thickBot="1">
      <c r="A18" s="114" t="s">
        <v>53</v>
      </c>
      <c r="B18" s="272"/>
      <c r="C18" s="273">
        <f t="shared" ref="C18:P18" si="11">(C17-B17)/B17</f>
        <v>-5.4332489679479568E-2</v>
      </c>
      <c r="D18" s="273">
        <f t="shared" si="11"/>
        <v>-7.2127077537654183E-2</v>
      </c>
      <c r="E18" s="273">
        <f t="shared" si="11"/>
        <v>0.12182444539758823</v>
      </c>
      <c r="F18" s="273">
        <f t="shared" si="11"/>
        <v>1.2510259696368252E-2</v>
      </c>
      <c r="G18" s="273">
        <f t="shared" si="11"/>
        <v>3.8557547808706294E-2</v>
      </c>
      <c r="H18" s="273">
        <f t="shared" si="11"/>
        <v>3.7801022123911316E-3</v>
      </c>
      <c r="I18" s="273">
        <f t="shared" si="11"/>
        <v>-1.5821591729182263E-3</v>
      </c>
      <c r="J18" s="273">
        <f t="shared" si="11"/>
        <v>3.6697642720653331E-2</v>
      </c>
      <c r="K18" s="284">
        <f t="shared" si="11"/>
        <v>2.2227281971553901E-2</v>
      </c>
      <c r="L18" s="274">
        <f t="shared" si="11"/>
        <v>2.5737437820711511E-2</v>
      </c>
      <c r="M18" s="273">
        <f t="shared" si="11"/>
        <v>2.6759932780496109E-2</v>
      </c>
      <c r="N18" s="273">
        <f t="shared" si="11"/>
        <v>1.6024959109884815E-3</v>
      </c>
      <c r="O18" s="273">
        <f t="shared" si="11"/>
        <v>-0.13403340389423476</v>
      </c>
      <c r="P18" s="273">
        <f t="shared" si="11"/>
        <v>8.6341308222622926E-2</v>
      </c>
      <c r="Q18" s="273">
        <f t="shared" ref="Q18" si="12">(Q17-P17)/P17</f>
        <v>-2.2903938914143312E-2</v>
      </c>
      <c r="R18" s="273">
        <f t="shared" ref="R18" si="13">(R17-Q17)/Q17</f>
        <v>-3.2893223940541512E-2</v>
      </c>
      <c r="S18" s="277">
        <f t="shared" ref="S18:T18" si="14">(S17-R17)/R17</f>
        <v>4.7225717134769304E-3</v>
      </c>
      <c r="T18" s="278">
        <f t="shared" si="14"/>
        <v>-4.1704634445034975E-3</v>
      </c>
      <c r="V18" s="118"/>
      <c r="W18" s="275">
        <f>(W17-V17)/V17</f>
        <v>-0.11446788138558135</v>
      </c>
      <c r="Y18" s="275">
        <f>(Y17-X17)/X17</f>
        <v>-5.9882127508291763E-2</v>
      </c>
      <c r="AD18" s="101" t="s">
        <v>67</v>
      </c>
      <c r="AE18" s="101"/>
      <c r="AF18" s="105"/>
      <c r="AG18" s="101"/>
      <c r="AH18" s="105"/>
      <c r="AI18" s="105"/>
      <c r="AJ18" s="101"/>
      <c r="AK18" s="101"/>
      <c r="AL18" s="105" t="e">
        <f>#REF!-#REF!</f>
        <v>#REF!</v>
      </c>
      <c r="AM18" s="101"/>
    </row>
    <row r="19" spans="1:39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1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1">
        <v>202578.51499999996</v>
      </c>
      <c r="R19" s="153">
        <v>194885.81700000001</v>
      </c>
      <c r="S19" s="153">
        <v>150247.61100000003</v>
      </c>
      <c r="T19" s="147">
        <v>160777.87</v>
      </c>
      <c r="U19" s="100"/>
      <c r="V19" s="115">
        <v>59370.33100000002</v>
      </c>
      <c r="W19" s="147">
        <v>60564.186000000002</v>
      </c>
      <c r="X19" s="112">
        <v>152031.53700000001</v>
      </c>
      <c r="Y19" s="147">
        <v>161622.88200000001</v>
      </c>
      <c r="AD19" s="101" t="s">
        <v>68</v>
      </c>
      <c r="AE19" s="101"/>
      <c r="AF19" s="105"/>
      <c r="AG19" s="101"/>
      <c r="AH19" s="105"/>
      <c r="AI19" s="105"/>
      <c r="AJ19" s="101"/>
      <c r="AK19" s="101"/>
      <c r="AL19" s="105" t="e">
        <f>#REF!-#REF!</f>
        <v>#REF!</v>
      </c>
      <c r="AM19" s="101"/>
    </row>
    <row r="20" spans="1:39" ht="27.75" customHeight="1" thickBot="1">
      <c r="A20" s="113" t="s">
        <v>53</v>
      </c>
      <c r="B20" s="116"/>
      <c r="C20" s="276">
        <f t="shared" ref="C20:Q20" si="15">(C19-B19)/B19</f>
        <v>0.27026566048919176</v>
      </c>
      <c r="D20" s="276">
        <f t="shared" si="15"/>
        <v>-2.4010145087149853E-2</v>
      </c>
      <c r="E20" s="276">
        <f t="shared" si="15"/>
        <v>0.14006023199087436</v>
      </c>
      <c r="F20" s="276">
        <f t="shared" si="15"/>
        <v>-8.8603238264779852E-2</v>
      </c>
      <c r="G20" s="276">
        <f t="shared" si="15"/>
        <v>5.702380925842114E-2</v>
      </c>
      <c r="H20" s="276">
        <f t="shared" si="15"/>
        <v>0.42203841205856046</v>
      </c>
      <c r="I20" s="276">
        <f t="shared" si="15"/>
        <v>2.2864466924753087E-2</v>
      </c>
      <c r="J20" s="276">
        <f t="shared" si="15"/>
        <v>-6.9050989193828793E-2</v>
      </c>
      <c r="K20" s="285">
        <f t="shared" si="15"/>
        <v>-5.6265682741884385E-2</v>
      </c>
      <c r="L20" s="277">
        <f t="shared" si="15"/>
        <v>0.24855590020796675</v>
      </c>
      <c r="M20" s="276">
        <f t="shared" si="15"/>
        <v>0.12649303974249151</v>
      </c>
      <c r="N20" s="276">
        <f t="shared" si="15"/>
        <v>9.3478917261994809E-2</v>
      </c>
      <c r="O20" s="276">
        <f t="shared" si="15"/>
        <v>-2.0256048630349952E-2</v>
      </c>
      <c r="P20" s="276">
        <f t="shared" si="15"/>
        <v>6.002496321448187E-3</v>
      </c>
      <c r="Q20" s="276">
        <f t="shared" si="15"/>
        <v>0.22527490908611841</v>
      </c>
      <c r="R20" s="276">
        <f t="shared" ref="R20" si="16">(R19-Q19)/Q19</f>
        <v>-3.7973908536154226E-2</v>
      </c>
      <c r="S20" s="276">
        <f>(S19-R19)/R19</f>
        <v>-0.22904799685859117</v>
      </c>
      <c r="T20" s="278">
        <f>(T19-S19)/S19</f>
        <v>7.0086032848801563E-2</v>
      </c>
      <c r="U20" s="10"/>
      <c r="V20" s="116"/>
      <c r="W20" s="278">
        <f>(W19-V19)/V19</f>
        <v>2.0108612835592597E-2</v>
      </c>
      <c r="X20" s="296"/>
      <c r="Y20" s="278">
        <f>(Y19-X19)/X19</f>
        <v>6.3087864460648055E-2</v>
      </c>
    </row>
    <row r="21" spans="1:39" ht="27.75" customHeight="1">
      <c r="A21" s="8" t="s">
        <v>57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79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T21" si="19">R17-R19</f>
        <v>209525.82899999982</v>
      </c>
      <c r="S21" s="154">
        <f t="shared" si="19"/>
        <v>256073.89800000004</v>
      </c>
      <c r="T21" s="140">
        <f t="shared" si="19"/>
        <v>243849.09000000008</v>
      </c>
      <c r="V21" s="117">
        <f>V17-V19</f>
        <v>110779.10100000004</v>
      </c>
      <c r="W21" s="140">
        <f>W17-W19</f>
        <v>90108.60100000001</v>
      </c>
      <c r="X21" s="119">
        <f>X17-X19</f>
        <v>257532.38500000007</v>
      </c>
      <c r="Y21" s="140">
        <f>Y17-Y19</f>
        <v>223415.481</v>
      </c>
    </row>
    <row r="22" spans="1:39" ht="27.75" customHeight="1" thickBot="1">
      <c r="A22" s="113" t="s">
        <v>53</v>
      </c>
      <c r="B22" s="116"/>
      <c r="C22" s="276">
        <f t="shared" ref="C22:Q22" si="20">(C21-B21)/B21</f>
        <v>-0.11605990664243518</v>
      </c>
      <c r="D22" s="276">
        <f t="shared" si="20"/>
        <v>-8.5276349890891168E-2</v>
      </c>
      <c r="E22" s="276">
        <f t="shared" si="20"/>
        <v>0.1165072369632576</v>
      </c>
      <c r="F22" s="276">
        <f t="shared" si="20"/>
        <v>4.261497835533698E-2</v>
      </c>
      <c r="G22" s="276">
        <f t="shared" si="20"/>
        <v>3.3751501627664215E-2</v>
      </c>
      <c r="H22" s="276">
        <f t="shared" si="20"/>
        <v>-0.10752681486702027</v>
      </c>
      <c r="I22" s="276">
        <f t="shared" si="20"/>
        <v>-1.1948193852351347E-2</v>
      </c>
      <c r="J22" s="276">
        <f t="shared" si="20"/>
        <v>8.3117827023432511E-2</v>
      </c>
      <c r="K22" s="285">
        <f t="shared" si="20"/>
        <v>5.1842369912734339E-2</v>
      </c>
      <c r="L22" s="277">
        <f t="shared" si="20"/>
        <v>-4.9690555415814887E-2</v>
      </c>
      <c r="M22" s="276">
        <f t="shared" si="20"/>
        <v>-1.7597221367526766E-2</v>
      </c>
      <c r="N22" s="276">
        <f t="shared" si="20"/>
        <v>-4.5253732451977856E-2</v>
      </c>
      <c r="O22" s="276">
        <f t="shared" si="20"/>
        <v>-0.20049052687338559</v>
      </c>
      <c r="P22" s="276">
        <f t="shared" si="20"/>
        <v>0.14384557676441376</v>
      </c>
      <c r="Q22" s="276">
        <f t="shared" si="20"/>
        <v>-0.17913633891406378</v>
      </c>
      <c r="R22" s="276">
        <f t="shared" ref="R22" si="21">(R21-Q21)/Q21</f>
        <v>-2.8119128629508522E-2</v>
      </c>
      <c r="S22" s="276">
        <f t="shared" ref="S22:T22" si="22">(S21-R21)/R21</f>
        <v>0.22215909714883056</v>
      </c>
      <c r="T22" s="278">
        <f t="shared" si="22"/>
        <v>-4.7739375607895651E-2</v>
      </c>
      <c r="U22" s="10"/>
      <c r="V22" s="116"/>
      <c r="W22" s="278">
        <f>(W21-V21)/V21</f>
        <v>-0.18659205403734069</v>
      </c>
      <c r="X22" s="296"/>
      <c r="Y22" s="278">
        <f>(Y21-X21)/X21</f>
        <v>-0.13247616993878289</v>
      </c>
    </row>
    <row r="23" spans="1:39" ht="27.75" hidden="1" customHeight="1" thickBot="1">
      <c r="A23" s="106" t="s">
        <v>60</v>
      </c>
      <c r="B23" s="280">
        <f>(B17/B19)</f>
        <v>6.2585733558796406</v>
      </c>
      <c r="C23" s="281">
        <f>(C17/C19)</f>
        <v>4.6592847997904316</v>
      </c>
      <c r="D23" s="281">
        <f>(D17/D19)</f>
        <v>4.4295790391714371</v>
      </c>
      <c r="E23" s="281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103">
        <f>(V17/V19)</f>
        <v>2.8659000065200915</v>
      </c>
      <c r="W23" s="282">
        <f>(W17/W19)</f>
        <v>2.4878198973895236</v>
      </c>
      <c r="X23" s="103">
        <f>X17/X19</f>
        <v>2.6939405473484102</v>
      </c>
      <c r="Y23" s="282">
        <f>Y17/Y19</f>
        <v>2.3823258082973671</v>
      </c>
    </row>
    <row r="24" spans="1:39" ht="30" customHeight="1" thickBot="1"/>
    <row r="25" spans="1:39" ht="22.5" customHeight="1">
      <c r="A25" s="451" t="s">
        <v>15</v>
      </c>
      <c r="B25" s="453">
        <v>2007</v>
      </c>
      <c r="C25" s="445">
        <v>2008</v>
      </c>
      <c r="D25" s="445">
        <v>2009</v>
      </c>
      <c r="E25" s="445">
        <v>2010</v>
      </c>
      <c r="F25" s="445">
        <v>2011</v>
      </c>
      <c r="G25" s="445">
        <v>2012</v>
      </c>
      <c r="H25" s="445">
        <v>2013</v>
      </c>
      <c r="I25" s="445">
        <v>2014</v>
      </c>
      <c r="J25" s="445">
        <v>2015</v>
      </c>
      <c r="K25" s="457">
        <v>2016</v>
      </c>
      <c r="L25" s="459">
        <v>2017</v>
      </c>
      <c r="M25" s="445">
        <v>2018</v>
      </c>
      <c r="N25" s="445">
        <v>2019</v>
      </c>
      <c r="O25" s="455">
        <v>2020</v>
      </c>
      <c r="P25" s="455">
        <v>2021</v>
      </c>
      <c r="Q25" s="445">
        <v>2022</v>
      </c>
      <c r="R25" s="445">
        <v>2023</v>
      </c>
      <c r="S25" s="443">
        <v>2024</v>
      </c>
      <c r="T25" s="449">
        <v>2025</v>
      </c>
      <c r="U25" s="128" t="s">
        <v>48</v>
      </c>
      <c r="V25" s="447" t="str">
        <f>V14</f>
        <v>jan-maio</v>
      </c>
      <c r="W25" s="448"/>
      <c r="X25" s="441" t="s">
        <v>119</v>
      </c>
      <c r="Y25" s="442"/>
    </row>
    <row r="26" spans="1:39" ht="31.5" customHeight="1" thickBot="1">
      <c r="A26" s="452"/>
      <c r="B26" s="454"/>
      <c r="C26" s="446"/>
      <c r="D26" s="446"/>
      <c r="E26" s="446"/>
      <c r="F26" s="446"/>
      <c r="G26" s="446"/>
      <c r="H26" s="446"/>
      <c r="I26" s="446"/>
      <c r="J26" s="446"/>
      <c r="K26" s="458"/>
      <c r="L26" s="460"/>
      <c r="M26" s="446"/>
      <c r="N26" s="446"/>
      <c r="O26" s="456"/>
      <c r="P26" s="456"/>
      <c r="Q26" s="446"/>
      <c r="R26" s="446"/>
      <c r="S26" s="444"/>
      <c r="T26" s="450"/>
      <c r="U26" s="129" t="str">
        <f>U4</f>
        <v>2007/2025</v>
      </c>
      <c r="V26" s="127">
        <f>V4</f>
        <v>2025</v>
      </c>
      <c r="W26" s="261">
        <f>W4</f>
        <v>2026</v>
      </c>
      <c r="X26" s="297" t="str">
        <f>X4</f>
        <v>jun 2024 a maio 2025</v>
      </c>
      <c r="Y26" s="295" t="str">
        <f>Y4</f>
        <v>jun 2025 a maio 2026</v>
      </c>
    </row>
    <row r="27" spans="1:39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0"/>
      <c r="P27" s="270"/>
      <c r="R27" s="298"/>
      <c r="S27" s="270"/>
      <c r="T27" s="301"/>
      <c r="U27" s="283"/>
    </row>
    <row r="28" spans="1:39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1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53">
        <v>557691.90200000012</v>
      </c>
      <c r="T28" s="147">
        <v>549704.55499999993</v>
      </c>
      <c r="U28" s="100"/>
      <c r="V28" s="115">
        <v>207087.15899999993</v>
      </c>
      <c r="W28" s="147">
        <v>198450.43299999999</v>
      </c>
      <c r="X28" s="112">
        <v>547825.61399999971</v>
      </c>
      <c r="Y28" s="147">
        <v>541599.91099999996</v>
      </c>
    </row>
    <row r="29" spans="1:39" ht="27.75" customHeight="1" thickBot="1">
      <c r="A29" s="114" t="s">
        <v>53</v>
      </c>
      <c r="B29" s="272"/>
      <c r="C29" s="273">
        <f t="shared" ref="C29:Q29" si="23">(C28-B28)/B28</f>
        <v>6.3491251811589565E-3</v>
      </c>
      <c r="D29" s="273">
        <f t="shared" si="23"/>
        <v>-2.5351041341628616E-2</v>
      </c>
      <c r="E29" s="273">
        <f t="shared" si="23"/>
        <v>0.14232124040801208</v>
      </c>
      <c r="F29" s="273">
        <f t="shared" si="23"/>
        <v>0.16522017339726491</v>
      </c>
      <c r="G29" s="273">
        <f t="shared" si="23"/>
        <v>0.11849348127885141</v>
      </c>
      <c r="H29" s="273">
        <f t="shared" si="23"/>
        <v>5.296421056115299E-2</v>
      </c>
      <c r="I29" s="273">
        <f t="shared" si="23"/>
        <v>1.9591998746035993E-2</v>
      </c>
      <c r="J29" s="273">
        <f t="shared" si="23"/>
        <v>-1.7803184510057374E-2</v>
      </c>
      <c r="K29" s="284">
        <f t="shared" si="23"/>
        <v>-6.6755691727534677E-2</v>
      </c>
      <c r="L29" s="274">
        <f t="shared" si="23"/>
        <v>0.14679340175955716</v>
      </c>
      <c r="M29" s="273">
        <f t="shared" si="23"/>
        <v>3.1169571012153018E-2</v>
      </c>
      <c r="N29" s="273">
        <f t="shared" si="23"/>
        <v>5.2964042161944717E-2</v>
      </c>
      <c r="O29" s="273">
        <f t="shared" si="23"/>
        <v>0.26823197519276548</v>
      </c>
      <c r="P29" s="273">
        <f t="shared" si="23"/>
        <v>7.7338249378292354E-2</v>
      </c>
      <c r="Q29" s="273">
        <f t="shared" si="23"/>
        <v>4.5810259040420201E-2</v>
      </c>
      <c r="R29" s="273">
        <f>(R28-Q28)/Q28</f>
        <v>-1.1062740827379666E-3</v>
      </c>
      <c r="S29" s="277">
        <f t="shared" ref="S29:T29" si="24">(S28-R28)/R28</f>
        <v>7.2029527685765815E-2</v>
      </c>
      <c r="T29" s="278">
        <f t="shared" si="24"/>
        <v>-1.4322149866899416E-2</v>
      </c>
      <c r="V29" s="118"/>
      <c r="W29" s="275">
        <f>(W28-V28)/V28</f>
        <v>-4.1705753469725951E-2</v>
      </c>
      <c r="Y29" s="275">
        <f>(Y28-X28)/X28</f>
        <v>-1.1364388303318271E-2</v>
      </c>
    </row>
    <row r="30" spans="1:39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1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53">
        <v>3334.4049999999993</v>
      </c>
      <c r="T30" s="147">
        <v>2539.8220000000001</v>
      </c>
      <c r="U30" s="100"/>
      <c r="V30" s="115">
        <v>1275.7550000000001</v>
      </c>
      <c r="W30" s="147">
        <v>1511.9990000000003</v>
      </c>
      <c r="X30" s="112">
        <v>3749.0039999999995</v>
      </c>
      <c r="Y30" s="147">
        <v>2777.2020000000002</v>
      </c>
    </row>
    <row r="31" spans="1:39" ht="27.75" customHeight="1" thickBot="1">
      <c r="A31" s="113" t="s">
        <v>53</v>
      </c>
      <c r="B31" s="116"/>
      <c r="C31" s="276">
        <f t="shared" ref="C31:Q31" si="25">(C30-B30)/B30</f>
        <v>0.28740195099069604</v>
      </c>
      <c r="D31" s="276">
        <f t="shared" si="25"/>
        <v>0.87424480625071677</v>
      </c>
      <c r="E31" s="276">
        <f t="shared" si="25"/>
        <v>-0.35240240164564085</v>
      </c>
      <c r="F31" s="276">
        <f t="shared" si="25"/>
        <v>0.30120319844880566</v>
      </c>
      <c r="G31" s="276">
        <f t="shared" si="25"/>
        <v>-0.12612648022085726</v>
      </c>
      <c r="H31" s="276">
        <f t="shared" si="25"/>
        <v>7.1660651760911652E-3</v>
      </c>
      <c r="I31" s="276">
        <f t="shared" si="25"/>
        <v>-1.9460888913914301E-2</v>
      </c>
      <c r="J31" s="276">
        <f t="shared" si="25"/>
        <v>0.17146393140729888</v>
      </c>
      <c r="K31" s="285">
        <f t="shared" si="25"/>
        <v>-5.2106064729437615E-2</v>
      </c>
      <c r="L31" s="277">
        <f t="shared" si="25"/>
        <v>-8.4124648923364909E-2</v>
      </c>
      <c r="M31" s="276">
        <f t="shared" si="25"/>
        <v>0.28764018691588777</v>
      </c>
      <c r="N31" s="276">
        <f t="shared" si="25"/>
        <v>0.10676256403742751</v>
      </c>
      <c r="O31" s="276">
        <f t="shared" si="25"/>
        <v>0.30345145589616501</v>
      </c>
      <c r="P31" s="276">
        <f t="shared" si="25"/>
        <v>0.25973041103931305</v>
      </c>
      <c r="Q31" s="276">
        <f t="shared" si="25"/>
        <v>0.15038655327936848</v>
      </c>
      <c r="R31" s="276">
        <f t="shared" ref="R31" si="26">(R30-Q30)/Q30</f>
        <v>-2.5093665466012785E-2</v>
      </c>
      <c r="S31" s="276">
        <f t="shared" ref="S31:T31" si="27">(S30-R30)/R30</f>
        <v>0.23690171127231785</v>
      </c>
      <c r="T31" s="278">
        <f t="shared" si="27"/>
        <v>-0.23829828710069692</v>
      </c>
      <c r="U31" s="10"/>
      <c r="V31" s="116"/>
      <c r="W31" s="278">
        <f>(W30-V30)/V30</f>
        <v>0.18517975630117078</v>
      </c>
      <c r="X31" s="296"/>
      <c r="Y31" s="278">
        <f>(Y30-X30)/X30</f>
        <v>-0.25921604778229079</v>
      </c>
    </row>
    <row r="32" spans="1:39" ht="27.75" customHeight="1">
      <c r="A32" s="8" t="s">
        <v>57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79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T32" si="30">(R28-R30)</f>
        <v>517524.88199999993</v>
      </c>
      <c r="S32" s="154">
        <f t="shared" si="30"/>
        <v>554357.49700000009</v>
      </c>
      <c r="T32" s="140">
        <f t="shared" si="30"/>
        <v>547164.73299999989</v>
      </c>
      <c r="V32" s="117">
        <f>V28-V30</f>
        <v>205811.40399999992</v>
      </c>
      <c r="W32" s="140">
        <f>W28-W30</f>
        <v>196938.43399999998</v>
      </c>
      <c r="X32" s="119">
        <f>X28-X30</f>
        <v>544076.60999999975</v>
      </c>
      <c r="Y32" s="140">
        <f>Y28-Y30</f>
        <v>538822.70899999992</v>
      </c>
    </row>
    <row r="33" spans="1:25" ht="27.75" customHeight="1" thickBot="1">
      <c r="A33" s="113" t="s">
        <v>53</v>
      </c>
      <c r="B33" s="116"/>
      <c r="C33" s="276">
        <f t="shared" ref="C33:P33" si="31">(C32-B32)/B32</f>
        <v>5.5526611102788507E-3</v>
      </c>
      <c r="D33" s="276">
        <f t="shared" si="31"/>
        <v>-2.8614927619427914E-2</v>
      </c>
      <c r="E33" s="276">
        <f t="shared" si="31"/>
        <v>0.14578450068944299</v>
      </c>
      <c r="F33" s="276">
        <f t="shared" si="31"/>
        <v>0.16468213973091064</v>
      </c>
      <c r="G33" s="276">
        <f t="shared" si="31"/>
        <v>0.11957480157177182</v>
      </c>
      <c r="H33" s="276">
        <f t="shared" si="31"/>
        <v>5.3122228290059179E-2</v>
      </c>
      <c r="I33" s="276">
        <f t="shared" si="31"/>
        <v>1.972086327223908E-2</v>
      </c>
      <c r="J33" s="276">
        <f t="shared" si="31"/>
        <v>-1.840372045864307E-2</v>
      </c>
      <c r="K33" s="285">
        <f t="shared" si="31"/>
        <v>-6.6811165337708145E-2</v>
      </c>
      <c r="L33" s="277">
        <f t="shared" si="31"/>
        <v>0.14768159600819714</v>
      </c>
      <c r="M33" s="276">
        <f t="shared" si="31"/>
        <v>3.038233918806384E-2</v>
      </c>
      <c r="N33" s="276">
        <f t="shared" si="31"/>
        <v>5.2757679326149283E-2</v>
      </c>
      <c r="O33" s="276">
        <f t="shared" si="31"/>
        <v>0.26808994844751732</v>
      </c>
      <c r="P33" s="276">
        <f t="shared" si="31"/>
        <v>7.6582220894047232E-2</v>
      </c>
      <c r="Q33" s="276">
        <f t="shared" ref="Q33" si="32">(Q32-P32)/P32</f>
        <v>4.5303039885306998E-2</v>
      </c>
      <c r="R33" s="276">
        <f t="shared" ref="R33" si="33">(R32-Q32)/Q32</f>
        <v>-9.782336884998188E-4</v>
      </c>
      <c r="S33" s="276">
        <f t="shared" ref="S33:T33" si="34">(S32-R32)/R32</f>
        <v>7.1170713295288804E-2</v>
      </c>
      <c r="T33" s="278">
        <f t="shared" si="34"/>
        <v>-1.2974955762166229E-2</v>
      </c>
      <c r="U33" s="10"/>
      <c r="V33" s="116"/>
      <c r="W33" s="278">
        <f>(W32-V32)/V32</f>
        <v>-4.3112139694649505E-2</v>
      </c>
      <c r="X33" s="296"/>
      <c r="Y33" s="278">
        <f>(Y32-X32)/X32</f>
        <v>-9.6565463455593886E-3</v>
      </c>
    </row>
    <row r="34" spans="1:25" ht="27.75" hidden="1" customHeight="1" thickBot="1">
      <c r="A34" s="106" t="s">
        <v>60</v>
      </c>
      <c r="B34" s="280">
        <f>(B28/B30)</f>
        <v>353.87571164253228</v>
      </c>
      <c r="C34" s="281">
        <f>(C28/C30)</f>
        <v>276.62107592758815</v>
      </c>
      <c r="D34" s="281">
        <f>(D28/D30)</f>
        <v>143.84910802293385</v>
      </c>
      <c r="E34" s="281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3">
        <f>(V28/V30)</f>
        <v>162.3251792076064</v>
      </c>
      <c r="W34" s="282">
        <f>(W28/W30)</f>
        <v>131.25037318146371</v>
      </c>
    </row>
    <row r="36" spans="1:25">
      <c r="A36" s="3" t="s">
        <v>69</v>
      </c>
    </row>
  </sheetData>
  <mergeCells count="66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V3:W3"/>
    <mergeCell ref="A14:A15"/>
    <mergeCell ref="B14:B15"/>
    <mergeCell ref="C14:C15"/>
    <mergeCell ref="D14:D15"/>
    <mergeCell ref="E14:E15"/>
    <mergeCell ref="V14:W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X3:Y3"/>
    <mergeCell ref="X14:Y14"/>
    <mergeCell ref="X25:Y25"/>
    <mergeCell ref="R3:R4"/>
    <mergeCell ref="R14:R15"/>
    <mergeCell ref="R25:R26"/>
    <mergeCell ref="V25:W25"/>
    <mergeCell ref="S3:S4"/>
    <mergeCell ref="S14:S15"/>
    <mergeCell ref="S25:S26"/>
    <mergeCell ref="T3:T4"/>
    <mergeCell ref="T14:T15"/>
    <mergeCell ref="T25:T26"/>
  </mergeCells>
  <conditionalFormatting sqref="B12:T12">
    <cfRule type="cellIs" dxfId="15" priority="96" operator="greaterThan">
      <formula>0</formula>
    </cfRule>
    <cfRule type="cellIs" dxfId="14" priority="97" operator="lessThan">
      <formula>0</formula>
    </cfRule>
  </conditionalFormatting>
  <conditionalFormatting sqref="B23:T23">
    <cfRule type="cellIs" dxfId="13" priority="92" operator="greaterThan">
      <formula>0</formula>
    </cfRule>
    <cfRule type="cellIs" dxfId="12" priority="93" operator="lessThan">
      <formula>0</formula>
    </cfRule>
  </conditionalFormatting>
  <conditionalFormatting sqref="B34:T34">
    <cfRule type="cellIs" dxfId="11" priority="88" operator="greaterThan">
      <formula>0</formula>
    </cfRule>
    <cfRule type="cellIs" dxfId="10" priority="89" operator="lessThan">
      <formula>0</formula>
    </cfRule>
  </conditionalFormatting>
  <conditionalFormatting sqref="V34:W34">
    <cfRule type="cellIs" dxfId="9" priority="90" operator="greaterThan">
      <formula>0</formula>
    </cfRule>
    <cfRule type="cellIs" dxfId="8" priority="91" operator="lessThan">
      <formula>0</formula>
    </cfRule>
  </conditionalFormatting>
  <conditionalFormatting sqref="V12:Y12">
    <cfRule type="cellIs" dxfId="7" priority="30" operator="greaterThan">
      <formula>0</formula>
    </cfRule>
    <cfRule type="cellIs" dxfId="6" priority="31" operator="lessThan">
      <formula>0</formula>
    </cfRule>
  </conditionalFormatting>
  <conditionalFormatting sqref="V23:Y23">
    <cfRule type="cellIs" dxfId="5" priority="28" operator="greaterThan">
      <formula>0</formula>
    </cfRule>
    <cfRule type="cellIs" dxfId="4" priority="29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7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85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84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83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81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80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9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7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6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75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74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73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6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55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54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53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52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51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50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9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8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44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43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42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7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6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45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41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40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9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9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58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57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8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17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16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15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14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3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6" id="{82980DA5-9A1E-4076-94B8-D7FCDF39BF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S18:T18</xm:sqref>
        </x14:conditionalFormatting>
        <x14:conditionalFormatting xmlns:xm="http://schemas.microsoft.com/office/excel/2006/main">
          <x14:cfRule type="iconSet" priority="5" id="{A457FDE7-D4BE-4CEA-A7F0-82F59CDB23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S20:T20</xm:sqref>
        </x14:conditionalFormatting>
        <x14:conditionalFormatting xmlns:xm="http://schemas.microsoft.com/office/excel/2006/main">
          <x14:cfRule type="iconSet" priority="4" id="{9132DB8C-B377-4CC2-B846-488F82681D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S22:T22</xm:sqref>
        </x14:conditionalFormatting>
        <x14:conditionalFormatting xmlns:xm="http://schemas.microsoft.com/office/excel/2006/main">
          <x14:cfRule type="iconSet" priority="3" id="{39E931B0-4103-4878-8E5D-FCD7FEFA1A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S29:T29</xm:sqref>
        </x14:conditionalFormatting>
        <x14:conditionalFormatting xmlns:xm="http://schemas.microsoft.com/office/excel/2006/main">
          <x14:cfRule type="iconSet" priority="2" id="{1734BBBB-8287-4369-80C6-9BE2D7082C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S31:T31</xm:sqref>
        </x14:conditionalFormatting>
        <x14:conditionalFormatting xmlns:xm="http://schemas.microsoft.com/office/excel/2006/main">
          <x14:cfRule type="iconSet" priority="1" id="{B4828EFC-BED2-4838-999D-D5F3D72FDD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S33:T33</xm:sqref>
        </x14:conditionalFormatting>
        <x14:conditionalFormatting xmlns:xm="http://schemas.microsoft.com/office/excel/2006/main">
          <x14:cfRule type="iconSet" priority="86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00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101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82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2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103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78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104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105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  <x14:conditionalFormatting xmlns:xm="http://schemas.microsoft.com/office/excel/2006/main">
          <x14:cfRule type="iconSet" priority="19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X9:Y9</xm:sqref>
        </x14:conditionalFormatting>
        <x14:conditionalFormatting xmlns:xm="http://schemas.microsoft.com/office/excel/2006/main">
          <x14:cfRule type="iconSet" priority="26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X11:Y11</xm:sqref>
        </x14:conditionalFormatting>
        <x14:conditionalFormatting xmlns:xm="http://schemas.microsoft.com/office/excel/2006/main">
          <x14:cfRule type="iconSet" priority="24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X20:Y20</xm:sqref>
        </x14:conditionalFormatting>
        <x14:conditionalFormatting xmlns:xm="http://schemas.microsoft.com/office/excel/2006/main">
          <x14:cfRule type="iconSet" priority="23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X22:Y22</xm:sqref>
        </x14:conditionalFormatting>
        <x14:conditionalFormatting xmlns:xm="http://schemas.microsoft.com/office/excel/2006/main">
          <x14:cfRule type="iconSet" priority="21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X31:Y31</xm:sqref>
        </x14:conditionalFormatting>
        <x14:conditionalFormatting xmlns:xm="http://schemas.microsoft.com/office/excel/2006/main">
          <x14:cfRule type="iconSet" priority="20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X33:Y33</xm:sqref>
        </x14:conditionalFormatting>
        <x14:conditionalFormatting xmlns:xm="http://schemas.microsoft.com/office/excel/2006/main">
          <x14:cfRule type="iconSet" priority="27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</xm:sqref>
        </x14:conditionalFormatting>
        <x14:conditionalFormatting xmlns:xm="http://schemas.microsoft.com/office/excel/2006/main">
          <x14:cfRule type="iconSet" priority="25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Y18</xm:sqref>
        </x14:conditionalFormatting>
        <x14:conditionalFormatting xmlns:xm="http://schemas.microsoft.com/office/excel/2006/main">
          <x14:cfRule type="iconSet" priority="22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I68"/>
  <sheetViews>
    <sheetView showGridLines="0" topLeftCell="N49" zoomScaleNormal="100" workbookViewId="0">
      <selection activeCell="BE33" sqref="BE33"/>
    </sheetView>
  </sheetViews>
  <sheetFormatPr defaultRowHeight="15"/>
  <cols>
    <col min="1" max="1" width="18.7109375" customWidth="1"/>
    <col min="19" max="19" width="9.85546875" customWidth="1"/>
    <col min="20" max="20" width="1.7109375" customWidth="1"/>
    <col min="21" max="21" width="18.7109375" hidden="1" customWidth="1"/>
    <col min="39" max="39" width="10.140625" customWidth="1"/>
    <col min="40" max="40" width="1.7109375" customWidth="1"/>
    <col min="58" max="58" width="9.85546875" customWidth="1"/>
    <col min="61" max="61" width="9.140625" style="101"/>
  </cols>
  <sheetData>
    <row r="1" spans="1:61" ht="15.75">
      <c r="A1" s="4" t="s">
        <v>96</v>
      </c>
    </row>
    <row r="3" spans="1:61" ht="15.75" thickBot="1">
      <c r="N3" s="119"/>
      <c r="O3" s="119"/>
      <c r="P3" s="119"/>
      <c r="Q3" s="119"/>
      <c r="S3" s="107" t="s">
        <v>1</v>
      </c>
      <c r="AM3" s="286">
        <v>1000</v>
      </c>
      <c r="BF3" s="286" t="s">
        <v>46</v>
      </c>
    </row>
    <row r="4" spans="1:61" ht="20.100000000000001" customHeight="1">
      <c r="A4" s="467" t="s">
        <v>3</v>
      </c>
      <c r="B4" s="469" t="s">
        <v>71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72" t="s">
        <v>150</v>
      </c>
      <c r="U4" s="470" t="s">
        <v>3</v>
      </c>
      <c r="V4" s="462" t="s">
        <v>71</v>
      </c>
      <c r="W4" s="463"/>
      <c r="X4" s="463"/>
      <c r="Y4" s="463"/>
      <c r="Z4" s="463"/>
      <c r="AA4" s="463"/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4"/>
      <c r="AM4" s="465" t="s">
        <v>150</v>
      </c>
      <c r="AO4" s="462" t="s">
        <v>71</v>
      </c>
      <c r="AP4" s="463"/>
      <c r="AQ4" s="463"/>
      <c r="AR4" s="463"/>
      <c r="AS4" s="463"/>
      <c r="AT4" s="463"/>
      <c r="AU4" s="463"/>
      <c r="AV4" s="463"/>
      <c r="AW4" s="463"/>
      <c r="AX4" s="463"/>
      <c r="AY4" s="463"/>
      <c r="AZ4" s="463"/>
      <c r="BA4" s="463"/>
      <c r="BB4" s="463"/>
      <c r="BC4" s="463"/>
      <c r="BD4" s="463"/>
      <c r="BE4" s="464"/>
      <c r="BF4" s="465" t="s">
        <v>150</v>
      </c>
    </row>
    <row r="5" spans="1:61" ht="20.100000000000001" customHeight="1" thickBot="1">
      <c r="A5" s="46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5">
        <v>2026</v>
      </c>
      <c r="S5" s="473"/>
      <c r="U5" s="471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66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76">
        <v>2018</v>
      </c>
      <c r="AX5" s="135">
        <v>2019</v>
      </c>
      <c r="AY5" s="135">
        <v>2020</v>
      </c>
      <c r="AZ5" s="176">
        <v>2021</v>
      </c>
      <c r="BA5" s="176">
        <v>2022</v>
      </c>
      <c r="BB5" s="176">
        <v>2023</v>
      </c>
      <c r="BC5" s="176">
        <v>2024</v>
      </c>
      <c r="BD5" s="135">
        <v>2025</v>
      </c>
      <c r="BE5" s="133">
        <v>2026</v>
      </c>
      <c r="BF5" s="466"/>
      <c r="BI5" s="287"/>
    </row>
    <row r="6" spans="1:61" ht="3" customHeight="1" thickBot="1">
      <c r="A6" s="288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9"/>
      <c r="U6" s="288"/>
      <c r="V6" s="290">
        <v>2010</v>
      </c>
      <c r="W6" s="290">
        <v>2011</v>
      </c>
      <c r="X6" s="290">
        <v>2012</v>
      </c>
      <c r="Y6" s="290"/>
      <c r="Z6" s="290"/>
      <c r="AA6" s="290"/>
      <c r="AB6" s="290"/>
      <c r="AC6" s="290"/>
      <c r="AD6" s="287"/>
      <c r="AE6" s="287"/>
      <c r="AF6" s="287"/>
      <c r="AG6" s="287"/>
      <c r="AH6" s="287"/>
      <c r="AI6" s="287"/>
      <c r="AJ6" s="287"/>
      <c r="AK6" s="287"/>
      <c r="AL6" s="290"/>
      <c r="AM6" s="291"/>
      <c r="AO6" s="290"/>
      <c r="AP6" s="290"/>
      <c r="AQ6" s="290"/>
      <c r="AR6" s="290"/>
      <c r="AS6" s="290"/>
      <c r="AT6" s="290"/>
      <c r="AU6" s="290"/>
      <c r="AV6" s="290"/>
      <c r="AW6" s="287"/>
      <c r="AX6" s="287"/>
      <c r="AY6" s="287"/>
      <c r="AZ6" s="287"/>
      <c r="BA6" s="287"/>
      <c r="BB6" s="287"/>
      <c r="BC6" s="287"/>
      <c r="BD6" s="287"/>
      <c r="BE6" s="290"/>
      <c r="BF6" s="289"/>
    </row>
    <row r="7" spans="1:61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249387.18999999968</v>
      </c>
      <c r="R7" s="153">
        <v>208093.57999999987</v>
      </c>
      <c r="S7" s="61">
        <f t="shared" ref="S7:S18" si="0">(IF(R7="","",((R7-Q7)/Q7)))</f>
        <v>-0.16558031709647902</v>
      </c>
      <c r="U7" s="109" t="s">
        <v>72</v>
      </c>
      <c r="V7" s="115">
        <v>37448.925000000003</v>
      </c>
      <c r="W7" s="153">
        <v>38839.965999999986</v>
      </c>
      <c r="X7" s="153">
        <v>43280.928999999975</v>
      </c>
      <c r="Y7" s="153">
        <v>45616.113000000012</v>
      </c>
      <c r="Z7" s="153">
        <v>47446.346999999972</v>
      </c>
      <c r="AA7" s="153">
        <v>44866.651000000042</v>
      </c>
      <c r="AB7" s="153">
        <v>44731.008000000016</v>
      </c>
      <c r="AC7" s="153">
        <v>48635.341000000037</v>
      </c>
      <c r="AD7" s="153">
        <v>54050.858</v>
      </c>
      <c r="AE7" s="153">
        <v>57478.924000000043</v>
      </c>
      <c r="AF7" s="153">
        <v>63485.803999999982</v>
      </c>
      <c r="AG7" s="153">
        <v>59844.614000000096</v>
      </c>
      <c r="AH7" s="153">
        <v>63073.409999999996</v>
      </c>
      <c r="AI7" s="153">
        <v>62328.526000000005</v>
      </c>
      <c r="AJ7" s="153">
        <v>66227.470000000059</v>
      </c>
      <c r="AK7" s="153">
        <v>68179.258000000045</v>
      </c>
      <c r="AL7" s="112">
        <v>58876.235999999961</v>
      </c>
      <c r="AM7" s="61">
        <f t="shared" ref="AM7:AM23" si="1">IF(AL7="","",(AL7-AK7)/AK7)</f>
        <v>-0.13644944625240829</v>
      </c>
      <c r="AO7" s="124">
        <f t="shared" ref="AO7:AO22" si="2">(V7/B7)*10</f>
        <v>2.3028706152346192</v>
      </c>
      <c r="AP7" s="156">
        <f t="shared" ref="AP7:AP22" si="3">(W7/C7)*10</f>
        <v>2.4812467982209876</v>
      </c>
      <c r="AQ7" s="156">
        <f t="shared" ref="AQ7:AQ22" si="4">(X7/D7)*10</f>
        <v>1.8094775204000828</v>
      </c>
      <c r="AR7" s="156">
        <f t="shared" ref="AR7:AR22" si="5">(Y7/E7)*10</f>
        <v>2.1338999736865198</v>
      </c>
      <c r="AS7" s="156">
        <f t="shared" ref="AS7:AS22" si="6">(Z7/F7)*10</f>
        <v>2.4164760330275441</v>
      </c>
      <c r="AT7" s="156">
        <f t="shared" ref="AT7:AT22" si="7">(AA7/G7)*10</f>
        <v>2.4488229571883595</v>
      </c>
      <c r="AU7" s="156">
        <f t="shared" ref="AU7:AU22" si="8">(AB7/H7)*10</f>
        <v>2.7216164857245251</v>
      </c>
      <c r="AV7" s="156">
        <f t="shared" ref="AV7:AV22" si="9">(AC7/I7)*10</f>
        <v>2.5208020297717444</v>
      </c>
      <c r="AW7" s="156">
        <f t="shared" ref="AW7:AW22" si="10">(AD7/J7)*10</f>
        <v>2.5562518045408811</v>
      </c>
      <c r="AX7" s="156">
        <f t="shared" ref="AX7:AX22" si="11">(AE7/K7)*10</f>
        <v>2.6212769861937577</v>
      </c>
      <c r="AY7" s="156">
        <f t="shared" ref="AY7:AY22" si="12">(AF7/L7)*10</f>
        <v>2.6565484355435616</v>
      </c>
      <c r="AZ7" s="156">
        <f t="shared" ref="AZ7:AZ22" si="13">(AG7/M7)*10</f>
        <v>2.6250215536517025</v>
      </c>
      <c r="BA7" s="156">
        <f t="shared" ref="BA7:BA22" si="14">(AH7/N7)*10</f>
        <v>2.7768533106935394</v>
      </c>
      <c r="BB7" s="156">
        <f t="shared" ref="BB7:BB19" si="15">(AI7/O7)*10</f>
        <v>2.6655529498122226</v>
      </c>
      <c r="BC7" s="156">
        <f t="shared" ref="BC7:BC22" si="16">(AJ7/P7)*10</f>
        <v>2.9892830357507227</v>
      </c>
      <c r="BD7" s="156">
        <f t="shared" ref="BD7:BD22" si="17">(AK7/Q7)*10</f>
        <v>2.7338716956552633</v>
      </c>
      <c r="BE7" s="156">
        <f t="shared" ref="BE7:BE23" si="18">IF(AL7="","",(AL7/R7)*10)</f>
        <v>2.829315349373104</v>
      </c>
      <c r="BF7" s="61">
        <f t="shared" ref="BF7:BF23" si="19">IF(BE7="","",(BE7-BD7)/BD7)</f>
        <v>3.4911533657384912E-2</v>
      </c>
      <c r="BI7"/>
    </row>
    <row r="8" spans="1:61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286342.44999999978</v>
      </c>
      <c r="R8" s="154">
        <v>234799.66000000003</v>
      </c>
      <c r="S8" s="52">
        <f t="shared" si="0"/>
        <v>-0.18000401267782609</v>
      </c>
      <c r="U8" s="109" t="s">
        <v>73</v>
      </c>
      <c r="V8" s="117">
        <v>39208.55799999999</v>
      </c>
      <c r="W8" s="154">
        <v>43534.874999999993</v>
      </c>
      <c r="X8" s="154">
        <v>46936.957999999977</v>
      </c>
      <c r="Y8" s="154">
        <v>51921.968000000052</v>
      </c>
      <c r="Z8" s="154">
        <v>51933.389000000017</v>
      </c>
      <c r="AA8" s="154">
        <v>46937.144999999968</v>
      </c>
      <c r="AB8" s="154">
        <v>48461.340000000011</v>
      </c>
      <c r="AC8" s="154">
        <v>48751.319999999949</v>
      </c>
      <c r="AD8" s="154">
        <v>57358.343000000001</v>
      </c>
      <c r="AE8" s="154">
        <v>60378.147999999928</v>
      </c>
      <c r="AF8" s="154">
        <v>54982.760999999962</v>
      </c>
      <c r="AG8" s="154">
        <v>61551.606000000007</v>
      </c>
      <c r="AH8" s="154">
        <v>68116.977000000028</v>
      </c>
      <c r="AI8" s="154">
        <v>65467.732000000033</v>
      </c>
      <c r="AJ8" s="154">
        <v>72469.30000000009</v>
      </c>
      <c r="AK8" s="154">
        <v>74843.643999999986</v>
      </c>
      <c r="AL8" s="119">
        <v>65329.176999999952</v>
      </c>
      <c r="AM8" s="52">
        <f t="shared" si="1"/>
        <v>-0.12712458254972239</v>
      </c>
      <c r="AO8" s="125">
        <f t="shared" si="2"/>
        <v>2.425310433832923</v>
      </c>
      <c r="AP8" s="157">
        <f t="shared" si="3"/>
        <v>2.0249048429202356</v>
      </c>
      <c r="AQ8" s="157">
        <f t="shared" si="4"/>
        <v>2.0389975961379729</v>
      </c>
      <c r="AR8" s="157">
        <f t="shared" si="5"/>
        <v>1.9956838438488873</v>
      </c>
      <c r="AS8" s="157">
        <f t="shared" si="6"/>
        <v>2.3630989749879605</v>
      </c>
      <c r="AT8" s="157">
        <f t="shared" si="7"/>
        <v>2.4494538492006965</v>
      </c>
      <c r="AU8" s="157">
        <f t="shared" si="8"/>
        <v>2.5901294424956642</v>
      </c>
      <c r="AV8" s="157">
        <f t="shared" si="9"/>
        <v>2.5992361491655602</v>
      </c>
      <c r="AW8" s="157">
        <f t="shared" si="10"/>
        <v>2.332460682100173</v>
      </c>
      <c r="AX8" s="157">
        <f t="shared" si="11"/>
        <v>2.6676951908790461</v>
      </c>
      <c r="AY8" s="157">
        <f t="shared" si="12"/>
        <v>2.5328122058281508</v>
      </c>
      <c r="AZ8" s="157">
        <f t="shared" si="13"/>
        <v>2.6173670765159578</v>
      </c>
      <c r="BA8" s="157">
        <f t="shared" si="14"/>
        <v>2.7702425895873901</v>
      </c>
      <c r="BB8" s="157">
        <f t="shared" si="15"/>
        <v>2.8977803658686212</v>
      </c>
      <c r="BC8" s="157">
        <f t="shared" si="16"/>
        <v>2.7937579896776157</v>
      </c>
      <c r="BD8" s="157">
        <f t="shared" si="17"/>
        <v>2.6137809465554285</v>
      </c>
      <c r="BE8" s="157">
        <f t="shared" si="18"/>
        <v>2.7823369505730948</v>
      </c>
      <c r="BF8" s="52">
        <f t="shared" si="19"/>
        <v>6.4487425482153693E-2</v>
      </c>
      <c r="BI8"/>
    </row>
    <row r="9" spans="1:61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284330.46000000002</v>
      </c>
      <c r="R9" s="154">
        <v>284169.22999999992</v>
      </c>
      <c r="S9" s="52">
        <f t="shared" si="0"/>
        <v>-5.6705145132919554E-4</v>
      </c>
      <c r="U9" s="109" t="s">
        <v>74</v>
      </c>
      <c r="V9" s="117">
        <v>51168.47700000005</v>
      </c>
      <c r="W9" s="154">
        <v>49454.935999999994</v>
      </c>
      <c r="X9" s="154">
        <v>57419.120999999985</v>
      </c>
      <c r="Y9" s="154">
        <v>50259.945</v>
      </c>
      <c r="Z9" s="154">
        <v>50881.621999999916</v>
      </c>
      <c r="AA9" s="154">
        <v>62257.105999999985</v>
      </c>
      <c r="AB9" s="154">
        <v>56423.886000000035</v>
      </c>
      <c r="AC9" s="154">
        <v>66075.244999999908</v>
      </c>
      <c r="AD9" s="154">
        <v>64577.565999999999</v>
      </c>
      <c r="AE9" s="154">
        <v>61804.521999999954</v>
      </c>
      <c r="AF9" s="154">
        <v>66953.59299999995</v>
      </c>
      <c r="AG9" s="154">
        <v>87119.218000000081</v>
      </c>
      <c r="AH9" s="154">
        <v>80072.687000000005</v>
      </c>
      <c r="AI9" s="154">
        <v>82246.040000000023</v>
      </c>
      <c r="AJ9" s="154">
        <v>78377.244000000195</v>
      </c>
      <c r="AK9" s="154">
        <v>74051.205999999875</v>
      </c>
      <c r="AL9" s="119">
        <v>78042.846999999994</v>
      </c>
      <c r="AM9" s="52">
        <f t="shared" si="1"/>
        <v>5.3903794625574722E-2</v>
      </c>
      <c r="AO9" s="125">
        <f t="shared" si="2"/>
        <v>2.0661463096406028</v>
      </c>
      <c r="AP9" s="157">
        <f t="shared" si="3"/>
        <v>2.1559066709824086</v>
      </c>
      <c r="AQ9" s="157">
        <f t="shared" si="4"/>
        <v>1.8729560222737081</v>
      </c>
      <c r="AR9" s="157">
        <f t="shared" si="5"/>
        <v>2.1697574591861963</v>
      </c>
      <c r="AS9" s="157">
        <f t="shared" si="6"/>
        <v>2.3469003959806871</v>
      </c>
      <c r="AT9" s="157">
        <f t="shared" si="7"/>
        <v>2.4085315499415931</v>
      </c>
      <c r="AU9" s="157">
        <f t="shared" si="8"/>
        <v>2.2613053774763308</v>
      </c>
      <c r="AV9" s="157">
        <f t="shared" si="9"/>
        <v>2.7452023741560456</v>
      </c>
      <c r="AW9" s="157">
        <f t="shared" si="10"/>
        <v>2.6591216085450871</v>
      </c>
      <c r="AX9" s="157">
        <f t="shared" si="11"/>
        <v>2.6691081028883996</v>
      </c>
      <c r="AY9" s="157">
        <f t="shared" si="12"/>
        <v>2.6201465661466194</v>
      </c>
      <c r="AZ9" s="157">
        <f t="shared" si="13"/>
        <v>2.7675430112669441</v>
      </c>
      <c r="BA9" s="157">
        <f t="shared" si="14"/>
        <v>2.8340224964355603</v>
      </c>
      <c r="BB9" s="157">
        <f t="shared" si="15"/>
        <v>2.8592551575450735</v>
      </c>
      <c r="BC9" s="157">
        <f t="shared" si="16"/>
        <v>2.7773562734916917</v>
      </c>
      <c r="BD9" s="157">
        <f t="shared" si="17"/>
        <v>2.6044063657477947</v>
      </c>
      <c r="BE9" s="157">
        <f t="shared" si="18"/>
        <v>2.746351073970958</v>
      </c>
      <c r="BF9" s="52">
        <f t="shared" si="19"/>
        <v>5.4501751374120597E-2</v>
      </c>
      <c r="BI9"/>
    </row>
    <row r="10" spans="1:61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154">
        <v>283770.96999999997</v>
      </c>
      <c r="S10" s="52">
        <f t="shared" si="0"/>
        <v>-2.5118673861685968E-3</v>
      </c>
      <c r="U10" s="109" t="s">
        <v>75</v>
      </c>
      <c r="V10" s="117">
        <v>46025.074999999961</v>
      </c>
      <c r="W10" s="154">
        <v>44904.889000000003</v>
      </c>
      <c r="X10" s="154">
        <v>48943.746000000036</v>
      </c>
      <c r="Y10" s="154">
        <v>56740.441000000035</v>
      </c>
      <c r="Z10" s="154">
        <v>53780.95900000001</v>
      </c>
      <c r="AA10" s="154">
        <v>62171.204999999944</v>
      </c>
      <c r="AB10" s="154">
        <v>54315.156000000032</v>
      </c>
      <c r="AC10" s="154">
        <v>53392.404000000024</v>
      </c>
      <c r="AD10" s="154">
        <v>64781.760000000002</v>
      </c>
      <c r="AE10" s="154">
        <v>61456.496999999916</v>
      </c>
      <c r="AF10" s="154">
        <v>59545.284999999967</v>
      </c>
      <c r="AG10" s="154">
        <v>77717.85199999997</v>
      </c>
      <c r="AH10" s="154">
        <v>72456.435999999929</v>
      </c>
      <c r="AI10" s="154">
        <v>68969.697000000073</v>
      </c>
      <c r="AJ10" s="154">
        <v>85848.440999999832</v>
      </c>
      <c r="AK10" s="154">
        <v>76739.865999999936</v>
      </c>
      <c r="AL10" s="119">
        <v>78546.790999999881</v>
      </c>
      <c r="AM10" s="52">
        <f t="shared" si="1"/>
        <v>2.3546105748998132E-2</v>
      </c>
      <c r="AO10" s="125">
        <f t="shared" si="2"/>
        <v>2.1373623046342565</v>
      </c>
      <c r="AP10" s="157">
        <f t="shared" si="3"/>
        <v>1.914916393362369</v>
      </c>
      <c r="AQ10" s="157">
        <f t="shared" si="4"/>
        <v>1.9973139122548518</v>
      </c>
      <c r="AR10" s="157">
        <f t="shared" si="5"/>
        <v>1.9220924791653282</v>
      </c>
      <c r="AS10" s="157">
        <f t="shared" si="6"/>
        <v>2.4713295046942929</v>
      </c>
      <c r="AT10" s="157">
        <f t="shared" si="7"/>
        <v>2.3496420729631899</v>
      </c>
      <c r="AU10" s="157">
        <f t="shared" si="8"/>
        <v>2.160770919794754</v>
      </c>
      <c r="AV10" s="157">
        <f t="shared" si="9"/>
        <v>2.3701981621070618</v>
      </c>
      <c r="AW10" s="157">
        <f t="shared" si="10"/>
        <v>2.3113364870552262</v>
      </c>
      <c r="AX10" s="157">
        <f t="shared" si="11"/>
        <v>2.5331995214428424</v>
      </c>
      <c r="AY10" s="157">
        <f t="shared" si="12"/>
        <v>2.6830646061021386</v>
      </c>
      <c r="AZ10" s="157">
        <f t="shared" si="13"/>
        <v>2.6847863200621807</v>
      </c>
      <c r="BA10" s="157">
        <f t="shared" si="14"/>
        <v>2.7617119919463482</v>
      </c>
      <c r="BB10" s="157">
        <f t="shared" si="15"/>
        <v>2.8464431870844469</v>
      </c>
      <c r="BC10" s="157">
        <f t="shared" si="16"/>
        <v>2.6694409352224158</v>
      </c>
      <c r="BD10" s="157">
        <f t="shared" si="17"/>
        <v>2.6974959994454539</v>
      </c>
      <c r="BE10" s="157">
        <f t="shared" si="18"/>
        <v>2.7679642847187607</v>
      </c>
      <c r="BF10" s="52">
        <f t="shared" si="19"/>
        <v>2.6123592134258387E-2</v>
      </c>
      <c r="BI10"/>
    </row>
    <row r="11" spans="1:61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154">
        <v>250017.51</v>
      </c>
      <c r="S11" s="52">
        <f t="shared" si="0"/>
        <v>-0.21831296300575004</v>
      </c>
      <c r="U11" s="109" t="s">
        <v>76</v>
      </c>
      <c r="V11" s="117">
        <v>47205.19600000004</v>
      </c>
      <c r="W11" s="154">
        <v>52842.769000000008</v>
      </c>
      <c r="X11" s="154">
        <v>54431.923000000046</v>
      </c>
      <c r="Y11" s="154">
        <v>55981.48</v>
      </c>
      <c r="Z11" s="154">
        <v>55053.410000000054</v>
      </c>
      <c r="AA11" s="154">
        <v>55267.650999999962</v>
      </c>
      <c r="AB11" s="154">
        <v>56035.015999999938</v>
      </c>
      <c r="AC11" s="154">
        <v>66317.002000000022</v>
      </c>
      <c r="AD11" s="154">
        <v>64324.446000000004</v>
      </c>
      <c r="AE11" s="154">
        <v>68453.83000000006</v>
      </c>
      <c r="AF11" s="154">
        <v>58256.008000000045</v>
      </c>
      <c r="AG11" s="154">
        <v>77143.060999999987</v>
      </c>
      <c r="AH11" s="154">
        <v>76795.082000000068</v>
      </c>
      <c r="AI11" s="154">
        <v>80880.13800000005</v>
      </c>
      <c r="AJ11" s="154">
        <v>80938.010999999969</v>
      </c>
      <c r="AK11" s="154">
        <v>83422.6170000001</v>
      </c>
      <c r="AL11" s="119">
        <v>68328.169000000082</v>
      </c>
      <c r="AM11" s="52">
        <f t="shared" si="1"/>
        <v>-0.18093951667807304</v>
      </c>
      <c r="AO11" s="125">
        <f t="shared" si="2"/>
        <v>2.1262291584914967</v>
      </c>
      <c r="AP11" s="157">
        <f t="shared" si="3"/>
        <v>2.002429656596763</v>
      </c>
      <c r="AQ11" s="157">
        <f t="shared" si="4"/>
        <v>1.8193057382846511</v>
      </c>
      <c r="AR11" s="157">
        <f t="shared" si="5"/>
        <v>2.185868487837185</v>
      </c>
      <c r="AS11" s="157">
        <f t="shared" si="6"/>
        <v>2.3852155258597914</v>
      </c>
      <c r="AT11" s="157">
        <f t="shared" si="7"/>
        <v>2.5507512851796084</v>
      </c>
      <c r="AU11" s="157">
        <f t="shared" si="8"/>
        <v>2.366321896458973</v>
      </c>
      <c r="AV11" s="157">
        <f t="shared" si="9"/>
        <v>2.5482684497769559</v>
      </c>
      <c r="AW11" s="157">
        <f t="shared" si="10"/>
        <v>2.4539413651554569</v>
      </c>
      <c r="AX11" s="157">
        <f t="shared" si="11"/>
        <v>2.4313423085868151</v>
      </c>
      <c r="AY11" s="157">
        <f t="shared" si="12"/>
        <v>2.5396170129380713</v>
      </c>
      <c r="AZ11" s="157">
        <f t="shared" si="13"/>
        <v>2.6771552456955945</v>
      </c>
      <c r="BA11" s="157">
        <f t="shared" si="14"/>
        <v>2.7793900961672646</v>
      </c>
      <c r="BB11" s="157">
        <f t="shared" si="15"/>
        <v>2.8700789036146994</v>
      </c>
      <c r="BC11" s="157">
        <f t="shared" si="16"/>
        <v>2.6425007290399223</v>
      </c>
      <c r="BD11" s="157">
        <f t="shared" si="17"/>
        <v>2.6082324514405499</v>
      </c>
      <c r="BE11" s="157">
        <f t="shared" si="18"/>
        <v>2.7329353452084248</v>
      </c>
      <c r="BF11" s="52">
        <f t="shared" si="19"/>
        <v>4.7811265326064167E-2</v>
      </c>
      <c r="BI11"/>
    </row>
    <row r="12" spans="1:61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281822.44000000047</v>
      </c>
      <c r="R12" s="154"/>
      <c r="S12" s="52" t="str">
        <f t="shared" si="0"/>
        <v/>
      </c>
      <c r="U12" s="109" t="s">
        <v>77</v>
      </c>
      <c r="V12" s="117">
        <v>45837.497000000039</v>
      </c>
      <c r="W12" s="154">
        <v>51105.701000000001</v>
      </c>
      <c r="X12" s="154">
        <v>50899.00499999999</v>
      </c>
      <c r="Y12" s="154">
        <v>50438.382000000049</v>
      </c>
      <c r="Z12" s="154">
        <v>52151.921999999926</v>
      </c>
      <c r="AA12" s="154">
        <v>56091.163000000008</v>
      </c>
      <c r="AB12" s="154">
        <v>52714.073000000055</v>
      </c>
      <c r="AC12" s="154">
        <v>64528.730000000025</v>
      </c>
      <c r="AD12" s="154">
        <v>62742.375</v>
      </c>
      <c r="AE12" s="154">
        <v>55571.388000000043</v>
      </c>
      <c r="AF12" s="154">
        <v>66351.210999999865</v>
      </c>
      <c r="AG12" s="154">
        <v>74866.905999999974</v>
      </c>
      <c r="AH12" s="154">
        <v>70242.043000000034</v>
      </c>
      <c r="AI12" s="154">
        <v>86964.571999999942</v>
      </c>
      <c r="AJ12" s="154">
        <v>72516.952000000019</v>
      </c>
      <c r="AK12" s="154">
        <v>76063.581000000107</v>
      </c>
      <c r="AL12" s="119"/>
      <c r="AM12" s="52" t="str">
        <f t="shared" si="1"/>
        <v/>
      </c>
      <c r="AO12" s="125">
        <f t="shared" si="2"/>
        <v>2.1252476751168277</v>
      </c>
      <c r="AP12" s="157">
        <f t="shared" si="3"/>
        <v>1.7129022487361378</v>
      </c>
      <c r="AQ12" s="157">
        <f t="shared" si="4"/>
        <v>2.0922422702776888</v>
      </c>
      <c r="AR12" s="157">
        <f t="shared" si="5"/>
        <v>2.0813550369561726</v>
      </c>
      <c r="AS12" s="157">
        <f t="shared" si="6"/>
        <v>2.2743829617096525</v>
      </c>
      <c r="AT12" s="157">
        <f t="shared" si="7"/>
        <v>2.4641236916121563</v>
      </c>
      <c r="AU12" s="157">
        <f t="shared" si="8"/>
        <v>2.5007264402426213</v>
      </c>
      <c r="AV12" s="157">
        <f t="shared" si="9"/>
        <v>2.3116884391665402</v>
      </c>
      <c r="AW12" s="157">
        <f t="shared" si="10"/>
        <v>2.469446771188716</v>
      </c>
      <c r="AX12" s="157">
        <f t="shared" si="11"/>
        <v>2.5871582389737058</v>
      </c>
      <c r="AY12" s="157">
        <f t="shared" si="12"/>
        <v>2.4550371392053902</v>
      </c>
      <c r="AZ12" s="157">
        <f t="shared" si="13"/>
        <v>2.6719132835338306</v>
      </c>
      <c r="BA12" s="157">
        <f t="shared" si="14"/>
        <v>2.7583348749688739</v>
      </c>
      <c r="BB12" s="157">
        <f t="shared" si="15"/>
        <v>2.8219476145428675</v>
      </c>
      <c r="BC12" s="157">
        <f t="shared" si="16"/>
        <v>2.6187371876635543</v>
      </c>
      <c r="BD12" s="157">
        <f t="shared" si="17"/>
        <v>2.6989895126874912</v>
      </c>
      <c r="BE12" s="157" t="str">
        <f t="shared" si="18"/>
        <v/>
      </c>
      <c r="BF12" s="52" t="str">
        <f t="shared" si="19"/>
        <v/>
      </c>
      <c r="BI12"/>
    </row>
    <row r="13" spans="1:61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335644.49000000017</v>
      </c>
      <c r="R13" s="154"/>
      <c r="S13" s="52" t="str">
        <f t="shared" si="0"/>
        <v/>
      </c>
      <c r="U13" s="109" t="s">
        <v>78</v>
      </c>
      <c r="V13" s="117">
        <v>54364.509000000027</v>
      </c>
      <c r="W13" s="154">
        <v>59788.318999999996</v>
      </c>
      <c r="X13" s="154">
        <v>62714.63899999993</v>
      </c>
      <c r="Y13" s="154">
        <v>65018.055000000037</v>
      </c>
      <c r="Z13" s="154">
        <v>69122.01800000004</v>
      </c>
      <c r="AA13" s="154">
        <v>69013.110000000117</v>
      </c>
      <c r="AB13" s="154">
        <v>62444.103999999985</v>
      </c>
      <c r="AC13" s="154">
        <v>64721.649999999972</v>
      </c>
      <c r="AD13" s="154">
        <v>68976.123999999996</v>
      </c>
      <c r="AE13" s="154">
        <v>78608.732000000018</v>
      </c>
      <c r="AF13" s="154">
        <v>87158.587</v>
      </c>
      <c r="AG13" s="154">
        <v>82708.234000000084</v>
      </c>
      <c r="AH13" s="154">
        <v>82133.286000000095</v>
      </c>
      <c r="AI13" s="154">
        <v>86869.535000000062</v>
      </c>
      <c r="AJ13" s="154">
        <v>91039.435999999885</v>
      </c>
      <c r="AK13" s="154">
        <v>90097.432000000088</v>
      </c>
      <c r="AL13" s="119"/>
      <c r="AM13" s="52" t="str">
        <f t="shared" si="1"/>
        <v/>
      </c>
      <c r="AO13" s="125">
        <f t="shared" si="2"/>
        <v>2.1864809384518056</v>
      </c>
      <c r="AP13" s="157">
        <f t="shared" si="3"/>
        <v>1.9843699011975713</v>
      </c>
      <c r="AQ13" s="157">
        <f t="shared" si="4"/>
        <v>2.0751386502696381</v>
      </c>
      <c r="AR13" s="157">
        <f t="shared" si="5"/>
        <v>2.3959707793373171</v>
      </c>
      <c r="AS13" s="157">
        <f t="shared" si="6"/>
        <v>2.4667140890976693</v>
      </c>
      <c r="AT13" s="157">
        <f t="shared" si="7"/>
        <v>2.5672378814237335</v>
      </c>
      <c r="AU13" s="157">
        <f t="shared" si="8"/>
        <v>2.490392697231901</v>
      </c>
      <c r="AV13" s="157">
        <f t="shared" si="9"/>
        <v>2.5511980707253517</v>
      </c>
      <c r="AW13" s="157">
        <f t="shared" si="10"/>
        <v>2.6795199171034727</v>
      </c>
      <c r="AX13" s="157">
        <f t="shared" si="11"/>
        <v>2.8518461439559442</v>
      </c>
      <c r="AY13" s="157">
        <f t="shared" si="12"/>
        <v>2.6132072725214295</v>
      </c>
      <c r="AZ13" s="157">
        <f t="shared" si="13"/>
        <v>2.892545599396791</v>
      </c>
      <c r="BA13" s="157">
        <f t="shared" si="14"/>
        <v>2.7745244058184837</v>
      </c>
      <c r="BB13" s="157">
        <f t="shared" si="15"/>
        <v>2.9078041402170944</v>
      </c>
      <c r="BC13" s="157">
        <f t="shared" si="16"/>
        <v>2.7258384467822374</v>
      </c>
      <c r="BD13" s="157">
        <f t="shared" si="17"/>
        <v>2.6843113676616603</v>
      </c>
      <c r="BE13" s="157" t="str">
        <f t="shared" si="18"/>
        <v/>
      </c>
      <c r="BF13" s="52" t="str">
        <f t="shared" si="19"/>
        <v/>
      </c>
      <c r="BI13"/>
    </row>
    <row r="14" spans="1:61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245959.70999999973</v>
      </c>
      <c r="R14" s="154"/>
      <c r="S14" s="52" t="str">
        <f t="shared" si="0"/>
        <v/>
      </c>
      <c r="U14" s="109" t="s">
        <v>79</v>
      </c>
      <c r="V14" s="117">
        <v>39184.329000000012</v>
      </c>
      <c r="W14" s="154">
        <v>43186.20999999997</v>
      </c>
      <c r="X14" s="154">
        <v>48896.256000000016</v>
      </c>
      <c r="Y14" s="154">
        <v>49231.409</v>
      </c>
      <c r="Z14" s="154">
        <v>41790.908999999992</v>
      </c>
      <c r="AA14" s="154">
        <v>45062.92500000001</v>
      </c>
      <c r="AB14" s="154">
        <v>49976.91399999999</v>
      </c>
      <c r="AC14" s="154">
        <v>51045.44799999996</v>
      </c>
      <c r="AD14" s="154">
        <v>55934.430999999997</v>
      </c>
      <c r="AE14" s="154">
        <v>52837.047999999988</v>
      </c>
      <c r="AF14" s="154">
        <v>57801.853999999985</v>
      </c>
      <c r="AG14" s="154">
        <v>60956.922999999952</v>
      </c>
      <c r="AH14" s="154">
        <v>70221.736000000121</v>
      </c>
      <c r="AI14" s="154">
        <v>68408.922000000079</v>
      </c>
      <c r="AJ14" s="154">
        <v>68952.826999999961</v>
      </c>
      <c r="AK14" s="154">
        <v>64377.538</v>
      </c>
      <c r="AL14" s="119"/>
      <c r="AM14" s="52" t="str">
        <f t="shared" si="1"/>
        <v/>
      </c>
      <c r="AO14" s="125">
        <f t="shared" si="2"/>
        <v>2.0832788291969222</v>
      </c>
      <c r="AP14" s="157">
        <f t="shared" si="3"/>
        <v>1.9606577364996127</v>
      </c>
      <c r="AQ14" s="157">
        <f t="shared" si="4"/>
        <v>2.0506870516373601</v>
      </c>
      <c r="AR14" s="157">
        <f t="shared" si="5"/>
        <v>2.5521229628765663</v>
      </c>
      <c r="AS14" s="157">
        <f t="shared" si="6"/>
        <v>2.4829514836248197</v>
      </c>
      <c r="AT14" s="157">
        <f t="shared" si="7"/>
        <v>2.412171166961671</v>
      </c>
      <c r="AU14" s="157">
        <f t="shared" si="8"/>
        <v>2.3779229668109867</v>
      </c>
      <c r="AV14" s="157">
        <f t="shared" si="9"/>
        <v>2.3666568081945454</v>
      </c>
      <c r="AW14" s="157">
        <f t="shared" si="10"/>
        <v>2.5883883813196928</v>
      </c>
      <c r="AX14" s="157">
        <f t="shared" si="11"/>
        <v>2.692927129163496</v>
      </c>
      <c r="AY14" s="157">
        <f t="shared" si="12"/>
        <v>2.6924100321383304</v>
      </c>
      <c r="AZ14" s="157">
        <f t="shared" si="13"/>
        <v>2.6112707896412806</v>
      </c>
      <c r="BA14" s="157">
        <f t="shared" si="14"/>
        <v>2.8031990169006589</v>
      </c>
      <c r="BB14" s="157">
        <f t="shared" si="15"/>
        <v>2.5783349588419147</v>
      </c>
      <c r="BC14" s="157">
        <f t="shared" si="16"/>
        <v>2.6300042074527852</v>
      </c>
      <c r="BD14" s="157">
        <f t="shared" si="17"/>
        <v>2.6174017687693674</v>
      </c>
      <c r="BE14" s="157" t="str">
        <f t="shared" si="18"/>
        <v/>
      </c>
      <c r="BF14" s="52" t="str">
        <f t="shared" si="19"/>
        <v/>
      </c>
      <c r="BI14"/>
    </row>
    <row r="15" spans="1:61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253800.33999999953</v>
      </c>
      <c r="Q15" s="154">
        <v>297123.68000000011</v>
      </c>
      <c r="R15" s="154"/>
      <c r="S15" s="52" t="str">
        <f t="shared" si="0"/>
        <v/>
      </c>
      <c r="U15" s="109" t="s">
        <v>80</v>
      </c>
      <c r="V15" s="117">
        <v>64657.764999999978</v>
      </c>
      <c r="W15" s="154">
        <v>67014.460999999996</v>
      </c>
      <c r="X15" s="154">
        <v>62417.526999999995</v>
      </c>
      <c r="Y15" s="154">
        <v>71596.117000000057</v>
      </c>
      <c r="Z15" s="154">
        <v>76295.819000000003</v>
      </c>
      <c r="AA15" s="154">
        <v>70793.574000000022</v>
      </c>
      <c r="AB15" s="154">
        <v>69809.002000000037</v>
      </c>
      <c r="AC15" s="154">
        <v>71866.597999999954</v>
      </c>
      <c r="AD15" s="154">
        <v>67502.441000000006</v>
      </c>
      <c r="AE15" s="154">
        <v>79059.753999999943</v>
      </c>
      <c r="AF15" s="154">
        <v>84581.715000000026</v>
      </c>
      <c r="AG15" s="154">
        <v>88913.320999999953</v>
      </c>
      <c r="AH15" s="154">
        <v>91382.118000000002</v>
      </c>
      <c r="AI15" s="154">
        <v>78672.270000000033</v>
      </c>
      <c r="AJ15" s="154">
        <v>79762.330999999947</v>
      </c>
      <c r="AK15" s="154">
        <v>87415.171000000017</v>
      </c>
      <c r="AL15" s="119"/>
      <c r="AM15" s="52" t="str">
        <f t="shared" si="1"/>
        <v/>
      </c>
      <c r="AO15" s="125">
        <f t="shared" si="2"/>
        <v>2.3402438787802988</v>
      </c>
      <c r="AP15" s="157">
        <f t="shared" si="3"/>
        <v>2.3010716250400503</v>
      </c>
      <c r="AQ15" s="157">
        <f t="shared" si="4"/>
        <v>2.1104096683178226</v>
      </c>
      <c r="AR15" s="157">
        <f t="shared" si="5"/>
        <v>2.4637385633402213</v>
      </c>
      <c r="AS15" s="157">
        <f t="shared" si="6"/>
        <v>2.6288264096656837</v>
      </c>
      <c r="AT15" s="157">
        <f t="shared" si="7"/>
        <v>2.843968041021137</v>
      </c>
      <c r="AU15" s="157">
        <f t="shared" si="8"/>
        <v>2.6652096442033595</v>
      </c>
      <c r="AV15" s="157">
        <f t="shared" si="9"/>
        <v>2.6833525804324183</v>
      </c>
      <c r="AW15" s="157">
        <f t="shared" si="10"/>
        <v>3.0726538461976149</v>
      </c>
      <c r="AX15" s="157">
        <f t="shared" si="11"/>
        <v>2.9712234274142202</v>
      </c>
      <c r="AY15" s="157">
        <f t="shared" si="12"/>
        <v>2.8075519891125729</v>
      </c>
      <c r="AZ15" s="157">
        <f t="shared" si="13"/>
        <v>3.1714652057141453</v>
      </c>
      <c r="BA15" s="157">
        <f t="shared" si="14"/>
        <v>3.0145406153419558</v>
      </c>
      <c r="BB15" s="157">
        <f t="shared" si="15"/>
        <v>2.952860243246811</v>
      </c>
      <c r="BC15" s="157">
        <f t="shared" si="16"/>
        <v>3.1427196275623626</v>
      </c>
      <c r="BD15" s="157">
        <f t="shared" si="17"/>
        <v>2.9420465915069438</v>
      </c>
      <c r="BE15" s="157" t="str">
        <f t="shared" si="18"/>
        <v/>
      </c>
      <c r="BF15" s="52" t="str">
        <f t="shared" si="19"/>
        <v/>
      </c>
      <c r="BI15"/>
    </row>
    <row r="16" spans="1:61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340111.72999999992</v>
      </c>
      <c r="Q16" s="154">
        <v>340950.01000000024</v>
      </c>
      <c r="R16" s="154"/>
      <c r="S16" s="52" t="str">
        <f t="shared" si="0"/>
        <v/>
      </c>
      <c r="U16" s="109" t="s">
        <v>81</v>
      </c>
      <c r="V16" s="117">
        <v>62505.198999999993</v>
      </c>
      <c r="W16" s="154">
        <v>72259.178000000014</v>
      </c>
      <c r="X16" s="154">
        <v>85069.483999999968</v>
      </c>
      <c r="Y16" s="154">
        <v>87588.735000000001</v>
      </c>
      <c r="Z16" s="154">
        <v>89099.010000000038</v>
      </c>
      <c r="AA16" s="154">
        <v>82030.592000000048</v>
      </c>
      <c r="AB16" s="154">
        <v>76031.939000000013</v>
      </c>
      <c r="AC16" s="154">
        <v>87843.296000000017</v>
      </c>
      <c r="AD16" s="154">
        <v>92024.978000000003</v>
      </c>
      <c r="AE16" s="154">
        <v>97269.096999999994</v>
      </c>
      <c r="AF16" s="154">
        <v>96078.873000000051</v>
      </c>
      <c r="AG16" s="154">
        <v>90636.669000000067</v>
      </c>
      <c r="AH16" s="154">
        <v>94985.397999999841</v>
      </c>
      <c r="AI16" s="154">
        <v>88050.622999999963</v>
      </c>
      <c r="AJ16" s="154">
        <v>108964.86799999996</v>
      </c>
      <c r="AK16" s="154">
        <v>105082.30600000006</v>
      </c>
      <c r="AL16" s="119"/>
      <c r="AM16" s="52" t="str">
        <f t="shared" si="1"/>
        <v/>
      </c>
      <c r="AO16" s="125">
        <f t="shared" si="2"/>
        <v>2.8617823721817981</v>
      </c>
      <c r="AP16" s="157">
        <f t="shared" si="3"/>
        <v>2.6823720233953323</v>
      </c>
      <c r="AQ16" s="157">
        <f t="shared" si="4"/>
        <v>2.3776029173339523</v>
      </c>
      <c r="AR16" s="157">
        <f t="shared" si="5"/>
        <v>2.8384834236201706</v>
      </c>
      <c r="AS16" s="157">
        <f t="shared" si="6"/>
        <v>2.9174959328967214</v>
      </c>
      <c r="AT16" s="157">
        <f t="shared" si="7"/>
        <v>2.9448790330469983</v>
      </c>
      <c r="AU16" s="157">
        <f t="shared" si="8"/>
        <v>3.0471368384839841</v>
      </c>
      <c r="AV16" s="157">
        <f t="shared" si="9"/>
        <v>2.81755682597454</v>
      </c>
      <c r="AW16" s="157">
        <f t="shared" si="10"/>
        <v>3.1437436429064385</v>
      </c>
      <c r="AX16" s="157">
        <f t="shared" si="11"/>
        <v>3.0244562846496557</v>
      </c>
      <c r="AY16" s="157">
        <f t="shared" si="12"/>
        <v>2.9794887332109155</v>
      </c>
      <c r="AZ16" s="157">
        <f t="shared" si="13"/>
        <v>3.0799779092495196</v>
      </c>
      <c r="BA16" s="157">
        <f t="shared" si="14"/>
        <v>3.1816049906489896</v>
      </c>
      <c r="BB16" s="157">
        <f t="shared" si="15"/>
        <v>3.1234956156080744</v>
      </c>
      <c r="BC16" s="157">
        <f t="shared" si="16"/>
        <v>3.2037962348431788</v>
      </c>
      <c r="BD16" s="157">
        <f t="shared" si="17"/>
        <v>3.0820443736018657</v>
      </c>
      <c r="BE16" s="157" t="str">
        <f t="shared" si="18"/>
        <v/>
      </c>
      <c r="BF16" s="52" t="str">
        <f t="shared" si="19"/>
        <v/>
      </c>
      <c r="BI16"/>
    </row>
    <row r="17" spans="1:61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</v>
      </c>
      <c r="Q17" s="154">
        <v>263281.73000000027</v>
      </c>
      <c r="R17" s="154"/>
      <c r="S17" s="52" t="str">
        <f t="shared" si="0"/>
        <v/>
      </c>
      <c r="U17" s="109" t="s">
        <v>82</v>
      </c>
      <c r="V17" s="117">
        <v>75798.92399999997</v>
      </c>
      <c r="W17" s="154">
        <v>78510.058999999979</v>
      </c>
      <c r="X17" s="154">
        <v>82860.765000000043</v>
      </c>
      <c r="Y17" s="154">
        <v>82287.181999999913</v>
      </c>
      <c r="Z17" s="154">
        <v>81224.970999999918</v>
      </c>
      <c r="AA17" s="154">
        <v>82936.982000000047</v>
      </c>
      <c r="AB17" s="154">
        <v>94068.771999999837</v>
      </c>
      <c r="AC17" s="154">
        <v>90812.540999999997</v>
      </c>
      <c r="AD17" s="154">
        <v>85853.54</v>
      </c>
      <c r="AE17" s="154">
        <v>81718.175000000017</v>
      </c>
      <c r="AF17" s="154">
        <v>93299.05299999984</v>
      </c>
      <c r="AG17" s="154">
        <v>97861.879000000015</v>
      </c>
      <c r="AH17" s="154">
        <v>103988.54699999987</v>
      </c>
      <c r="AI17" s="154">
        <v>93005.014999999941</v>
      </c>
      <c r="AJ17" s="154">
        <v>91560.632999999973</v>
      </c>
      <c r="AK17" s="154">
        <v>87397.478000000061</v>
      </c>
      <c r="AL17" s="119"/>
      <c r="AM17" s="52" t="str">
        <f t="shared" si="1"/>
        <v/>
      </c>
      <c r="AO17" s="125">
        <f t="shared" si="2"/>
        <v>2.669050065963094</v>
      </c>
      <c r="AP17" s="157">
        <f t="shared" si="3"/>
        <v>2.3028660849619373</v>
      </c>
      <c r="AQ17" s="157">
        <f t="shared" si="4"/>
        <v>2.6914981115024137</v>
      </c>
      <c r="AR17" s="157">
        <f t="shared" si="5"/>
        <v>2.8730237814491453</v>
      </c>
      <c r="AS17" s="157">
        <f t="shared" si="6"/>
        <v>2.9620463358662326</v>
      </c>
      <c r="AT17" s="157">
        <f t="shared" si="7"/>
        <v>3.0321397672069845</v>
      </c>
      <c r="AU17" s="157">
        <f t="shared" si="8"/>
        <v>2.9828765998250821</v>
      </c>
      <c r="AV17" s="157">
        <f t="shared" si="9"/>
        <v>2.9654866008232301</v>
      </c>
      <c r="AW17" s="157">
        <f t="shared" si="10"/>
        <v>3.1309372530978496</v>
      </c>
      <c r="AX17" s="157">
        <f t="shared" si="11"/>
        <v>2.9865809904698848</v>
      </c>
      <c r="AY17" s="157">
        <f t="shared" si="12"/>
        <v>2.92428611041833</v>
      </c>
      <c r="AZ17" s="157">
        <f t="shared" si="13"/>
        <v>3.0741948943082802</v>
      </c>
      <c r="BA17" s="157">
        <f t="shared" si="14"/>
        <v>3.0627226019892806</v>
      </c>
      <c r="BB17" s="157">
        <f t="shared" si="15"/>
        <v>3.1446464081435579</v>
      </c>
      <c r="BC17" s="157">
        <f t="shared" si="16"/>
        <v>3.0986716009523363</v>
      </c>
      <c r="BD17" s="157">
        <f t="shared" si="17"/>
        <v>3.3195420738081589</v>
      </c>
      <c r="BE17" s="157" t="str">
        <f t="shared" si="18"/>
        <v/>
      </c>
      <c r="BF17" s="52" t="str">
        <f t="shared" si="19"/>
        <v/>
      </c>
      <c r="BI17"/>
    </row>
    <row r="18" spans="1:61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215837.9099999998</v>
      </c>
      <c r="Q18" s="154">
        <v>218686.84999999998</v>
      </c>
      <c r="R18" s="154"/>
      <c r="S18" s="52" t="str">
        <f t="shared" si="0"/>
        <v/>
      </c>
      <c r="U18" s="109" t="s">
        <v>83</v>
      </c>
      <c r="V18" s="117">
        <v>50975.751000000069</v>
      </c>
      <c r="W18" s="154">
        <v>55476.897000000012</v>
      </c>
      <c r="X18" s="154">
        <v>59634.482000000025</v>
      </c>
      <c r="Y18" s="154">
        <v>54113.734999999979</v>
      </c>
      <c r="Z18" s="154">
        <v>57504.426999999996</v>
      </c>
      <c r="AA18" s="154">
        <v>58105.801000000007</v>
      </c>
      <c r="AB18" s="154">
        <v>58962.415000000001</v>
      </c>
      <c r="AC18" s="154">
        <v>64051.424999999981</v>
      </c>
      <c r="AD18" s="154">
        <v>62214.675000000003</v>
      </c>
      <c r="AE18" s="154">
        <v>64766.222999999991</v>
      </c>
      <c r="AF18" s="154">
        <v>67694.932000000001</v>
      </c>
      <c r="AG18" s="154">
        <v>68116.868000000133</v>
      </c>
      <c r="AH18" s="154">
        <v>65495.567999999992</v>
      </c>
      <c r="AI18" s="154">
        <v>62769.229999999981</v>
      </c>
      <c r="AJ18" s="154">
        <v>67355.898000000001</v>
      </c>
      <c r="AK18" s="154">
        <v>67081.547999999908</v>
      </c>
      <c r="AL18" s="119"/>
      <c r="AM18" s="52" t="str">
        <f t="shared" si="1"/>
        <v/>
      </c>
      <c r="AO18" s="125">
        <f t="shared" si="2"/>
        <v>2.2548834482403852</v>
      </c>
      <c r="AP18" s="157">
        <f t="shared" si="3"/>
        <v>2.1516429593261281</v>
      </c>
      <c r="AQ18" s="157">
        <f t="shared" si="4"/>
        <v>2.0069789019200899</v>
      </c>
      <c r="AR18" s="157">
        <f t="shared" si="5"/>
        <v>2.825221445579241</v>
      </c>
      <c r="AS18" s="157">
        <f t="shared" si="6"/>
        <v>2.7760233480831014</v>
      </c>
      <c r="AT18" s="157">
        <f t="shared" si="7"/>
        <v>2.9152211882609924</v>
      </c>
      <c r="AU18" s="157">
        <f t="shared" si="8"/>
        <v>3.0734340293504063</v>
      </c>
      <c r="AV18" s="157">
        <f t="shared" si="9"/>
        <v>2.6629725829269866</v>
      </c>
      <c r="AW18" s="157">
        <f t="shared" si="10"/>
        <v>3.1881825143199927</v>
      </c>
      <c r="AX18" s="157">
        <f t="shared" si="11"/>
        <v>3.0273435971735125</v>
      </c>
      <c r="AY18" s="157">
        <f t="shared" si="12"/>
        <v>2.9794259417924462</v>
      </c>
      <c r="AZ18" s="157">
        <f t="shared" si="13"/>
        <v>2.8390637794244484</v>
      </c>
      <c r="BA18" s="157">
        <f t="shared" si="14"/>
        <v>3.0190129095735259</v>
      </c>
      <c r="BB18" s="157">
        <f t="shared" si="15"/>
        <v>3.1055132466582531</v>
      </c>
      <c r="BC18" s="157">
        <f t="shared" si="16"/>
        <v>3.1206704142011041</v>
      </c>
      <c r="BD18" s="157">
        <f t="shared" si="17"/>
        <v>3.0674705863658431</v>
      </c>
      <c r="BE18" s="157" t="str">
        <f t="shared" si="18"/>
        <v/>
      </c>
      <c r="BF18" s="52" t="str">
        <f t="shared" si="19"/>
        <v/>
      </c>
      <c r="BI18" s="105"/>
    </row>
    <row r="19" spans="1:61" ht="20.100000000000001" customHeight="1" thickBot="1">
      <c r="A19" s="201" t="s">
        <v>200</v>
      </c>
      <c r="B19" s="167">
        <f>SUM(B7:B11)</f>
        <v>1009283.8299999998</v>
      </c>
      <c r="C19" s="433">
        <f t="shared" ref="C19:R19" si="20">SUM(C7:C11)</f>
        <v>1099317.7399999998</v>
      </c>
      <c r="D19" s="168">
        <f t="shared" si="20"/>
        <v>1320194.42</v>
      </c>
      <c r="E19" s="168">
        <f t="shared" si="20"/>
        <v>1256886.3599999996</v>
      </c>
      <c r="F19" s="168">
        <f t="shared" si="20"/>
        <v>1081347.4400000002</v>
      </c>
      <c r="G19" s="168">
        <f t="shared" si="20"/>
        <v>1114596.5199999998</v>
      </c>
      <c r="H19" s="168">
        <f t="shared" si="20"/>
        <v>1089145.2299999997</v>
      </c>
      <c r="I19" s="168">
        <f t="shared" si="20"/>
        <v>1106698.6500000001</v>
      </c>
      <c r="J19" s="168">
        <f t="shared" si="20"/>
        <v>1242617.6199999999</v>
      </c>
      <c r="K19" s="168">
        <f t="shared" si="20"/>
        <v>1201315.78</v>
      </c>
      <c r="L19" s="168">
        <f t="shared" si="20"/>
        <v>1162913.2399999993</v>
      </c>
      <c r="M19" s="168">
        <f t="shared" si="20"/>
        <v>1355560.8699999996</v>
      </c>
      <c r="N19" s="168">
        <f t="shared" si="20"/>
        <v>1294231.2599999998</v>
      </c>
      <c r="O19" s="168">
        <f t="shared" si="20"/>
        <v>1271507.7399999995</v>
      </c>
      <c r="P19" s="168">
        <f t="shared" si="20"/>
        <v>1391038.0999999994</v>
      </c>
      <c r="Q19" s="168">
        <f t="shared" si="20"/>
        <v>1424389.1499999992</v>
      </c>
      <c r="R19" s="409">
        <f t="shared" si="20"/>
        <v>1260850.9499999997</v>
      </c>
      <c r="S19" s="165">
        <f>(R19-Q19)/Q19</f>
        <v>-0.11481286557118157</v>
      </c>
      <c r="T19" s="171"/>
      <c r="U19" s="170"/>
      <c r="V19" s="168">
        <f>SUM(V7:V11)</f>
        <v>221056.23100000003</v>
      </c>
      <c r="W19" s="168">
        <f t="shared" ref="W19:AL19" si="21">SUM(W7:W11)</f>
        <v>229577.43499999997</v>
      </c>
      <c r="X19" s="168">
        <f t="shared" si="21"/>
        <v>251012.67700000003</v>
      </c>
      <c r="Y19" s="168">
        <f t="shared" si="21"/>
        <v>260519.94700000013</v>
      </c>
      <c r="Z19" s="168">
        <f t="shared" si="21"/>
        <v>259095.72699999996</v>
      </c>
      <c r="AA19" s="168">
        <f t="shared" si="21"/>
        <v>271499.75799999991</v>
      </c>
      <c r="AB19" s="168">
        <f t="shared" si="21"/>
        <v>259966.40600000002</v>
      </c>
      <c r="AC19" s="168">
        <f t="shared" si="21"/>
        <v>283171.31199999998</v>
      </c>
      <c r="AD19" s="168">
        <f t="shared" si="21"/>
        <v>305092.973</v>
      </c>
      <c r="AE19" s="168">
        <f t="shared" si="21"/>
        <v>309571.92099999991</v>
      </c>
      <c r="AF19" s="168">
        <f t="shared" si="21"/>
        <v>303223.45099999988</v>
      </c>
      <c r="AG19" s="168">
        <f t="shared" si="21"/>
        <v>363376.35100000014</v>
      </c>
      <c r="AH19" s="168">
        <f t="shared" si="21"/>
        <v>360514.592</v>
      </c>
      <c r="AI19" s="168">
        <f t="shared" si="21"/>
        <v>359892.13300000015</v>
      </c>
      <c r="AJ19" s="168">
        <f t="shared" si="21"/>
        <v>383860.46600000013</v>
      </c>
      <c r="AK19" s="168">
        <f t="shared" si="21"/>
        <v>377236.5909999999</v>
      </c>
      <c r="AL19" s="409">
        <f t="shared" si="21"/>
        <v>349123.21999999986</v>
      </c>
      <c r="AM19" s="57">
        <f t="shared" si="1"/>
        <v>-7.452450708844427E-2</v>
      </c>
      <c r="AO19" s="172">
        <f t="shared" si="2"/>
        <v>2.1902286000163111</v>
      </c>
      <c r="AP19" s="173">
        <f t="shared" si="3"/>
        <v>2.088362869501224</v>
      </c>
      <c r="AQ19" s="173">
        <f t="shared" si="4"/>
        <v>1.9013311463625189</v>
      </c>
      <c r="AR19" s="173">
        <f t="shared" si="5"/>
        <v>2.0727406652738294</v>
      </c>
      <c r="AS19" s="173">
        <f t="shared" si="6"/>
        <v>2.3960451323581986</v>
      </c>
      <c r="AT19" s="173">
        <f t="shared" si="7"/>
        <v>2.4358568605615236</v>
      </c>
      <c r="AU19" s="173">
        <f t="shared" si="8"/>
        <v>2.3868846765274827</v>
      </c>
      <c r="AV19" s="173">
        <f t="shared" si="9"/>
        <v>2.5587029676054991</v>
      </c>
      <c r="AW19" s="173">
        <f t="shared" si="10"/>
        <v>2.4552442206637952</v>
      </c>
      <c r="AX19" s="173">
        <f t="shared" si="11"/>
        <v>2.576940436094163</v>
      </c>
      <c r="AY19" s="173">
        <f t="shared" si="12"/>
        <v>2.6074468891591609</v>
      </c>
      <c r="AZ19" s="173">
        <f t="shared" si="13"/>
        <v>2.6806347028887032</v>
      </c>
      <c r="BA19" s="173">
        <f t="shared" si="14"/>
        <v>2.7855500260440325</v>
      </c>
      <c r="BB19" s="173">
        <f t="shared" si="15"/>
        <v>2.8304360380849927</v>
      </c>
      <c r="BC19" s="173">
        <f t="shared" si="16"/>
        <v>2.7595251776353233</v>
      </c>
      <c r="BD19" s="173">
        <f t="shared" si="17"/>
        <v>2.6484096077255299</v>
      </c>
      <c r="BE19" s="173">
        <f t="shared" si="18"/>
        <v>2.7689491767444832</v>
      </c>
      <c r="BF19" s="61">
        <f t="shared" si="19"/>
        <v>4.5513944922769459E-2</v>
      </c>
      <c r="BI19" s="105"/>
    </row>
    <row r="20" spans="1:61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2">SUM(E7:E9)</f>
        <v>705578.6</v>
      </c>
      <c r="F20" s="154">
        <f t="shared" si="22"/>
        <v>632916.85000000009</v>
      </c>
      <c r="G20" s="154">
        <f t="shared" si="22"/>
        <v>633325.84999999986</v>
      </c>
      <c r="H20" s="154">
        <f t="shared" si="22"/>
        <v>600973.71999999986</v>
      </c>
      <c r="I20" s="154">
        <f t="shared" si="22"/>
        <v>621189.68999999983</v>
      </c>
      <c r="J20" s="154">
        <f t="shared" si="22"/>
        <v>700212.19</v>
      </c>
      <c r="K20" s="154">
        <f t="shared" si="22"/>
        <v>677164.05</v>
      </c>
      <c r="L20" s="154">
        <f t="shared" si="22"/>
        <v>711594.16999999958</v>
      </c>
      <c r="M20" s="154">
        <f t="shared" si="22"/>
        <v>777932.75999999954</v>
      </c>
      <c r="N20" s="154">
        <f t="shared" si="22"/>
        <v>755568.75999999954</v>
      </c>
      <c r="O20" s="154">
        <f t="shared" ref="O20:Q20" si="23">SUM(O7:O9)</f>
        <v>747401.82999999961</v>
      </c>
      <c r="P20" s="154">
        <f t="shared" ref="P20" si="24">SUM(P7:P9)</f>
        <v>763147.77999999945</v>
      </c>
      <c r="Q20" s="154">
        <f t="shared" si="23"/>
        <v>820060.09999999939</v>
      </c>
      <c r="R20" s="154">
        <f>IF(R9="","",SUM(R7:R9))</f>
        <v>727062.46999999974</v>
      </c>
      <c r="S20" s="61">
        <f>IF(R20="","",(R20-Q20)/Q20)</f>
        <v>-0.11340343226063519</v>
      </c>
      <c r="U20" s="109" t="s">
        <v>84</v>
      </c>
      <c r="V20" s="117">
        <f t="shared" ref="V20:AK20" si="25">SUM(V7:V9)</f>
        <v>127825.96000000005</v>
      </c>
      <c r="W20" s="154">
        <f t="shared" si="25"/>
        <v>131829.77699999997</v>
      </c>
      <c r="X20" s="154">
        <f t="shared" si="25"/>
        <v>147637.00799999994</v>
      </c>
      <c r="Y20" s="154">
        <f t="shared" si="25"/>
        <v>147798.02600000007</v>
      </c>
      <c r="Z20" s="154">
        <f t="shared" si="25"/>
        <v>150261.35799999989</v>
      </c>
      <c r="AA20" s="154">
        <f t="shared" si="25"/>
        <v>154060.902</v>
      </c>
      <c r="AB20" s="154">
        <f t="shared" si="25"/>
        <v>149616.23400000005</v>
      </c>
      <c r="AC20" s="154">
        <f t="shared" si="25"/>
        <v>163461.9059999999</v>
      </c>
      <c r="AD20" s="154">
        <f t="shared" si="25"/>
        <v>175986.76699999999</v>
      </c>
      <c r="AE20" s="154">
        <f t="shared" si="25"/>
        <v>179661.59399999992</v>
      </c>
      <c r="AF20" s="154">
        <f t="shared" si="25"/>
        <v>185422.15799999988</v>
      </c>
      <c r="AG20" s="154">
        <f t="shared" si="25"/>
        <v>208515.4380000002</v>
      </c>
      <c r="AH20" s="154">
        <f t="shared" si="25"/>
        <v>211263.07400000002</v>
      </c>
      <c r="AI20" s="154">
        <f>SUM(AI7:AI9)</f>
        <v>210042.29800000007</v>
      </c>
      <c r="AJ20" s="154">
        <f>SUM(AJ7:AJ9)</f>
        <v>217074.01400000032</v>
      </c>
      <c r="AK20" s="154">
        <f t="shared" si="25"/>
        <v>217074.10799999989</v>
      </c>
      <c r="AL20" s="119">
        <f>IF(AL9="","",SUM(AL7:AL9))</f>
        <v>202248.25999999989</v>
      </c>
      <c r="AM20" s="61">
        <f t="shared" si="1"/>
        <v>-6.8298555440799075E-2</v>
      </c>
      <c r="AO20" s="124">
        <f t="shared" si="2"/>
        <v>2.2349763291863489</v>
      </c>
      <c r="AP20" s="156">
        <f t="shared" si="3"/>
        <v>2.1937846678638007</v>
      </c>
      <c r="AQ20" s="156">
        <f t="shared" si="4"/>
        <v>1.9026467675130263</v>
      </c>
      <c r="AR20" s="156">
        <f t="shared" si="5"/>
        <v>2.094706755562032</v>
      </c>
      <c r="AS20" s="156">
        <f t="shared" si="6"/>
        <v>2.3741089844582248</v>
      </c>
      <c r="AT20" s="156">
        <f t="shared" si="7"/>
        <v>2.4325693006214739</v>
      </c>
      <c r="AU20" s="156">
        <f t="shared" si="8"/>
        <v>2.4895636701052433</v>
      </c>
      <c r="AV20" s="156">
        <f t="shared" si="9"/>
        <v>2.6314330168615636</v>
      </c>
      <c r="AW20" s="156">
        <f t="shared" si="10"/>
        <v>2.5133348078387496</v>
      </c>
      <c r="AX20" s="156">
        <f t="shared" si="11"/>
        <v>2.6531472543470063</v>
      </c>
      <c r="AY20" s="156">
        <f t="shared" si="12"/>
        <v>2.6057290210795294</v>
      </c>
      <c r="AZ20" s="156">
        <f t="shared" si="13"/>
        <v>2.6803786743728382</v>
      </c>
      <c r="BA20" s="156">
        <f t="shared" si="14"/>
        <v>2.7960800549773941</v>
      </c>
      <c r="BB20" s="156">
        <f>(AI20/O20)*10</f>
        <v>2.8102994877601537</v>
      </c>
      <c r="BC20" s="156">
        <f t="shared" si="16"/>
        <v>2.8444558143116194</v>
      </c>
      <c r="BD20" s="156">
        <f t="shared" si="17"/>
        <v>2.6470512100271684</v>
      </c>
      <c r="BE20" s="156">
        <f t="shared" si="18"/>
        <v>2.7817177800416513</v>
      </c>
      <c r="BF20" s="61">
        <f t="shared" si="19"/>
        <v>5.0874183885962952E-2</v>
      </c>
      <c r="BI20" s="105"/>
    </row>
    <row r="21" spans="1:61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6">SUM(E10:E12)</f>
        <v>793642.10999999975</v>
      </c>
      <c r="F21" s="154">
        <f t="shared" si="26"/>
        <v>677732</v>
      </c>
      <c r="G21" s="154">
        <f t="shared" si="26"/>
        <v>708901.94999999972</v>
      </c>
      <c r="H21" s="154">
        <f t="shared" si="26"/>
        <v>698966.54999999958</v>
      </c>
      <c r="I21" s="154">
        <f t="shared" si="26"/>
        <v>764650.08000000054</v>
      </c>
      <c r="J21" s="154">
        <f t="shared" si="26"/>
        <v>796480.04999999993</v>
      </c>
      <c r="K21" s="154">
        <f t="shared" si="26"/>
        <v>738948.75000000023</v>
      </c>
      <c r="L21" s="154">
        <f t="shared" si="26"/>
        <v>721584.67999999924</v>
      </c>
      <c r="M21" s="154">
        <f t="shared" si="26"/>
        <v>857827.72000000044</v>
      </c>
      <c r="N21" s="154">
        <f t="shared" si="26"/>
        <v>793316.29000000039</v>
      </c>
      <c r="O21" s="154">
        <f t="shared" ref="O21:Q21" si="27">SUM(O10:O12)</f>
        <v>832278.08000000007</v>
      </c>
      <c r="P21" s="154">
        <f t="shared" ref="P21" si="28">SUM(P10:P12)</f>
        <v>904806.05</v>
      </c>
      <c r="Q21" s="154">
        <f t="shared" si="27"/>
        <v>886151.49000000022</v>
      </c>
      <c r="R21" s="154" t="str">
        <f>IF(R13="","",SUM(R10:R12))</f>
        <v/>
      </c>
      <c r="S21" s="52" t="str">
        <f>IF(R21="","",(R21-Q21)/Q21)</f>
        <v/>
      </c>
      <c r="U21" s="109" t="s">
        <v>85</v>
      </c>
      <c r="V21" s="117">
        <f t="shared" ref="V21:AK21" si="29">SUM(V10:V12)</f>
        <v>139067.76800000004</v>
      </c>
      <c r="W21" s="154">
        <f t="shared" si="29"/>
        <v>148853.359</v>
      </c>
      <c r="X21" s="154">
        <f t="shared" si="29"/>
        <v>154274.67400000006</v>
      </c>
      <c r="Y21" s="154">
        <f t="shared" si="29"/>
        <v>163160.30300000007</v>
      </c>
      <c r="Z21" s="154">
        <f t="shared" si="29"/>
        <v>160986.291</v>
      </c>
      <c r="AA21" s="154">
        <f t="shared" si="29"/>
        <v>173530.01899999991</v>
      </c>
      <c r="AB21" s="154">
        <f t="shared" si="29"/>
        <v>163064.24500000002</v>
      </c>
      <c r="AC21" s="154">
        <f t="shared" si="29"/>
        <v>184238.13600000006</v>
      </c>
      <c r="AD21" s="154">
        <f t="shared" si="29"/>
        <v>191848.58100000001</v>
      </c>
      <c r="AE21" s="154">
        <f t="shared" si="29"/>
        <v>185481.71500000003</v>
      </c>
      <c r="AF21" s="154">
        <f t="shared" si="29"/>
        <v>184152.50399999987</v>
      </c>
      <c r="AG21" s="154">
        <f t="shared" si="29"/>
        <v>229727.8189999999</v>
      </c>
      <c r="AH21" s="154">
        <f t="shared" si="29"/>
        <v>219493.56100000002</v>
      </c>
      <c r="AI21" s="154">
        <f>SUM(AI10:AI12)</f>
        <v>236814.40700000006</v>
      </c>
      <c r="AJ21" s="154">
        <f>SUM(AJ10:AJ12)</f>
        <v>239303.40399999983</v>
      </c>
      <c r="AK21" s="154">
        <f t="shared" si="29"/>
        <v>236226.06400000013</v>
      </c>
      <c r="AL21" s="119" t="str">
        <f>IF(AL12="","",SUM(AL10:AL12))</f>
        <v/>
      </c>
      <c r="AM21" s="52" t="str">
        <f t="shared" si="1"/>
        <v/>
      </c>
      <c r="AO21" s="125">
        <f t="shared" si="2"/>
        <v>2.1295761374124362</v>
      </c>
      <c r="AP21" s="157">
        <f t="shared" si="3"/>
        <v>1.8682540841014164</v>
      </c>
      <c r="AQ21" s="157">
        <f t="shared" si="4"/>
        <v>1.9590101948490086</v>
      </c>
      <c r="AR21" s="157">
        <f t="shared" si="5"/>
        <v>2.0558423115930697</v>
      </c>
      <c r="AS21" s="157">
        <f t="shared" si="6"/>
        <v>2.3753680068227561</v>
      </c>
      <c r="AT21" s="157">
        <f t="shared" si="7"/>
        <v>2.4478705270877024</v>
      </c>
      <c r="AU21" s="157">
        <f t="shared" si="8"/>
        <v>2.3329334572591511</v>
      </c>
      <c r="AV21" s="157">
        <f t="shared" si="9"/>
        <v>2.4094437549787471</v>
      </c>
      <c r="AW21" s="157">
        <f t="shared" si="10"/>
        <v>2.4087054157853673</v>
      </c>
      <c r="AX21" s="157">
        <f t="shared" si="11"/>
        <v>2.5100754957634068</v>
      </c>
      <c r="AY21" s="157">
        <f t="shared" si="12"/>
        <v>2.5520567315813865</v>
      </c>
      <c r="AZ21" s="157">
        <f t="shared" si="13"/>
        <v>2.6780181339908178</v>
      </c>
      <c r="BA21" s="157">
        <f t="shared" si="14"/>
        <v>2.7667849982004009</v>
      </c>
      <c r="BB21" s="157">
        <f>(AI21/O21)*10</f>
        <v>2.8453759950039781</v>
      </c>
      <c r="BC21" s="157">
        <f t="shared" si="16"/>
        <v>2.6448033144782777</v>
      </c>
      <c r="BD21" s="157">
        <f t="shared" si="17"/>
        <v>2.665752601736302</v>
      </c>
      <c r="BE21" s="157" t="str">
        <f t="shared" si="18"/>
        <v/>
      </c>
      <c r="BF21" s="52" t="str">
        <f t="shared" si="19"/>
        <v/>
      </c>
      <c r="BI21" s="105"/>
    </row>
    <row r="22" spans="1:61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Q22" si="31">SUM(O13:O15)</f>
        <v>830495.60000000009</v>
      </c>
      <c r="P22" s="154">
        <f t="shared" ref="P22" si="32">SUM(P13:P15)</f>
        <v>849964.87999999954</v>
      </c>
      <c r="Q22" s="154">
        <f t="shared" si="31"/>
        <v>878727.88000000012</v>
      </c>
      <c r="R22" s="154" t="str">
        <f>IF(R15="","",SUM(R13:R15))</f>
        <v/>
      </c>
      <c r="S22" s="52" t="str">
        <f>IF(R22="","",(R22-Q22)/Q22)</f>
        <v/>
      </c>
      <c r="U22" s="109" t="s">
        <v>86</v>
      </c>
      <c r="V22" s="117">
        <f t="shared" ref="V22:AK22" si="33">SUM(V13:V15)</f>
        <v>158206.60300000003</v>
      </c>
      <c r="W22" s="154">
        <f t="shared" si="33"/>
        <v>169988.98999999996</v>
      </c>
      <c r="X22" s="154">
        <f t="shared" si="33"/>
        <v>174028.42199999993</v>
      </c>
      <c r="Y22" s="154">
        <f t="shared" si="33"/>
        <v>185845.58100000009</v>
      </c>
      <c r="Z22" s="154">
        <f t="shared" si="33"/>
        <v>187208.74600000004</v>
      </c>
      <c r="AA22" s="154">
        <f t="shared" si="33"/>
        <v>184869.60900000014</v>
      </c>
      <c r="AB22" s="154">
        <f t="shared" si="33"/>
        <v>182230.02000000002</v>
      </c>
      <c r="AC22" s="154">
        <f t="shared" si="33"/>
        <v>187633.69599999988</v>
      </c>
      <c r="AD22" s="154">
        <f t="shared" si="33"/>
        <v>192412.99599999998</v>
      </c>
      <c r="AE22" s="154">
        <f t="shared" si="33"/>
        <v>210505.53399999993</v>
      </c>
      <c r="AF22" s="154">
        <f t="shared" si="33"/>
        <v>229542.15600000002</v>
      </c>
      <c r="AG22" s="154">
        <f t="shared" si="33"/>
        <v>232578.478</v>
      </c>
      <c r="AH22" s="154">
        <f t="shared" si="33"/>
        <v>243737.14000000025</v>
      </c>
      <c r="AI22" s="154">
        <f>SUM(AI13:AI15)</f>
        <v>233950.72700000019</v>
      </c>
      <c r="AJ22" s="154">
        <f>SUM(AJ13:AJ15)</f>
        <v>239754.59399999981</v>
      </c>
      <c r="AK22" s="154">
        <f t="shared" si="33"/>
        <v>241890.14100000012</v>
      </c>
      <c r="AL22" s="119" t="str">
        <f>IF(AL15="","",SUM(AL13:AL15))</f>
        <v/>
      </c>
      <c r="AM22" s="52" t="str">
        <f t="shared" si="1"/>
        <v/>
      </c>
      <c r="AO22" s="125">
        <f t="shared" si="2"/>
        <v>2.2188383886890319</v>
      </c>
      <c r="AP22" s="157">
        <f t="shared" si="3"/>
        <v>2.0914214351067524</v>
      </c>
      <c r="AQ22" s="157">
        <f t="shared" si="4"/>
        <v>2.0806401653298372</v>
      </c>
      <c r="AR22" s="157">
        <f t="shared" si="5"/>
        <v>2.461963331890169</v>
      </c>
      <c r="AS22" s="157">
        <f t="shared" si="6"/>
        <v>2.5341007220888607</v>
      </c>
      <c r="AT22" s="157">
        <f t="shared" si="7"/>
        <v>2.6238920359321978</v>
      </c>
      <c r="AU22" s="157">
        <f t="shared" si="8"/>
        <v>2.5210378252334538</v>
      </c>
      <c r="AV22" s="157">
        <f t="shared" si="9"/>
        <v>2.5452176000846425</v>
      </c>
      <c r="AW22" s="157">
        <f t="shared" si="10"/>
        <v>2.7757012940097461</v>
      </c>
      <c r="AX22" s="157">
        <f t="shared" si="11"/>
        <v>2.852636870255294</v>
      </c>
      <c r="AY22" s="157">
        <f t="shared" si="12"/>
        <v>2.7021473464494807</v>
      </c>
      <c r="AZ22" s="157">
        <f t="shared" si="13"/>
        <v>2.9082210425011565</v>
      </c>
      <c r="BA22" s="157">
        <f t="shared" si="14"/>
        <v>2.8686093250975446</v>
      </c>
      <c r="BB22" s="157">
        <f>(AI22/O22)*10</f>
        <v>2.8170014025360297</v>
      </c>
      <c r="BC22" s="157">
        <f t="shared" si="16"/>
        <v>2.8207588294706949</v>
      </c>
      <c r="BD22" s="157">
        <f t="shared" si="17"/>
        <v>2.7527309250731875</v>
      </c>
      <c r="BE22" s="157" t="str">
        <f t="shared" si="18"/>
        <v/>
      </c>
      <c r="BF22" s="52" t="str">
        <f t="shared" si="19"/>
        <v/>
      </c>
      <c r="BI22" s="105"/>
    </row>
    <row r="23" spans="1:61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Q23" si="35">SUM(O16:O18)</f>
        <v>779776.2899999998</v>
      </c>
      <c r="P23" s="155">
        <f t="shared" ref="P23" si="36">SUM(P16:P18)</f>
        <v>851433.13999999978</v>
      </c>
      <c r="Q23" s="155">
        <f t="shared" si="35"/>
        <v>822918.59000000043</v>
      </c>
      <c r="R23" s="155" t="str">
        <f>IF(R18="","",(SUM(R16:R18)))</f>
        <v/>
      </c>
      <c r="S23" s="55" t="str">
        <f>IF(R23="","",(R23-Q23)/Q23)</f>
        <v/>
      </c>
      <c r="U23" s="110" t="s">
        <v>87</v>
      </c>
      <c r="V23" s="196">
        <f t="shared" ref="V23:AK23" si="37">SUM(V16:V18)</f>
        <v>189279.87400000004</v>
      </c>
      <c r="W23" s="155">
        <f t="shared" si="37"/>
        <v>206246.13400000002</v>
      </c>
      <c r="X23" s="155">
        <f t="shared" si="37"/>
        <v>227564.73100000003</v>
      </c>
      <c r="Y23" s="155">
        <f t="shared" si="37"/>
        <v>223989.65199999989</v>
      </c>
      <c r="Z23" s="155">
        <f t="shared" si="37"/>
        <v>227828.40799999997</v>
      </c>
      <c r="AA23" s="155">
        <f t="shared" si="37"/>
        <v>223073.37500000009</v>
      </c>
      <c r="AB23" s="155">
        <f t="shared" si="37"/>
        <v>229063.12599999984</v>
      </c>
      <c r="AC23" s="155">
        <f t="shared" si="37"/>
        <v>242707.26199999999</v>
      </c>
      <c r="AD23" s="155">
        <f t="shared" si="37"/>
        <v>240093.19299999997</v>
      </c>
      <c r="AE23" s="155">
        <f t="shared" si="37"/>
        <v>243753.495</v>
      </c>
      <c r="AF23" s="155">
        <f t="shared" si="37"/>
        <v>257072.85799999989</v>
      </c>
      <c r="AG23" s="155">
        <f t="shared" si="37"/>
        <v>256615.4160000002</v>
      </c>
      <c r="AH23" s="155">
        <f t="shared" si="37"/>
        <v>264469.51299999969</v>
      </c>
      <c r="AI23" s="155">
        <f>SUM(AI16:AI18)</f>
        <v>243824.8679999999</v>
      </c>
      <c r="AJ23" s="155">
        <f>SUM(AJ16:AJ18)</f>
        <v>267881.39899999992</v>
      </c>
      <c r="AK23" s="155">
        <f t="shared" si="37"/>
        <v>259561.33199999999</v>
      </c>
      <c r="AL23" s="123" t="str">
        <f>IF(AL18="","",SUM(AL16:AL18))</f>
        <v/>
      </c>
      <c r="AM23" s="55" t="str">
        <f t="shared" si="1"/>
        <v/>
      </c>
      <c r="AO23" s="126">
        <f>(V23/B23)*10</f>
        <v>2.5983068713923734</v>
      </c>
      <c r="AP23" s="158">
        <f>(W23/C23)*10</f>
        <v>2.3757143100519302</v>
      </c>
      <c r="AQ23" s="158">
        <f t="shared" ref="AQ23:BA23" si="38">IF(X18="","",(X23/D23)*10)</f>
        <v>2.363592154138149</v>
      </c>
      <c r="AR23" s="158">
        <f t="shared" si="38"/>
        <v>2.8478316593348785</v>
      </c>
      <c r="AS23" s="158">
        <f t="shared" si="38"/>
        <v>2.895775220890676</v>
      </c>
      <c r="AT23" s="158">
        <f t="shared" si="38"/>
        <v>2.9687767979556323</v>
      </c>
      <c r="AU23" s="158">
        <f t="shared" si="38"/>
        <v>3.0270235404625998</v>
      </c>
      <c r="AV23" s="158">
        <f t="shared" si="38"/>
        <v>2.8270139600458304</v>
      </c>
      <c r="AW23" s="158">
        <f t="shared" si="38"/>
        <v>3.1505149144959335</v>
      </c>
      <c r="AX23" s="158">
        <f t="shared" si="38"/>
        <v>3.012412183728137</v>
      </c>
      <c r="AY23" s="158">
        <f t="shared" si="38"/>
        <v>2.9591985197702608</v>
      </c>
      <c r="AZ23" s="158">
        <f t="shared" si="38"/>
        <v>3.0100187840397759</v>
      </c>
      <c r="BA23" s="158">
        <f t="shared" si="38"/>
        <v>3.0931421227564533</v>
      </c>
      <c r="BB23" s="158">
        <f>IF(AI18="","",(AI23/O23)*10)</f>
        <v>3.126856652694582</v>
      </c>
      <c r="BC23" s="158">
        <f t="shared" ref="BC23:BD23" si="39">IF(AJ18="","",(AJ23/P23)*10)</f>
        <v>3.1462411599341786</v>
      </c>
      <c r="BD23" s="158">
        <f t="shared" si="39"/>
        <v>3.1541556498316541</v>
      </c>
      <c r="BE23" s="158" t="str">
        <f t="shared" si="18"/>
        <v/>
      </c>
      <c r="BF23" s="55" t="str">
        <f t="shared" si="19"/>
        <v/>
      </c>
      <c r="BI23" s="105"/>
    </row>
    <row r="24" spans="1:61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BI24" s="105"/>
    </row>
    <row r="25" spans="1:61" ht="15.75" thickBot="1">
      <c r="S25" s="107" t="s">
        <v>1</v>
      </c>
      <c r="AM25" s="286">
        <v>1000</v>
      </c>
      <c r="BF25" s="286" t="s">
        <v>46</v>
      </c>
      <c r="BI25" s="105"/>
    </row>
    <row r="26" spans="1:61" ht="20.100000000000001" customHeight="1">
      <c r="A26" s="467" t="s">
        <v>2</v>
      </c>
      <c r="B26" s="469" t="s">
        <v>71</v>
      </c>
      <c r="C26" s="463"/>
      <c r="D26" s="463"/>
      <c r="E26" s="463"/>
      <c r="F26" s="463"/>
      <c r="G26" s="463"/>
      <c r="H26" s="463"/>
      <c r="I26" s="463"/>
      <c r="J26" s="463"/>
      <c r="K26" s="463"/>
      <c r="L26" s="463"/>
      <c r="M26" s="463"/>
      <c r="N26" s="463"/>
      <c r="O26" s="463"/>
      <c r="P26" s="463"/>
      <c r="Q26" s="463"/>
      <c r="R26" s="463"/>
      <c r="S26" s="465" t="s">
        <v>150</v>
      </c>
      <c r="U26" s="470" t="s">
        <v>3</v>
      </c>
      <c r="V26" s="462" t="s">
        <v>71</v>
      </c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4"/>
      <c r="AM26" s="465" t="s">
        <v>150</v>
      </c>
      <c r="AO26" s="462" t="s">
        <v>71</v>
      </c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4"/>
      <c r="BF26" s="465" t="str">
        <f>AM26</f>
        <v>D       2026/2025</v>
      </c>
      <c r="BI26" s="105"/>
    </row>
    <row r="27" spans="1:61" ht="20.100000000000001" customHeight="1" thickBot="1">
      <c r="A27" s="46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262">
        <v>2026</v>
      </c>
      <c r="S27" s="466"/>
      <c r="U27" s="471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66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176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35">
        <v>2024</v>
      </c>
      <c r="BD27" s="135">
        <v>2025</v>
      </c>
      <c r="BE27" s="133">
        <v>2026</v>
      </c>
      <c r="BF27" s="466"/>
      <c r="BI27" s="105"/>
    </row>
    <row r="28" spans="1:61" ht="3" customHeight="1" thickBot="1">
      <c r="A28" s="288" t="s">
        <v>88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9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87"/>
      <c r="AE28" s="287"/>
      <c r="AF28" s="287"/>
      <c r="AG28" s="287"/>
      <c r="AH28" s="287"/>
      <c r="AI28" s="287"/>
      <c r="AJ28" s="287"/>
      <c r="AK28" s="287"/>
      <c r="AL28" s="290"/>
      <c r="AM28" s="291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0"/>
      <c r="BD28" s="290"/>
      <c r="BE28" s="290"/>
      <c r="BF28" s="289"/>
      <c r="BI28" s="105"/>
    </row>
    <row r="29" spans="1:61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99971.109999999986</v>
      </c>
      <c r="Q29" s="153">
        <v>113553.34999999995</v>
      </c>
      <c r="R29" s="153">
        <v>84083.650000000081</v>
      </c>
      <c r="S29" s="61">
        <f t="shared" ref="S29:S45" si="40">IF(R29="","",(R29-Q29)/Q29)</f>
        <v>-0.25952294670302445</v>
      </c>
      <c r="U29" s="109" t="s">
        <v>72</v>
      </c>
      <c r="V29" s="39">
        <v>23270.865999999998</v>
      </c>
      <c r="W29" s="153">
        <v>22495.121000000003</v>
      </c>
      <c r="X29" s="153">
        <v>24799.759999999984</v>
      </c>
      <c r="Y29" s="153">
        <v>25615.480000000018</v>
      </c>
      <c r="Z29" s="153">
        <v>29400.613000000012</v>
      </c>
      <c r="AA29" s="153">
        <v>25803.076000000012</v>
      </c>
      <c r="AB29" s="153">
        <v>26846.136999999999</v>
      </c>
      <c r="AC29" s="153">
        <v>26379.177</v>
      </c>
      <c r="AD29" s="153">
        <v>31298.861000000001</v>
      </c>
      <c r="AE29" s="153">
        <v>31619.378999999994</v>
      </c>
      <c r="AF29" s="153">
        <v>28181.773000000012</v>
      </c>
      <c r="AG29" s="153">
        <v>29969.556000000044</v>
      </c>
      <c r="AH29" s="153">
        <v>27448.124000000014</v>
      </c>
      <c r="AI29" s="153">
        <v>27409.352000000024</v>
      </c>
      <c r="AJ29" s="153">
        <v>29052.251999999982</v>
      </c>
      <c r="AK29" s="153">
        <v>30523.398000000034</v>
      </c>
      <c r="AL29" s="112">
        <v>25232.371000000006</v>
      </c>
      <c r="AM29" s="61">
        <f>(AL29-AK29)/AK29</f>
        <v>-0.17334331518397858</v>
      </c>
      <c r="AO29" s="197">
        <f t="shared" ref="AO29:AO38" si="41">(V29/B29)*10</f>
        <v>2.7191842704023532</v>
      </c>
      <c r="AP29" s="156">
        <f t="shared" ref="AP29:AP38" si="42">(W29/C29)*10</f>
        <v>2.7800309700828514</v>
      </c>
      <c r="AQ29" s="156">
        <f t="shared" ref="AQ29:AQ38" si="43">(X29/D29)*10</f>
        <v>1.9785027216642543</v>
      </c>
      <c r="AR29" s="156">
        <f t="shared" ref="AR29:AR38" si="44">(Y29/E29)*10</f>
        <v>2.1318199900464254</v>
      </c>
      <c r="AS29" s="156">
        <f t="shared" ref="AS29:AS38" si="45">(Z29/F29)*10</f>
        <v>2.8836241613634588</v>
      </c>
      <c r="AT29" s="156">
        <f t="shared" ref="AT29:AT38" si="46">(AA29/G29)*10</f>
        <v>2.8113968285340656</v>
      </c>
      <c r="AU29" s="156">
        <f t="shared" ref="AU29:AU38" si="47">(AB29/H29)*10</f>
        <v>2.849648832409958</v>
      </c>
      <c r="AV29" s="156">
        <f t="shared" ref="AV29:AV38" si="48">(AC29/I29)*10</f>
        <v>2.7402501496381166</v>
      </c>
      <c r="AW29" s="156">
        <f t="shared" ref="AW29:AW38" si="49">(AD29/J29)*10</f>
        <v>2.5088253749107055</v>
      </c>
      <c r="AX29" s="156">
        <f t="shared" ref="AX29:AX38" si="50">(AE29/K29)*10</f>
        <v>2.713367743379365</v>
      </c>
      <c r="AY29" s="156">
        <f t="shared" ref="AY29:AY38" si="51">(AF29/L29)*10</f>
        <v>2.7634057686437541</v>
      </c>
      <c r="AZ29" s="156">
        <f t="shared" ref="AZ29:AZ38" si="52">(AG29/M29)*10</f>
        <v>2.8185167159702846</v>
      </c>
      <c r="BA29" s="156">
        <f t="shared" ref="BA29:BA38" si="53">(AH29/N29)*10</f>
        <v>2.7810398942869212</v>
      </c>
      <c r="BB29" s="156">
        <f t="shared" ref="BB29:BB38" si="54">(AI29/O29)*10</f>
        <v>2.8049428744170504</v>
      </c>
      <c r="BC29" s="156">
        <f t="shared" ref="BC29:BC38" si="55">(AJ29/P29)*10</f>
        <v>2.9060647621097724</v>
      </c>
      <c r="BD29" s="156">
        <f t="shared" ref="BD29:BD38" si="56">(AK29/Q29)*10</f>
        <v>2.6880226783269756</v>
      </c>
      <c r="BE29" s="156">
        <f t="shared" ref="BE29:BE38" si="57">(AL29/R29)*10</f>
        <v>3.0008653287529716</v>
      </c>
      <c r="BF29" s="61">
        <f t="shared" ref="BF29:BF45" si="58">IF(BE29="","",(BE29-BD29)/BD29)</f>
        <v>0.11638393267601045</v>
      </c>
      <c r="BI29" s="105"/>
    </row>
    <row r="30" spans="1:61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116909.73000000004</v>
      </c>
      <c r="Q30" s="154">
        <v>130686.72000000003</v>
      </c>
      <c r="R30" s="154">
        <v>100999.35999999997</v>
      </c>
      <c r="S30" s="52">
        <f t="shared" si="40"/>
        <v>-0.22716432090422081</v>
      </c>
      <c r="U30" s="109" t="s">
        <v>73</v>
      </c>
      <c r="V30" s="19">
        <v>24769.378999999986</v>
      </c>
      <c r="W30" s="154">
        <v>26090.180999999997</v>
      </c>
      <c r="X30" s="154">
        <v>26845.964000000011</v>
      </c>
      <c r="Y30" s="154">
        <v>29407.368999999981</v>
      </c>
      <c r="Z30" s="154">
        <v>29868.044999999998</v>
      </c>
      <c r="AA30" s="154">
        <v>27835.92599999997</v>
      </c>
      <c r="AB30" s="154">
        <v>29206.410000000018</v>
      </c>
      <c r="AC30" s="154">
        <v>26234.001999999982</v>
      </c>
      <c r="AD30" s="154">
        <v>31644.39</v>
      </c>
      <c r="AE30" s="154">
        <v>32055.040000000023</v>
      </c>
      <c r="AF30" s="154">
        <v>26905.675000000007</v>
      </c>
      <c r="AG30" s="154">
        <v>29964.09199999999</v>
      </c>
      <c r="AH30" s="154">
        <v>30612.233000000022</v>
      </c>
      <c r="AI30" s="154">
        <v>27807.31499999997</v>
      </c>
      <c r="AJ30" s="154">
        <v>32092.275999999983</v>
      </c>
      <c r="AK30" s="154">
        <v>32076.341999999986</v>
      </c>
      <c r="AL30" s="119">
        <v>29542.135999999984</v>
      </c>
      <c r="AM30" s="52">
        <f t="shared" ref="AM30:AM45" si="59">IF(AL30="","",(AL30-AK30)/AK30)</f>
        <v>-7.9005455173161668E-2</v>
      </c>
      <c r="AO30" s="198">
        <f t="shared" si="41"/>
        <v>2.7879398375187985</v>
      </c>
      <c r="AP30" s="157">
        <f t="shared" si="42"/>
        <v>2.0427271510143492</v>
      </c>
      <c r="AQ30" s="157">
        <f t="shared" si="43"/>
        <v>2.0896835533292704</v>
      </c>
      <c r="AR30" s="157">
        <f t="shared" si="44"/>
        <v>1.9668833753855519</v>
      </c>
      <c r="AS30" s="157">
        <f t="shared" si="45"/>
        <v>2.7208012815111413</v>
      </c>
      <c r="AT30" s="157">
        <f t="shared" si="46"/>
        <v>2.8186535496385967</v>
      </c>
      <c r="AU30" s="157">
        <f t="shared" si="47"/>
        <v>2.5500559099287456</v>
      </c>
      <c r="AV30" s="157">
        <f t="shared" si="48"/>
        <v>2.5589202711163801</v>
      </c>
      <c r="AW30" s="157">
        <f t="shared" si="49"/>
        <v>2.135369876877645</v>
      </c>
      <c r="AX30" s="157">
        <f t="shared" si="50"/>
        <v>2.795967218099392</v>
      </c>
      <c r="AY30" s="157">
        <f t="shared" si="51"/>
        <v>2.5867100565456687</v>
      </c>
      <c r="AZ30" s="157">
        <f t="shared" si="52"/>
        <v>2.702163825618805</v>
      </c>
      <c r="BA30" s="157">
        <f t="shared" si="53"/>
        <v>2.8538574514087225</v>
      </c>
      <c r="BB30" s="157">
        <f t="shared" si="54"/>
        <v>2.8045980686445504</v>
      </c>
      <c r="BC30" s="157">
        <f t="shared" si="55"/>
        <v>2.745047482360961</v>
      </c>
      <c r="BD30" s="157">
        <f t="shared" si="56"/>
        <v>2.4544454096024433</v>
      </c>
      <c r="BE30" s="157">
        <f t="shared" si="57"/>
        <v>2.9249824949385812</v>
      </c>
      <c r="BF30" s="52">
        <f t="shared" si="58"/>
        <v>0.19170810786635209</v>
      </c>
      <c r="BI30" s="105"/>
    </row>
    <row r="31" spans="1:61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135113.56000000003</v>
      </c>
      <c r="Q31" s="154">
        <v>138721.73000000001</v>
      </c>
      <c r="R31" s="154">
        <v>116717.31999999993</v>
      </c>
      <c r="S31" s="52">
        <f t="shared" si="40"/>
        <v>-0.15862266135233516</v>
      </c>
      <c r="U31" s="109" t="s">
        <v>74</v>
      </c>
      <c r="V31" s="19">
        <v>34176.324999999983</v>
      </c>
      <c r="W31" s="154">
        <v>30181.553999999996</v>
      </c>
      <c r="X31" s="154">
        <v>34669.633000000002</v>
      </c>
      <c r="Y31" s="154">
        <v>29423.860999999994</v>
      </c>
      <c r="Z31" s="154">
        <v>29544.088000000018</v>
      </c>
      <c r="AA31" s="154">
        <v>34831.201999999983</v>
      </c>
      <c r="AB31" s="154">
        <v>34959.243999999999</v>
      </c>
      <c r="AC31" s="154">
        <v>36752.83499999997</v>
      </c>
      <c r="AD31" s="154">
        <v>36699.917000000001</v>
      </c>
      <c r="AE31" s="154">
        <v>35665.698999999964</v>
      </c>
      <c r="AF31" s="154">
        <v>30966.271999999997</v>
      </c>
      <c r="AG31" s="154">
        <v>41575.407999999974</v>
      </c>
      <c r="AH31" s="154">
        <v>38835.720000000016</v>
      </c>
      <c r="AI31" s="154">
        <v>38540.090000000004</v>
      </c>
      <c r="AJ31" s="154">
        <v>34052.203999999998</v>
      </c>
      <c r="AK31" s="154">
        <v>34299.871999999981</v>
      </c>
      <c r="AL31" s="119">
        <v>33300.596999999972</v>
      </c>
      <c r="AM31" s="52">
        <f t="shared" si="59"/>
        <v>-2.9133490643930369E-2</v>
      </c>
      <c r="AO31" s="198">
        <f t="shared" si="41"/>
        <v>2.0964781146598703</v>
      </c>
      <c r="AP31" s="157">
        <f t="shared" si="42"/>
        <v>2.4308336581123937</v>
      </c>
      <c r="AQ31" s="157">
        <f t="shared" si="43"/>
        <v>1.9152653234034593</v>
      </c>
      <c r="AR31" s="157">
        <f t="shared" si="44"/>
        <v>2.2929730300085991</v>
      </c>
      <c r="AS31" s="157">
        <f t="shared" si="45"/>
        <v>2.7059927155303445</v>
      </c>
      <c r="AT31" s="157">
        <f t="shared" si="46"/>
        <v>2.7063088774745574</v>
      </c>
      <c r="AU31" s="157">
        <f t="shared" si="47"/>
        <v>2.0927770392969895</v>
      </c>
      <c r="AV31" s="157">
        <f t="shared" si="48"/>
        <v>2.8047938509619263</v>
      </c>
      <c r="AW31" s="157">
        <f t="shared" si="49"/>
        <v>2.691589892008329</v>
      </c>
      <c r="AX31" s="157">
        <f t="shared" si="50"/>
        <v>2.7142155595131729</v>
      </c>
      <c r="AY31" s="157">
        <f t="shared" si="51"/>
        <v>2.6248636127218381</v>
      </c>
      <c r="AZ31" s="157">
        <f t="shared" si="52"/>
        <v>2.6944911272557897</v>
      </c>
      <c r="BA31" s="157">
        <f t="shared" si="53"/>
        <v>2.8176742788291529</v>
      </c>
      <c r="BB31" s="157">
        <f t="shared" si="54"/>
        <v>2.7981723780518082</v>
      </c>
      <c r="BC31" s="157">
        <f t="shared" si="55"/>
        <v>2.5202654715041177</v>
      </c>
      <c r="BD31" s="157">
        <f t="shared" si="56"/>
        <v>2.4725666267281974</v>
      </c>
      <c r="BE31" s="157">
        <f t="shared" si="57"/>
        <v>2.8530981520137706</v>
      </c>
      <c r="BF31" s="52">
        <f t="shared" ref="BF31" si="60">IF(BE31="","",(BE31-BD31)/BD31)</f>
        <v>0.15390142420109759</v>
      </c>
      <c r="BI31" s="105"/>
    </row>
    <row r="32" spans="1:61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147483.00000000003</v>
      </c>
      <c r="Q32" s="154">
        <v>146612.74999999988</v>
      </c>
      <c r="R32" s="154">
        <v>115053.83999999995</v>
      </c>
      <c r="S32" s="52">
        <f t="shared" si="40"/>
        <v>-0.21525351649157359</v>
      </c>
      <c r="U32" s="109" t="s">
        <v>75</v>
      </c>
      <c r="V32" s="19">
        <v>29571.834999999992</v>
      </c>
      <c r="W32" s="154">
        <v>27556.182000000004</v>
      </c>
      <c r="X32" s="154">
        <v>27462.67</v>
      </c>
      <c r="Y32" s="154">
        <v>33693.252999999975</v>
      </c>
      <c r="Z32" s="154">
        <v>31434.276000000013</v>
      </c>
      <c r="AA32" s="154">
        <v>35272.59899999998</v>
      </c>
      <c r="AB32" s="154">
        <v>32738.878999999994</v>
      </c>
      <c r="AC32" s="154">
        <v>32002.925999999999</v>
      </c>
      <c r="AD32" s="154">
        <v>37177.171999999999</v>
      </c>
      <c r="AE32" s="154">
        <v>34138.758999999991</v>
      </c>
      <c r="AF32" s="154">
        <v>27197.232999999986</v>
      </c>
      <c r="AG32" s="154">
        <v>36264.787000000062</v>
      </c>
      <c r="AH32" s="154">
        <v>35088.123000000021</v>
      </c>
      <c r="AI32" s="154">
        <v>31355.767000000014</v>
      </c>
      <c r="AJ32" s="154">
        <v>35430.792000000016</v>
      </c>
      <c r="AK32" s="154">
        <v>35349.999000000033</v>
      </c>
      <c r="AL32" s="119">
        <v>33814.362000000023</v>
      </c>
      <c r="AM32" s="52">
        <f t="shared" si="59"/>
        <v>-4.3440934750804613E-2</v>
      </c>
      <c r="AO32" s="198">
        <f t="shared" si="41"/>
        <v>2.2914270225780289</v>
      </c>
      <c r="AP32" s="157">
        <f t="shared" si="42"/>
        <v>1.9145717289185553</v>
      </c>
      <c r="AQ32" s="157">
        <f t="shared" si="43"/>
        <v>2.1035922277296368</v>
      </c>
      <c r="AR32" s="157">
        <f t="shared" si="44"/>
        <v>2.004869476200021</v>
      </c>
      <c r="AS32" s="157">
        <f t="shared" si="45"/>
        <v>2.7051742263548508</v>
      </c>
      <c r="AT32" s="157">
        <f t="shared" si="46"/>
        <v>2.7930772105810764</v>
      </c>
      <c r="AU32" s="157">
        <f t="shared" si="47"/>
        <v>2.0109938298336294</v>
      </c>
      <c r="AV32" s="157">
        <f t="shared" si="48"/>
        <v>2.3678384891138591</v>
      </c>
      <c r="AW32" s="157">
        <f t="shared" si="49"/>
        <v>2.2640842936783332</v>
      </c>
      <c r="AX32" s="157">
        <f t="shared" si="50"/>
        <v>2.578341806144997</v>
      </c>
      <c r="AY32" s="157">
        <f t="shared" si="51"/>
        <v>2.6090495071464521</v>
      </c>
      <c r="AZ32" s="157">
        <f t="shared" si="52"/>
        <v>2.6516092544009791</v>
      </c>
      <c r="BA32" s="157">
        <f t="shared" si="53"/>
        <v>2.6528187763991968</v>
      </c>
      <c r="BB32" s="157">
        <f t="shared" si="54"/>
        <v>2.6880382267319995</v>
      </c>
      <c r="BC32" s="157">
        <f t="shared" si="55"/>
        <v>2.4023644759056979</v>
      </c>
      <c r="BD32" s="157">
        <f t="shared" si="56"/>
        <v>2.4111135627699545</v>
      </c>
      <c r="BE32" s="157">
        <f t="shared" si="57"/>
        <v>2.9390033396538557</v>
      </c>
      <c r="BF32" s="52">
        <f t="shared" ref="BF32" si="61">IF(BE32="","",(BE32-BD32)/BD32)</f>
        <v>0.21894023783659811</v>
      </c>
      <c r="BI32" s="105"/>
    </row>
    <row r="33" spans="1:61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152707.31</v>
      </c>
      <c r="Q33" s="154">
        <v>149186.7000000001</v>
      </c>
      <c r="R33" s="154">
        <v>101795.87999999995</v>
      </c>
      <c r="S33" s="52">
        <f t="shared" si="40"/>
        <v>-0.31766115880303086</v>
      </c>
      <c r="U33" s="109" t="s">
        <v>76</v>
      </c>
      <c r="V33" s="19">
        <v>29004.790999999972</v>
      </c>
      <c r="W33" s="154">
        <v>32396.498</v>
      </c>
      <c r="X33" s="154">
        <v>31705.719999999998</v>
      </c>
      <c r="Y33" s="154">
        <v>31122.389999999996</v>
      </c>
      <c r="Z33" s="154">
        <v>31058.100000000006</v>
      </c>
      <c r="AA33" s="154">
        <v>31539.86900000001</v>
      </c>
      <c r="AB33" s="154">
        <v>33068.363999999994</v>
      </c>
      <c r="AC33" s="154">
        <v>35573.933999999957</v>
      </c>
      <c r="AD33" s="154">
        <v>34606.108999999997</v>
      </c>
      <c r="AE33" s="154">
        <v>36493.042000000009</v>
      </c>
      <c r="AF33" s="154">
        <v>28939.759999999998</v>
      </c>
      <c r="AG33" s="154">
        <v>35107.968000000023</v>
      </c>
      <c r="AH33" s="154">
        <v>34502.495999999999</v>
      </c>
      <c r="AI33" s="154">
        <v>34636.10500000001</v>
      </c>
      <c r="AJ33" s="154">
        <v>36279.495000000017</v>
      </c>
      <c r="AK33" s="154">
        <v>37899.821000000018</v>
      </c>
      <c r="AL33" s="119">
        <v>28783.321000000036</v>
      </c>
      <c r="AM33" s="52">
        <f t="shared" si="59"/>
        <v>-0.2405420331668579</v>
      </c>
      <c r="AO33" s="198">
        <f t="shared" si="41"/>
        <v>2.4552842575993914</v>
      </c>
      <c r="AP33" s="157">
        <f t="shared" si="42"/>
        <v>2.2012427902355096</v>
      </c>
      <c r="AQ33" s="157">
        <f t="shared" si="43"/>
        <v>1.8923654382954234</v>
      </c>
      <c r="AR33" s="157">
        <f t="shared" si="44"/>
        <v>2.3594416740317734</v>
      </c>
      <c r="AS33" s="157">
        <f t="shared" si="45"/>
        <v>2.6818729356906932</v>
      </c>
      <c r="AT33" s="157">
        <f t="shared" si="46"/>
        <v>2.7474026310017368</v>
      </c>
      <c r="AU33" s="157">
        <f t="shared" si="47"/>
        <v>2.3909894211379137</v>
      </c>
      <c r="AV33" s="157">
        <f t="shared" si="48"/>
        <v>2.6441904855347453</v>
      </c>
      <c r="AW33" s="157">
        <f t="shared" si="49"/>
        <v>2.4025006171809284</v>
      </c>
      <c r="AX33" s="157">
        <f t="shared" si="50"/>
        <v>2.5432874794546838</v>
      </c>
      <c r="AY33" s="157">
        <f t="shared" si="51"/>
        <v>2.5567507968930014</v>
      </c>
      <c r="AZ33" s="157">
        <f t="shared" si="52"/>
        <v>2.7072195800906469</v>
      </c>
      <c r="BA33" s="157">
        <f t="shared" si="53"/>
        <v>2.6754694876637215</v>
      </c>
      <c r="BB33" s="157">
        <f t="shared" si="54"/>
        <v>2.6889600884413358</v>
      </c>
      <c r="BC33" s="157">
        <f t="shared" si="55"/>
        <v>2.3757536558007613</v>
      </c>
      <c r="BD33" s="157">
        <f t="shared" si="56"/>
        <v>2.5404289390408117</v>
      </c>
      <c r="BE33" s="157">
        <f t="shared" si="57"/>
        <v>2.8275526475138335</v>
      </c>
      <c r="BF33" s="52">
        <f t="shared" ref="BF33" si="62">IF(BE33="","",(BE33-BD33)/BD33)</f>
        <v>0.11302174371444176</v>
      </c>
      <c r="BI33" s="105"/>
    </row>
    <row r="34" spans="1:61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136448.87999999992</v>
      </c>
      <c r="Q34" s="154">
        <v>132271.41000000012</v>
      </c>
      <c r="R34" s="154"/>
      <c r="S34" s="52" t="str">
        <f t="shared" si="40"/>
        <v/>
      </c>
      <c r="U34" s="109" t="s">
        <v>77</v>
      </c>
      <c r="V34" s="19">
        <v>28421.635000000002</v>
      </c>
      <c r="W34" s="154">
        <v>31101.468000000008</v>
      </c>
      <c r="X34" s="154">
        <v>27821.58</v>
      </c>
      <c r="Y34" s="154">
        <v>30041.770000000019</v>
      </c>
      <c r="Z34" s="154">
        <v>29496.788000000015</v>
      </c>
      <c r="AA34" s="154">
        <v>31068.588000000022</v>
      </c>
      <c r="AB34" s="154">
        <v>31963.873999999989</v>
      </c>
      <c r="AC34" s="154">
        <v>36419.877999999997</v>
      </c>
      <c r="AD34" s="154">
        <v>35474.750999999997</v>
      </c>
      <c r="AE34" s="154">
        <v>29960.277999999991</v>
      </c>
      <c r="AF34" s="154">
        <v>34243.893000000018</v>
      </c>
      <c r="AG34" s="154">
        <v>37052.935999999958</v>
      </c>
      <c r="AH34" s="154">
        <v>32003.355000000043</v>
      </c>
      <c r="AI34" s="154">
        <v>34450.578000000001</v>
      </c>
      <c r="AJ34" s="154">
        <v>32505.954999999998</v>
      </c>
      <c r="AK34" s="154">
        <v>33403.918999999973</v>
      </c>
      <c r="AL34" s="119"/>
      <c r="AM34" s="52" t="str">
        <f t="shared" si="59"/>
        <v/>
      </c>
      <c r="AO34" s="198">
        <f t="shared" si="41"/>
        <v>2.1020165625234823</v>
      </c>
      <c r="AP34" s="157">
        <f t="shared" si="42"/>
        <v>1.7740098041642658</v>
      </c>
      <c r="AQ34" s="157">
        <f t="shared" si="43"/>
        <v>2.354680177351006</v>
      </c>
      <c r="AR34" s="157">
        <f t="shared" si="44"/>
        <v>1.9712545810595916</v>
      </c>
      <c r="AS34" s="157">
        <f t="shared" si="45"/>
        <v>2.5708010782503732</v>
      </c>
      <c r="AT34" s="157">
        <f t="shared" si="46"/>
        <v>2.691606613908089</v>
      </c>
      <c r="AU34" s="157">
        <f t="shared" si="47"/>
        <v>2.5245321454200687</v>
      </c>
      <c r="AV34" s="157">
        <f t="shared" si="48"/>
        <v>2.3212555829506831</v>
      </c>
      <c r="AW34" s="157">
        <f t="shared" si="49"/>
        <v>2.4196352167128494</v>
      </c>
      <c r="AX34" s="157">
        <f t="shared" si="50"/>
        <v>2.6077093653063175</v>
      </c>
      <c r="AY34" s="157">
        <f t="shared" si="51"/>
        <v>2.6111078111666934</v>
      </c>
      <c r="AZ34" s="157">
        <f t="shared" si="52"/>
        <v>2.7174495870537294</v>
      </c>
      <c r="BA34" s="157">
        <f t="shared" si="53"/>
        <v>2.6468771860293314</v>
      </c>
      <c r="BB34" s="157">
        <f t="shared" si="54"/>
        <v>2.6921494721951751</v>
      </c>
      <c r="BC34" s="157">
        <f t="shared" si="55"/>
        <v>2.3822808219459199</v>
      </c>
      <c r="BD34" s="157">
        <f t="shared" si="56"/>
        <v>2.5254073423727732</v>
      </c>
      <c r="BE34" s="157"/>
      <c r="BF34" s="52"/>
      <c r="BI34" s="105"/>
    </row>
    <row r="35" spans="1:61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131488.37</v>
      </c>
      <c r="Q35" s="154">
        <v>120234.07000000007</v>
      </c>
      <c r="R35" s="154"/>
      <c r="S35" s="52" t="str">
        <f t="shared" si="40"/>
        <v/>
      </c>
      <c r="U35" s="109" t="s">
        <v>78</v>
      </c>
      <c r="V35" s="19">
        <v>32779.412000000004</v>
      </c>
      <c r="W35" s="154">
        <v>32399.374999999993</v>
      </c>
      <c r="X35" s="154">
        <v>32672.658999999996</v>
      </c>
      <c r="Y35" s="154">
        <v>33859.816999999988</v>
      </c>
      <c r="Z35" s="154">
        <v>36267.96699999999</v>
      </c>
      <c r="AA35" s="154">
        <v>36630.704999999973</v>
      </c>
      <c r="AB35" s="154">
        <v>36275.366999999962</v>
      </c>
      <c r="AC35" s="154">
        <v>35138.28200000005</v>
      </c>
      <c r="AD35" s="154">
        <v>35499.514000000003</v>
      </c>
      <c r="AE35" s="154">
        <v>41925.194999999985</v>
      </c>
      <c r="AF35" s="154">
        <v>39852.698999999964</v>
      </c>
      <c r="AG35" s="154">
        <v>35007.287999999979</v>
      </c>
      <c r="AH35" s="154">
        <v>33825.857000000018</v>
      </c>
      <c r="AI35" s="154">
        <v>33345.652999999977</v>
      </c>
      <c r="AJ35" s="154">
        <v>33866.552999999993</v>
      </c>
      <c r="AK35" s="154">
        <v>33349.91800000002</v>
      </c>
      <c r="AL35" s="119"/>
      <c r="AM35" s="52" t="str">
        <f t="shared" si="59"/>
        <v/>
      </c>
      <c r="AO35" s="198">
        <f t="shared" si="41"/>
        <v>2.5730718413288924</v>
      </c>
      <c r="AP35" s="157">
        <f t="shared" si="42"/>
        <v>2.1152117341675951</v>
      </c>
      <c r="AQ35" s="157">
        <f t="shared" si="43"/>
        <v>2.0786182429808124</v>
      </c>
      <c r="AR35" s="157">
        <f t="shared" si="44"/>
        <v>2.2082312689324564</v>
      </c>
      <c r="AS35" s="157">
        <f t="shared" si="45"/>
        <v>2.8364029516511247</v>
      </c>
      <c r="AT35" s="157">
        <f t="shared" si="46"/>
        <v>2.9159914494554884</v>
      </c>
      <c r="AU35" s="157">
        <f t="shared" si="47"/>
        <v>2.6482236092860245</v>
      </c>
      <c r="AV35" s="157">
        <f t="shared" si="48"/>
        <v>2.4414298807413699</v>
      </c>
      <c r="AW35" s="157">
        <f t="shared" si="49"/>
        <v>2.5776024338708856</v>
      </c>
      <c r="AX35" s="157">
        <f t="shared" si="50"/>
        <v>2.962909422884465</v>
      </c>
      <c r="AY35" s="157">
        <f t="shared" si="51"/>
        <v>2.6702840031607016</v>
      </c>
      <c r="AZ35" s="157">
        <f t="shared" si="52"/>
        <v>2.9177581046988688</v>
      </c>
      <c r="BA35" s="157">
        <f t="shared" si="53"/>
        <v>2.6024694558995529</v>
      </c>
      <c r="BB35" s="157">
        <f t="shared" si="54"/>
        <v>2.6894941599719639</v>
      </c>
      <c r="BC35" s="157">
        <f t="shared" si="55"/>
        <v>2.5756310615151738</v>
      </c>
      <c r="BD35" s="157">
        <f t="shared" si="56"/>
        <v>2.7737494039750965</v>
      </c>
      <c r="BE35" s="157"/>
      <c r="BF35" s="52"/>
      <c r="BI35" s="105"/>
    </row>
    <row r="36" spans="1:61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102661.22000000003</v>
      </c>
      <c r="Q36" s="154">
        <v>83492.899999999951</v>
      </c>
      <c r="R36" s="154"/>
      <c r="S36" s="52" t="str">
        <f t="shared" si="40"/>
        <v/>
      </c>
      <c r="U36" s="109" t="s">
        <v>79</v>
      </c>
      <c r="V36" s="19">
        <v>21851.23599999999</v>
      </c>
      <c r="W36" s="154">
        <v>23756.94100000001</v>
      </c>
      <c r="X36" s="154">
        <v>26722.863000000001</v>
      </c>
      <c r="Y36" s="154">
        <v>25745.833000000013</v>
      </c>
      <c r="Z36" s="154">
        <v>21196.857</v>
      </c>
      <c r="AA36" s="154">
        <v>23742.381999999994</v>
      </c>
      <c r="AB36" s="154">
        <v>27458.442999999999</v>
      </c>
      <c r="AC36" s="154">
        <v>27213.074000000004</v>
      </c>
      <c r="AD36" s="154">
        <v>30488.754000000001</v>
      </c>
      <c r="AE36" s="154">
        <v>28270.806999999997</v>
      </c>
      <c r="AF36" s="154">
        <v>25817.175000000007</v>
      </c>
      <c r="AG36" s="154">
        <v>25658.437000000005</v>
      </c>
      <c r="AH36" s="154">
        <v>28965.705000000002</v>
      </c>
      <c r="AI36" s="154">
        <v>27884.359000000011</v>
      </c>
      <c r="AJ36" s="154">
        <v>25359.499999999982</v>
      </c>
      <c r="AK36" s="154">
        <v>23129.517999999982</v>
      </c>
      <c r="AL36" s="119"/>
      <c r="AM36" s="52" t="str">
        <f t="shared" si="59"/>
        <v/>
      </c>
      <c r="AO36" s="198">
        <f t="shared" si="41"/>
        <v>2.596858038930463</v>
      </c>
      <c r="AP36" s="157">
        <f t="shared" si="42"/>
        <v>2.5390380338304137</v>
      </c>
      <c r="AQ36" s="157">
        <f t="shared" si="43"/>
        <v>2.4369051446930676</v>
      </c>
      <c r="AR36" s="157">
        <f t="shared" si="44"/>
        <v>3.0047628823362675</v>
      </c>
      <c r="AS36" s="157">
        <f t="shared" si="45"/>
        <v>2.8217482283915563</v>
      </c>
      <c r="AT36" s="157">
        <f t="shared" si="46"/>
        <v>3.0548593316653818</v>
      </c>
      <c r="AU36" s="157">
        <f t="shared" si="47"/>
        <v>2.4088946240090925</v>
      </c>
      <c r="AV36" s="157">
        <f t="shared" si="48"/>
        <v>2.4788911781300693</v>
      </c>
      <c r="AW36" s="157">
        <f t="shared" si="49"/>
        <v>2.6460630977752024</v>
      </c>
      <c r="AX36" s="157">
        <f t="shared" si="50"/>
        <v>2.7962553403787336</v>
      </c>
      <c r="AY36" s="157">
        <f t="shared" si="51"/>
        <v>2.8847610738564002</v>
      </c>
      <c r="AZ36" s="157">
        <f t="shared" si="52"/>
        <v>2.8576564297455391</v>
      </c>
      <c r="BA36" s="157">
        <f t="shared" si="53"/>
        <v>2.6836987129770478</v>
      </c>
      <c r="BB36" s="157">
        <f t="shared" si="54"/>
        <v>2.7439739186098122</v>
      </c>
      <c r="BC36" s="157">
        <f t="shared" si="55"/>
        <v>2.4702122184014543</v>
      </c>
      <c r="BD36" s="157">
        <f t="shared" si="56"/>
        <v>2.770237708835122</v>
      </c>
      <c r="BE36" s="157"/>
      <c r="BF36" s="52"/>
      <c r="BI36" s="105"/>
    </row>
    <row r="37" spans="1:61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126519.21999999977</v>
      </c>
      <c r="R37" s="154"/>
      <c r="S37" s="52" t="str">
        <f t="shared" si="40"/>
        <v/>
      </c>
      <c r="U37" s="109" t="s">
        <v>80</v>
      </c>
      <c r="V37" s="19">
        <v>36869.314999999995</v>
      </c>
      <c r="W37" s="154">
        <v>38144.778000000013</v>
      </c>
      <c r="X37" s="154">
        <v>35747.971000000005</v>
      </c>
      <c r="Y37" s="154">
        <v>35405.063999999991</v>
      </c>
      <c r="Z37" s="154">
        <v>39468.506000000016</v>
      </c>
      <c r="AA37" s="154">
        <v>36656.012999999941</v>
      </c>
      <c r="AB37" s="154">
        <v>39730.441999999974</v>
      </c>
      <c r="AC37" s="154">
        <v>38905.268000000018</v>
      </c>
      <c r="AD37" s="154">
        <v>37110.972999999998</v>
      </c>
      <c r="AE37" s="154">
        <v>44437.182000000023</v>
      </c>
      <c r="AF37" s="154">
        <v>35516.305999999968</v>
      </c>
      <c r="AG37" s="154">
        <v>38379.319000000003</v>
      </c>
      <c r="AH37" s="154">
        <v>36707.813999999991</v>
      </c>
      <c r="AI37" s="154">
        <v>33975.414000000019</v>
      </c>
      <c r="AJ37" s="154">
        <v>33978.916999999987</v>
      </c>
      <c r="AK37" s="154">
        <v>36861.232999999978</v>
      </c>
      <c r="AL37" s="119"/>
      <c r="AM37" s="52" t="str">
        <f t="shared" si="59"/>
        <v/>
      </c>
      <c r="AO37" s="198">
        <f t="shared" si="41"/>
        <v>2.6609147163514684</v>
      </c>
      <c r="AP37" s="157">
        <f t="shared" si="42"/>
        <v>2.4477706740286518</v>
      </c>
      <c r="AQ37" s="157">
        <f t="shared" si="43"/>
        <v>2.1417496349682335</v>
      </c>
      <c r="AR37" s="157">
        <f t="shared" si="44"/>
        <v>2.5106144445623939</v>
      </c>
      <c r="AS37" s="157">
        <f t="shared" si="45"/>
        <v>3.1842521435822113</v>
      </c>
      <c r="AT37" s="157">
        <f t="shared" si="46"/>
        <v>3.3649454435831103</v>
      </c>
      <c r="AU37" s="157">
        <f t="shared" si="47"/>
        <v>2.7034880868546924</v>
      </c>
      <c r="AV37" s="157">
        <f t="shared" si="48"/>
        <v>2.6358170139749189</v>
      </c>
      <c r="AW37" s="157">
        <f t="shared" si="49"/>
        <v>3.1656773651131371</v>
      </c>
      <c r="AX37" s="157">
        <f t="shared" si="50"/>
        <v>3.2745226936823624</v>
      </c>
      <c r="AY37" s="157">
        <f t="shared" si="51"/>
        <v>2.8372562827357921</v>
      </c>
      <c r="AZ37" s="157">
        <f t="shared" si="52"/>
        <v>3.0130879305787333</v>
      </c>
      <c r="BA37" s="157">
        <f t="shared" si="53"/>
        <v>3.0865473679962045</v>
      </c>
      <c r="BB37" s="157">
        <f t="shared" si="54"/>
        <v>2.9345794973729062</v>
      </c>
      <c r="BC37" s="157">
        <f t="shared" si="55"/>
        <v>3.1416336682913455</v>
      </c>
      <c r="BD37" s="157">
        <f t="shared" si="56"/>
        <v>2.9134887964057987</v>
      </c>
      <c r="BE37" s="157"/>
      <c r="BF37" s="52"/>
      <c r="BI37" s="105"/>
    </row>
    <row r="38" spans="1:61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132659.55000000005</v>
      </c>
      <c r="R38" s="154"/>
      <c r="S38" s="52" t="str">
        <f t="shared" si="40"/>
        <v/>
      </c>
      <c r="U38" s="109" t="s">
        <v>81</v>
      </c>
      <c r="V38" s="19">
        <v>39727.941999999974</v>
      </c>
      <c r="W38" s="154">
        <v>40734.826999999983</v>
      </c>
      <c r="X38" s="154">
        <v>48266.111999999994</v>
      </c>
      <c r="Y38" s="154">
        <v>48573.176999999916</v>
      </c>
      <c r="Z38" s="154">
        <v>47199.009999999987</v>
      </c>
      <c r="AA38" s="154">
        <v>49361.275999999947</v>
      </c>
      <c r="AB38" s="154">
        <v>45412.628000000033</v>
      </c>
      <c r="AC38" s="154">
        <v>51801.627999999968</v>
      </c>
      <c r="AD38" s="154">
        <v>54582.834000000003</v>
      </c>
      <c r="AE38" s="154">
        <v>54939.106999999975</v>
      </c>
      <c r="AF38" s="154">
        <v>39610.614999999998</v>
      </c>
      <c r="AG38" s="154">
        <v>40227.44400000004</v>
      </c>
      <c r="AH38" s="154">
        <v>41068.910000000025</v>
      </c>
      <c r="AI38" s="154">
        <v>40260.318999999967</v>
      </c>
      <c r="AJ38" s="154">
        <v>44298.180000000044</v>
      </c>
      <c r="AK38" s="154">
        <v>40282.133999999991</v>
      </c>
      <c r="AL38" s="119"/>
      <c r="AM38" s="52" t="str">
        <f t="shared" si="59"/>
        <v/>
      </c>
      <c r="AO38" s="198">
        <f t="shared" si="41"/>
        <v>3.2539314368583776</v>
      </c>
      <c r="AP38" s="157">
        <f t="shared" si="42"/>
        <v>3.1337083285605001</v>
      </c>
      <c r="AQ38" s="157">
        <f t="shared" si="43"/>
        <v>2.2562326611474677</v>
      </c>
      <c r="AR38" s="157">
        <f t="shared" si="44"/>
        <v>3.3901116276712977</v>
      </c>
      <c r="AS38" s="157">
        <f t="shared" si="45"/>
        <v>3.3140091652530894</v>
      </c>
      <c r="AT38" s="157">
        <f t="shared" si="46"/>
        <v>3.4292885910740196</v>
      </c>
      <c r="AU38" s="157">
        <f t="shared" si="47"/>
        <v>3.2799387414257781</v>
      </c>
      <c r="AV38" s="157">
        <f t="shared" si="48"/>
        <v>3.0212068642228891</v>
      </c>
      <c r="AW38" s="157">
        <f t="shared" si="49"/>
        <v>3.2532448061198354</v>
      </c>
      <c r="AX38" s="157">
        <f t="shared" si="50"/>
        <v>3.4008016340950329</v>
      </c>
      <c r="AY38" s="157">
        <f t="shared" si="51"/>
        <v>3.1623807399392989</v>
      </c>
      <c r="AZ38" s="157">
        <f t="shared" si="52"/>
        <v>3.1617372629813776</v>
      </c>
      <c r="BA38" s="157">
        <f t="shared" si="53"/>
        <v>3.1696496791985505</v>
      </c>
      <c r="BB38" s="157">
        <f t="shared" si="54"/>
        <v>3.1868024521878535</v>
      </c>
      <c r="BC38" s="157">
        <f t="shared" si="55"/>
        <v>3.2071185028295162</v>
      </c>
      <c r="BD38" s="157">
        <f t="shared" si="56"/>
        <v>3.0365046466688583</v>
      </c>
      <c r="BE38" s="157"/>
      <c r="BF38" s="52"/>
      <c r="BI38" s="105"/>
    </row>
    <row r="39" spans="1:61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115807.28000000013</v>
      </c>
      <c r="R39" s="154"/>
      <c r="S39" s="52" t="str">
        <f t="shared" si="40"/>
        <v/>
      </c>
      <c r="U39" s="109" t="s">
        <v>82</v>
      </c>
      <c r="V39" s="19">
        <v>50334.872000000032</v>
      </c>
      <c r="W39" s="154">
        <v>48986.57900000002</v>
      </c>
      <c r="X39" s="154">
        <v>51362.042000000016</v>
      </c>
      <c r="Y39" s="154">
        <v>51289.855999999963</v>
      </c>
      <c r="Z39" s="154">
        <v>48284.936000000031</v>
      </c>
      <c r="AA39" s="154">
        <v>53105.856999999989</v>
      </c>
      <c r="AB39" s="154">
        <v>59549.020999999986</v>
      </c>
      <c r="AC39" s="154">
        <v>59908.970000000067</v>
      </c>
      <c r="AD39" s="154">
        <v>53697.078000000001</v>
      </c>
      <c r="AE39" s="154">
        <v>48381.740000000013</v>
      </c>
      <c r="AF39" s="154">
        <v>43825.39899999999</v>
      </c>
      <c r="AG39" s="154">
        <v>46964.612000000016</v>
      </c>
      <c r="AH39" s="154">
        <v>46669.291999999994</v>
      </c>
      <c r="AI39" s="154">
        <v>47917.589999999953</v>
      </c>
      <c r="AJ39" s="154">
        <v>39793.081000000013</v>
      </c>
      <c r="AK39" s="154">
        <v>38075.884000000027</v>
      </c>
      <c r="AL39" s="119"/>
      <c r="AM39" s="52" t="str">
        <f t="shared" si="59"/>
        <v/>
      </c>
      <c r="AO39" s="198">
        <f t="shared" ref="AO39:AP45" si="63">(V39/B39)*10</f>
        <v>3.2414904621629503</v>
      </c>
      <c r="AP39" s="157">
        <f t="shared" si="63"/>
        <v>2.5668080317411479</v>
      </c>
      <c r="AQ39" s="157">
        <f t="shared" ref="AQ39:BB41" si="64">IF(X39="","",(X39/D39)*10)</f>
        <v>3.1227660965473962</v>
      </c>
      <c r="AR39" s="157">
        <f t="shared" si="64"/>
        <v>3.2923693141074821</v>
      </c>
      <c r="AS39" s="157">
        <f t="shared" si="64"/>
        <v>3.4202920027254784</v>
      </c>
      <c r="AT39" s="157">
        <f t="shared" si="64"/>
        <v>3.4483133730908344</v>
      </c>
      <c r="AU39" s="157">
        <f t="shared" si="64"/>
        <v>3.0834533940913951</v>
      </c>
      <c r="AV39" s="157">
        <f t="shared" si="64"/>
        <v>2.9683270442133765</v>
      </c>
      <c r="AW39" s="157">
        <f t="shared" si="64"/>
        <v>3.3181225695901304</v>
      </c>
      <c r="AX39" s="157">
        <f t="shared" si="64"/>
        <v>3.2080125021789963</v>
      </c>
      <c r="AY39" s="157">
        <f t="shared" si="64"/>
        <v>3.0872727608300847</v>
      </c>
      <c r="AZ39" s="157">
        <f t="shared" si="64"/>
        <v>3.0523879633076105</v>
      </c>
      <c r="BA39" s="157">
        <f t="shared" si="64"/>
        <v>3.1715278243097793</v>
      </c>
      <c r="BB39" s="157">
        <f t="shared" si="64"/>
        <v>3.2930088970002629</v>
      </c>
      <c r="BC39" s="157">
        <f t="shared" ref="BC39:BC41" si="65">IF(AJ39="","",(AJ39/P39)*10)</f>
        <v>3.2354026463528296</v>
      </c>
      <c r="BD39" s="157">
        <f t="shared" ref="BD39:BD41" si="66">IF(AK39="","",(AK39/Q39)*10)</f>
        <v>3.2878661859599836</v>
      </c>
      <c r="BE39" s="157"/>
      <c r="BF39" s="52"/>
      <c r="BI39" s="105"/>
    </row>
    <row r="40" spans="1:61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94460.47999999985</v>
      </c>
      <c r="R40" s="154"/>
      <c r="S40" s="52" t="str">
        <f t="shared" si="40"/>
        <v/>
      </c>
      <c r="U40" s="110" t="s">
        <v>83</v>
      </c>
      <c r="V40" s="19">
        <v>35379.044000000002</v>
      </c>
      <c r="W40" s="154">
        <v>37144.067999999992</v>
      </c>
      <c r="X40" s="154">
        <v>37986.12000000001</v>
      </c>
      <c r="Y40" s="154">
        <v>33420.183999999987</v>
      </c>
      <c r="Z40" s="154">
        <v>33733.983000000022</v>
      </c>
      <c r="AA40" s="154">
        <v>36039.897999999965</v>
      </c>
      <c r="AB40" s="154">
        <v>34055.992000000013</v>
      </c>
      <c r="AC40" s="154">
        <v>36034.477999999988</v>
      </c>
      <c r="AD40" s="154">
        <v>35921.741999999998</v>
      </c>
      <c r="AE40" s="154">
        <v>37043.72399999998</v>
      </c>
      <c r="AF40" s="154">
        <v>32897.341999999997</v>
      </c>
      <c r="AG40" s="154">
        <v>33474.04300000002</v>
      </c>
      <c r="AH40" s="154">
        <v>32438.861000000004</v>
      </c>
      <c r="AI40" s="154">
        <v>26829.104000000014</v>
      </c>
      <c r="AJ40" s="154">
        <v>29612.303999999993</v>
      </c>
      <c r="AK40" s="154">
        <v>29262.970000000005</v>
      </c>
      <c r="AL40" s="119"/>
      <c r="AM40" s="52" t="str">
        <f t="shared" si="59"/>
        <v/>
      </c>
      <c r="AO40" s="198">
        <f t="shared" si="63"/>
        <v>2.3641849315690981</v>
      </c>
      <c r="AP40" s="157">
        <f t="shared" si="63"/>
        <v>2.3331363931299971</v>
      </c>
      <c r="AQ40" s="157">
        <f t="shared" si="64"/>
        <v>1.8672394304510065</v>
      </c>
      <c r="AR40" s="157">
        <f t="shared" si="64"/>
        <v>3.0775081161693092</v>
      </c>
      <c r="AS40" s="157">
        <f t="shared" si="64"/>
        <v>3.1734234355002373</v>
      </c>
      <c r="AT40" s="157">
        <f t="shared" si="64"/>
        <v>3.0922544640903604</v>
      </c>
      <c r="AU40" s="157">
        <f t="shared" si="64"/>
        <v>2.9933333802103839</v>
      </c>
      <c r="AV40" s="157">
        <f t="shared" si="64"/>
        <v>2.4409599211403106</v>
      </c>
      <c r="AW40" s="157">
        <f t="shared" si="64"/>
        <v>3.0553693343062638</v>
      </c>
      <c r="AX40" s="157">
        <f t="shared" si="64"/>
        <v>2.9890526462560034</v>
      </c>
      <c r="AY40" s="157">
        <f t="shared" si="64"/>
        <v>3.0440906927318663</v>
      </c>
      <c r="AZ40" s="157">
        <f t="shared" si="64"/>
        <v>2.8814276072156284</v>
      </c>
      <c r="BA40" s="157">
        <f t="shared" si="64"/>
        <v>2.9726921513406346</v>
      </c>
      <c r="BB40" s="157">
        <f t="shared" si="64"/>
        <v>2.9321947483873201</v>
      </c>
      <c r="BC40" s="157">
        <f t="shared" si="65"/>
        <v>3.0087227883416983</v>
      </c>
      <c r="BD40" s="157">
        <f t="shared" si="66"/>
        <v>3.0979061296322068</v>
      </c>
      <c r="BE40" s="157" t="str">
        <f t="shared" ref="BE39:BE41" si="67">IF(AL40="","",(AL40/R40)*10)</f>
        <v/>
      </c>
      <c r="BF40" s="52" t="str">
        <f t="shared" si="58"/>
        <v/>
      </c>
      <c r="BI40" s="105"/>
    </row>
    <row r="41" spans="1:61" ht="20.100000000000001" customHeight="1" thickBot="1">
      <c r="A41" s="35" t="str">
        <f>A19</f>
        <v>jan-maio</v>
      </c>
      <c r="B41" s="167">
        <f>SUM(B29:B33)</f>
        <v>584629.19999999995</v>
      </c>
      <c r="C41" s="168">
        <f t="shared" ref="C41:R41" si="68">SUM(C29:C33)</f>
        <v>623902.79999999981</v>
      </c>
      <c r="D41" s="168">
        <f t="shared" si="68"/>
        <v>732929.27</v>
      </c>
      <c r="E41" s="168">
        <f t="shared" si="68"/>
        <v>697955.03</v>
      </c>
      <c r="F41" s="168">
        <f t="shared" si="68"/>
        <v>552922.08999999985</v>
      </c>
      <c r="G41" s="168">
        <f t="shared" si="68"/>
        <v>560324.76</v>
      </c>
      <c r="H41" s="168">
        <f t="shared" si="68"/>
        <v>676891.75999999978</v>
      </c>
      <c r="I41" s="168">
        <f t="shared" si="68"/>
        <v>599514.07999999996</v>
      </c>
      <c r="J41" s="168">
        <f t="shared" si="68"/>
        <v>717543.03</v>
      </c>
      <c r="K41" s="168">
        <f t="shared" si="68"/>
        <v>638476.15999999992</v>
      </c>
      <c r="L41" s="168">
        <f t="shared" si="68"/>
        <v>541401.46999999986</v>
      </c>
      <c r="M41" s="168">
        <f t="shared" si="68"/>
        <v>637965.95999999985</v>
      </c>
      <c r="N41" s="168">
        <f t="shared" si="68"/>
        <v>605018.46999999951</v>
      </c>
      <c r="O41" s="168">
        <f t="shared" si="68"/>
        <v>580057.94999999995</v>
      </c>
      <c r="P41" s="168">
        <f t="shared" si="68"/>
        <v>652184.71</v>
      </c>
      <c r="Q41" s="168">
        <f t="shared" si="68"/>
        <v>678761.24999999988</v>
      </c>
      <c r="R41" s="169">
        <f t="shared" si="68"/>
        <v>518650.04999999993</v>
      </c>
      <c r="S41" s="61">
        <f t="shared" si="40"/>
        <v>-0.23588736098296711</v>
      </c>
      <c r="U41" s="109"/>
      <c r="V41" s="167">
        <f>SUM(V29:V33)</f>
        <v>140793.19599999994</v>
      </c>
      <c r="W41" s="168">
        <f t="shared" ref="W41:AL41" si="69">SUM(W29:W33)</f>
        <v>138719.53599999999</v>
      </c>
      <c r="X41" s="168">
        <f t="shared" si="69"/>
        <v>145483.74699999997</v>
      </c>
      <c r="Y41" s="168">
        <f t="shared" si="69"/>
        <v>149262.35299999994</v>
      </c>
      <c r="Z41" s="168">
        <f t="shared" si="69"/>
        <v>151305.12200000003</v>
      </c>
      <c r="AA41" s="168">
        <f t="shared" si="69"/>
        <v>155282.67199999996</v>
      </c>
      <c r="AB41" s="168">
        <f t="shared" si="69"/>
        <v>156819.03400000001</v>
      </c>
      <c r="AC41" s="168">
        <f t="shared" si="69"/>
        <v>156942.87399999989</v>
      </c>
      <c r="AD41" s="168">
        <f t="shared" si="69"/>
        <v>171426.44899999999</v>
      </c>
      <c r="AE41" s="168">
        <f t="shared" si="69"/>
        <v>169971.91899999999</v>
      </c>
      <c r="AF41" s="168">
        <f t="shared" si="69"/>
        <v>142190.71300000002</v>
      </c>
      <c r="AG41" s="168">
        <f t="shared" si="69"/>
        <v>172881.8110000001</v>
      </c>
      <c r="AH41" s="168">
        <f t="shared" si="69"/>
        <v>166486.69600000005</v>
      </c>
      <c r="AI41" s="168">
        <f t="shared" si="69"/>
        <v>159748.62900000002</v>
      </c>
      <c r="AJ41" s="168">
        <f t="shared" si="69"/>
        <v>166907.019</v>
      </c>
      <c r="AK41" s="168">
        <f t="shared" si="69"/>
        <v>170149.43200000006</v>
      </c>
      <c r="AL41" s="169">
        <f t="shared" si="69"/>
        <v>150672.78700000001</v>
      </c>
      <c r="AM41" s="57">
        <f t="shared" si="59"/>
        <v>-0.11446788138558135</v>
      </c>
      <c r="AO41" s="199">
        <f t="shared" si="63"/>
        <v>2.4082477577240402</v>
      </c>
      <c r="AP41" s="173">
        <f t="shared" si="63"/>
        <v>2.2234158269525324</v>
      </c>
      <c r="AQ41" s="173">
        <f t="shared" si="64"/>
        <v>1.9849629828537201</v>
      </c>
      <c r="AR41" s="173">
        <f t="shared" si="64"/>
        <v>2.1385669073837028</v>
      </c>
      <c r="AS41" s="173">
        <f t="shared" si="64"/>
        <v>2.7364636851459503</v>
      </c>
      <c r="AT41" s="173">
        <f t="shared" si="64"/>
        <v>2.7712977024252856</v>
      </c>
      <c r="AU41" s="173">
        <f t="shared" si="64"/>
        <v>2.3167520018267038</v>
      </c>
      <c r="AV41" s="173">
        <f t="shared" si="64"/>
        <v>2.6178346636996404</v>
      </c>
      <c r="AW41" s="173">
        <f t="shared" si="64"/>
        <v>2.3890755234567602</v>
      </c>
      <c r="AX41" s="173">
        <f t="shared" si="64"/>
        <v>2.6621498130799437</v>
      </c>
      <c r="AY41" s="173">
        <f t="shared" si="64"/>
        <v>2.6263451593509721</v>
      </c>
      <c r="AZ41" s="173">
        <f t="shared" si="64"/>
        <v>2.7098908380628983</v>
      </c>
      <c r="BA41" s="173">
        <f t="shared" si="64"/>
        <v>2.7517622065323093</v>
      </c>
      <c r="BB41" s="173">
        <f t="shared" si="64"/>
        <v>2.7540115431570245</v>
      </c>
      <c r="BC41" s="173">
        <f t="shared" si="65"/>
        <v>2.5591985896142826</v>
      </c>
      <c r="BD41" s="173">
        <f t="shared" si="66"/>
        <v>2.5067640794167327</v>
      </c>
      <c r="BE41" s="173">
        <f t="shared" si="67"/>
        <v>2.9050953913915567</v>
      </c>
      <c r="BF41" s="57">
        <f t="shared" si="58"/>
        <v>0.15890259288680514</v>
      </c>
      <c r="BI41" s="105"/>
    </row>
    <row r="42" spans="1:61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0">SUM(E29:E31)</f>
        <v>397992.19999999995</v>
      </c>
      <c r="F42" s="154">
        <f t="shared" si="70"/>
        <v>320914.02999999997</v>
      </c>
      <c r="G42" s="154">
        <f t="shared" si="70"/>
        <v>319240.09999999998</v>
      </c>
      <c r="H42" s="154">
        <f t="shared" si="70"/>
        <v>375788.15999999986</v>
      </c>
      <c r="I42" s="154">
        <f t="shared" si="70"/>
        <v>329821.17</v>
      </c>
      <c r="J42" s="154">
        <f t="shared" si="70"/>
        <v>409296.98</v>
      </c>
      <c r="K42" s="154">
        <f t="shared" si="70"/>
        <v>362582.60999999987</v>
      </c>
      <c r="L42" s="154">
        <f t="shared" si="70"/>
        <v>323969.94999999995</v>
      </c>
      <c r="M42" s="154">
        <f t="shared" si="70"/>
        <v>371518.00999999989</v>
      </c>
      <c r="N42" s="154">
        <f t="shared" si="70"/>
        <v>343792.48999999976</v>
      </c>
      <c r="O42" s="154">
        <f t="shared" ref="O42:P42" si="71">SUM(O29:O31)</f>
        <v>334600.13999999996</v>
      </c>
      <c r="P42" s="154">
        <f t="shared" si="71"/>
        <v>351994.4</v>
      </c>
      <c r="Q42" s="154">
        <f>IF(Q31="","",SUM(Q29:Q31))</f>
        <v>382961.8</v>
      </c>
      <c r="R42" s="154">
        <f>IF(R31="","",SUM(R29:R31))</f>
        <v>301800.33</v>
      </c>
      <c r="S42" s="61">
        <f t="shared" si="40"/>
        <v>-0.21193098110568723</v>
      </c>
      <c r="U42" s="108" t="s">
        <v>84</v>
      </c>
      <c r="V42" s="19">
        <f>SUM(V29:V31)</f>
        <v>82216.569999999963</v>
      </c>
      <c r="W42" s="154">
        <f>SUM(W29:W31)</f>
        <v>78766.856</v>
      </c>
      <c r="X42" s="154">
        <f>SUM(X29:X31)</f>
        <v>86315.356999999989</v>
      </c>
      <c r="Y42" s="154">
        <f t="shared" ref="Y42:AI42" si="72">SUM(Y29:Y31)</f>
        <v>84446.709999999992</v>
      </c>
      <c r="Z42" s="154">
        <f t="shared" si="72"/>
        <v>88812.746000000028</v>
      </c>
      <c r="AA42" s="154">
        <f t="shared" si="72"/>
        <v>88470.203999999969</v>
      </c>
      <c r="AB42" s="154">
        <f t="shared" si="72"/>
        <v>91011.791000000027</v>
      </c>
      <c r="AC42" s="154">
        <f t="shared" si="72"/>
        <v>89366.013999999952</v>
      </c>
      <c r="AD42" s="154">
        <f t="shared" si="72"/>
        <v>99643.168000000005</v>
      </c>
      <c r="AE42" s="154">
        <f t="shared" si="72"/>
        <v>99340.117999999988</v>
      </c>
      <c r="AF42" s="154">
        <f t="shared" si="72"/>
        <v>86053.720000000016</v>
      </c>
      <c r="AG42" s="154">
        <f t="shared" si="72"/>
        <v>101509.05600000001</v>
      </c>
      <c r="AH42" s="154">
        <f t="shared" si="72"/>
        <v>96896.077000000048</v>
      </c>
      <c r="AI42" s="154">
        <f t="shared" si="72"/>
        <v>93756.756999999998</v>
      </c>
      <c r="AJ42" s="154">
        <f t="shared" ref="AJ42" si="73">SUM(AJ29:AJ31)</f>
        <v>95196.73199999996</v>
      </c>
      <c r="AK42" s="154">
        <f t="shared" ref="AK42" si="74">SUM(AK29:AK31)</f>
        <v>96899.611999999994</v>
      </c>
      <c r="AL42" s="154">
        <f>IF(AL31="","",SUM(AL29:AL31))</f>
        <v>88075.103999999963</v>
      </c>
      <c r="AM42" s="52">
        <f t="shared" si="59"/>
        <v>-9.1068558664610874E-2</v>
      </c>
      <c r="AO42" s="197">
        <f t="shared" si="63"/>
        <v>2.4364590200545351</v>
      </c>
      <c r="AP42" s="156">
        <f t="shared" si="63"/>
        <v>2.3667894900255999</v>
      </c>
      <c r="AQ42" s="156">
        <f t="shared" ref="AQ42:BB44" si="75">(X42/D42)*10</f>
        <v>1.9850252923809542</v>
      </c>
      <c r="AR42" s="156">
        <f t="shared" si="75"/>
        <v>2.1218182165379122</v>
      </c>
      <c r="AS42" s="156">
        <f t="shared" si="75"/>
        <v>2.7674934000236773</v>
      </c>
      <c r="AT42" s="156">
        <f t="shared" si="75"/>
        <v>2.7712747865947911</v>
      </c>
      <c r="AU42" s="156">
        <f t="shared" si="75"/>
        <v>2.4218908599994227</v>
      </c>
      <c r="AV42" s="156">
        <f t="shared" si="75"/>
        <v>2.7095293488892769</v>
      </c>
      <c r="AW42" s="156">
        <f t="shared" si="75"/>
        <v>2.4344955587016552</v>
      </c>
      <c r="AX42" s="156">
        <f t="shared" si="75"/>
        <v>2.7397926778672597</v>
      </c>
      <c r="AY42" s="156">
        <f t="shared" si="75"/>
        <v>2.6562253690504329</v>
      </c>
      <c r="AZ42" s="156">
        <f t="shared" si="75"/>
        <v>2.7322782009948869</v>
      </c>
      <c r="BA42" s="156">
        <f t="shared" si="75"/>
        <v>2.8184465867768118</v>
      </c>
      <c r="BB42" s="156">
        <f t="shared" si="75"/>
        <v>2.8020537289673579</v>
      </c>
      <c r="BC42" s="156">
        <f t="shared" ref="BC42:BC44" si="76">(AJ42/P42)*10</f>
        <v>2.7044956397033575</v>
      </c>
      <c r="BD42" s="156">
        <f t="shared" ref="BD42:BE44" si="77">(AK42/Q42)*10</f>
        <v>2.5302683453023249</v>
      </c>
      <c r="BE42" s="156">
        <f t="shared" si="77"/>
        <v>2.9183236479562487</v>
      </c>
      <c r="BF42" s="52">
        <f t="shared" si="58"/>
        <v>0.15336527581131226</v>
      </c>
      <c r="BI42" s="105"/>
    </row>
    <row r="43" spans="1:61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8">SUM(E32:E34)</f>
        <v>452362.07000000007</v>
      </c>
      <c r="F43" s="154">
        <f t="shared" si="78"/>
        <v>346745.78999999992</v>
      </c>
      <c r="G43" s="154">
        <f t="shared" si="78"/>
        <v>356512.32999999996</v>
      </c>
      <c r="H43" s="154">
        <f t="shared" si="78"/>
        <v>427716.65999999992</v>
      </c>
      <c r="I43" s="154">
        <f t="shared" si="78"/>
        <v>426590.23</v>
      </c>
      <c r="J43" s="154">
        <f t="shared" si="78"/>
        <v>454858.03</v>
      </c>
      <c r="K43" s="154">
        <f t="shared" si="78"/>
        <v>390784.71999999991</v>
      </c>
      <c r="L43" s="154">
        <f t="shared" si="78"/>
        <v>348578.50999999989</v>
      </c>
      <c r="M43" s="154">
        <f t="shared" si="78"/>
        <v>402799.82999999984</v>
      </c>
      <c r="N43" s="154">
        <f t="shared" si="78"/>
        <v>382135.83999999968</v>
      </c>
      <c r="O43" s="154">
        <f t="shared" ref="O43:P43" si="79">SUM(O32:O34)</f>
        <v>373424.61999999994</v>
      </c>
      <c r="P43" s="154">
        <f t="shared" si="79"/>
        <v>436639.18999999994</v>
      </c>
      <c r="Q43" s="154">
        <f>IF(Q34="","",SUM(Q32:Q34))</f>
        <v>428070.8600000001</v>
      </c>
      <c r="R43" s="154" t="str">
        <f>IF(R34="","",SUM(R32:R34))</f>
        <v/>
      </c>
      <c r="S43" s="52" t="str">
        <f t="shared" si="40"/>
        <v/>
      </c>
      <c r="U43" s="109" t="s">
        <v>85</v>
      </c>
      <c r="V43" s="19">
        <f>SUM(V32:V34)</f>
        <v>86998.260999999969</v>
      </c>
      <c r="W43" s="154">
        <f>SUM(W32:W34)</f>
        <v>91054.148000000016</v>
      </c>
      <c r="X43" s="154">
        <f>SUM(X32:X34)</f>
        <v>86989.97</v>
      </c>
      <c r="Y43" s="154">
        <f t="shared" ref="Y43:AH43" si="80">SUM(Y32:Y34)</f>
        <v>94857.412999999986</v>
      </c>
      <c r="Z43" s="154">
        <f t="shared" si="80"/>
        <v>91989.164000000033</v>
      </c>
      <c r="AA43" s="154">
        <f t="shared" si="80"/>
        <v>97881.056000000011</v>
      </c>
      <c r="AB43" s="154">
        <f t="shared" si="80"/>
        <v>97771.116999999969</v>
      </c>
      <c r="AC43" s="154">
        <f t="shared" si="80"/>
        <v>103996.73799999995</v>
      </c>
      <c r="AD43" s="154">
        <f t="shared" si="80"/>
        <v>107258.03199999998</v>
      </c>
      <c r="AE43" s="154">
        <f t="shared" si="80"/>
        <v>100592.079</v>
      </c>
      <c r="AF43" s="154">
        <f t="shared" si="80"/>
        <v>90380.885999999999</v>
      </c>
      <c r="AG43" s="154">
        <f t="shared" si="80"/>
        <v>108425.69100000005</v>
      </c>
      <c r="AH43" s="154">
        <f t="shared" si="80"/>
        <v>101593.97400000006</v>
      </c>
      <c r="AI43" s="154">
        <f t="shared" ref="AI43:AJ43" si="81">SUM(AI32:AI34)</f>
        <v>100442.45000000004</v>
      </c>
      <c r="AJ43" s="154">
        <f t="shared" si="81"/>
        <v>104216.24200000004</v>
      </c>
      <c r="AK43" s="154">
        <f t="shared" ref="AK43" si="82">SUM(AK32:AK34)</f>
        <v>106653.73900000003</v>
      </c>
      <c r="AL43" s="154" t="str">
        <f>IF(AL34="","",SUM(AL32:AL34))</f>
        <v/>
      </c>
      <c r="AM43" s="52" t="str">
        <f t="shared" si="59"/>
        <v/>
      </c>
      <c r="AO43" s="198">
        <f t="shared" si="63"/>
        <v>2.2750732862824821</v>
      </c>
      <c r="AP43" s="157">
        <f t="shared" si="63"/>
        <v>1.9521934010893327</v>
      </c>
      <c r="AQ43" s="157">
        <f t="shared" si="75"/>
        <v>2.0898434558003469</v>
      </c>
      <c r="AR43" s="157">
        <f t="shared" si="75"/>
        <v>2.0969356029341712</v>
      </c>
      <c r="AS43" s="157">
        <f t="shared" si="75"/>
        <v>2.6529280715996597</v>
      </c>
      <c r="AT43" s="157">
        <f t="shared" si="75"/>
        <v>2.7455167118623924</v>
      </c>
      <c r="AU43" s="157">
        <f t="shared" si="75"/>
        <v>2.2858851698692302</v>
      </c>
      <c r="AV43" s="157">
        <f t="shared" si="75"/>
        <v>2.4378602857360319</v>
      </c>
      <c r="AW43" s="157">
        <f t="shared" si="75"/>
        <v>2.3580551496474618</v>
      </c>
      <c r="AX43" s="157">
        <f t="shared" si="75"/>
        <v>2.5741047142273121</v>
      </c>
      <c r="AY43" s="157">
        <f t="shared" si="75"/>
        <v>2.5928415954270969</v>
      </c>
      <c r="AZ43" s="157">
        <f t="shared" si="75"/>
        <v>2.6918008133220934</v>
      </c>
      <c r="BA43" s="157">
        <f t="shared" si="75"/>
        <v>2.6585827176011585</v>
      </c>
      <c r="BB43" s="157">
        <f t="shared" si="75"/>
        <v>2.6897650722654562</v>
      </c>
      <c r="BC43" s="157">
        <f t="shared" si="76"/>
        <v>2.3867816812320499</v>
      </c>
      <c r="BD43" s="157">
        <f t="shared" si="77"/>
        <v>2.4914972955645709</v>
      </c>
      <c r="BE43" s="157"/>
      <c r="BF43" s="52" t="str">
        <f t="shared" si="58"/>
        <v/>
      </c>
      <c r="BI43" s="105"/>
    </row>
    <row r="44" spans="1:61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3">SUM(E35:E37)</f>
        <v>380039.47999999986</v>
      </c>
      <c r="F44" s="154">
        <f t="shared" si="83"/>
        <v>326934.71000000002</v>
      </c>
      <c r="G44" s="154">
        <f t="shared" si="83"/>
        <v>312275.05999999988</v>
      </c>
      <c r="H44" s="154">
        <f t="shared" si="83"/>
        <v>397927.66000000009</v>
      </c>
      <c r="I44" s="154">
        <f t="shared" si="83"/>
        <v>401306.53999999992</v>
      </c>
      <c r="J44" s="154">
        <f t="shared" si="83"/>
        <v>370175.25</v>
      </c>
      <c r="K44" s="154">
        <f t="shared" si="83"/>
        <v>378308.29999999981</v>
      </c>
      <c r="L44" s="154">
        <f t="shared" si="83"/>
        <v>363918.54</v>
      </c>
      <c r="M44" s="154">
        <f t="shared" si="83"/>
        <v>337143.84999999986</v>
      </c>
      <c r="N44" s="154">
        <f t="shared" si="83"/>
        <v>356836.42999999993</v>
      </c>
      <c r="O44" s="154">
        <f t="shared" ref="O44:P44" si="84">SUM(O35:O37)</f>
        <v>341381.28999999969</v>
      </c>
      <c r="P44" s="154">
        <f t="shared" si="84"/>
        <v>342306.42999999993</v>
      </c>
      <c r="Q44" s="154">
        <f>IF(Q37="","",SUM(Q35:Q37))</f>
        <v>330246.18999999983</v>
      </c>
      <c r="R44" s="154" t="str">
        <f>IF(R37="","",SUM(R35:R37))</f>
        <v/>
      </c>
      <c r="S44" s="52" t="str">
        <f t="shared" si="40"/>
        <v/>
      </c>
      <c r="U44" s="109" t="s">
        <v>86</v>
      </c>
      <c r="V44" s="19">
        <f>SUM(V35:V37)</f>
        <v>91499.962999999989</v>
      </c>
      <c r="W44" s="154">
        <f>SUM(W35:W37)</f>
        <v>94301.094000000012</v>
      </c>
      <c r="X44" s="154">
        <f>SUM(X35:X37)</f>
        <v>95143.493000000002</v>
      </c>
      <c r="Y44" s="154">
        <f t="shared" ref="Y44:AH44" si="85">SUM(Y35:Y37)</f>
        <v>95010.713999999993</v>
      </c>
      <c r="Z44" s="154">
        <f t="shared" si="85"/>
        <v>96933.330000000016</v>
      </c>
      <c r="AA44" s="154">
        <f t="shared" si="85"/>
        <v>97029.099999999919</v>
      </c>
      <c r="AB44" s="154">
        <f t="shared" si="85"/>
        <v>103464.25199999993</v>
      </c>
      <c r="AC44" s="154">
        <f t="shared" si="85"/>
        <v>101256.62400000007</v>
      </c>
      <c r="AD44" s="154">
        <f t="shared" si="85"/>
        <v>103099.24100000001</v>
      </c>
      <c r="AE44" s="154">
        <f t="shared" si="85"/>
        <v>114633.18400000001</v>
      </c>
      <c r="AF44" s="154">
        <f t="shared" si="85"/>
        <v>101186.17999999993</v>
      </c>
      <c r="AG44" s="154">
        <f t="shared" si="85"/>
        <v>99045.043999999994</v>
      </c>
      <c r="AH44" s="154">
        <f t="shared" si="85"/>
        <v>99499.376000000018</v>
      </c>
      <c r="AI44" s="154">
        <f t="shared" ref="AI44:AJ44" si="86">SUM(AI35:AI37)</f>
        <v>95205.426000000007</v>
      </c>
      <c r="AJ44" s="154">
        <f t="shared" si="86"/>
        <v>93204.969999999958</v>
      </c>
      <c r="AK44" s="154">
        <f t="shared" ref="AK44" si="87">SUM(AK35:AK37)</f>
        <v>93340.66899999998</v>
      </c>
      <c r="AL44" s="154" t="str">
        <f>IF(AL35="","",SUM(AL33:AL35))</f>
        <v/>
      </c>
      <c r="AM44" s="52" t="str">
        <f t="shared" si="59"/>
        <v/>
      </c>
      <c r="AO44" s="198">
        <f t="shared" si="63"/>
        <v>2.613554504687233</v>
      </c>
      <c r="AP44" s="157">
        <f t="shared" si="63"/>
        <v>2.3424497621770386</v>
      </c>
      <c r="AQ44" s="157">
        <f t="shared" si="75"/>
        <v>2.1934914163029777</v>
      </c>
      <c r="AR44" s="157">
        <f t="shared" si="75"/>
        <v>2.5000222082189993</v>
      </c>
      <c r="AS44" s="157">
        <f t="shared" si="75"/>
        <v>2.9649140037776966</v>
      </c>
      <c r="AT44" s="157">
        <f t="shared" si="75"/>
        <v>3.1071677642140223</v>
      </c>
      <c r="AU44" s="157">
        <f t="shared" si="75"/>
        <v>2.6000769084511473</v>
      </c>
      <c r="AV44" s="157">
        <f t="shared" si="75"/>
        <v>2.5231740305054604</v>
      </c>
      <c r="AW44" s="157">
        <f t="shared" si="75"/>
        <v>2.7851467919586739</v>
      </c>
      <c r="AX44" s="157">
        <f t="shared" si="75"/>
        <v>3.0301524973150222</v>
      </c>
      <c r="AY44" s="157">
        <f t="shared" si="75"/>
        <v>2.780462352921067</v>
      </c>
      <c r="AZ44" s="157">
        <f t="shared" si="75"/>
        <v>2.9377680773355359</v>
      </c>
      <c r="BA44" s="157">
        <f t="shared" si="75"/>
        <v>2.7883749425472066</v>
      </c>
      <c r="BB44" s="157">
        <f t="shared" si="75"/>
        <v>2.7888296397263042</v>
      </c>
      <c r="BC44" s="157">
        <f t="shared" si="76"/>
        <v>2.7228518611233792</v>
      </c>
      <c r="BD44" s="157">
        <f t="shared" si="77"/>
        <v>2.8263965437421099</v>
      </c>
      <c r="BE44" s="157"/>
      <c r="BF44" s="52" t="str">
        <f t="shared" si="58"/>
        <v/>
      </c>
      <c r="BI44" s="105"/>
    </row>
    <row r="45" spans="1:61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8">IF(E40="","",SUM(E38:E40))</f>
        <v>407657.96999999974</v>
      </c>
      <c r="F45" s="155">
        <f t="shared" si="88"/>
        <v>389896.20999999979</v>
      </c>
      <c r="G45" s="155">
        <f t="shared" si="88"/>
        <v>414494.53</v>
      </c>
      <c r="H45" s="155">
        <f t="shared" si="88"/>
        <v>445352.96000000014</v>
      </c>
      <c r="I45" s="155">
        <f t="shared" si="88"/>
        <v>520911.64999999973</v>
      </c>
      <c r="J45" s="155">
        <f t="shared" si="88"/>
        <v>447178.6</v>
      </c>
      <c r="K45" s="155">
        <f t="shared" si="88"/>
        <v>436294.14999999967</v>
      </c>
      <c r="L45" s="155">
        <f t="shared" si="88"/>
        <v>375280.25999999972</v>
      </c>
      <c r="M45" s="155">
        <f t="shared" si="88"/>
        <v>397265.69</v>
      </c>
      <c r="N45" s="155">
        <f t="shared" si="88"/>
        <v>385842.90000000014</v>
      </c>
      <c r="O45" s="155">
        <f t="shared" ref="O45:P45" si="89">IF(O40="","",SUM(O38:O40))</f>
        <v>363345.98999999987</v>
      </c>
      <c r="P45" s="155">
        <f t="shared" si="89"/>
        <v>359538.72999999975</v>
      </c>
      <c r="Q45" s="155">
        <f>IF(Q40="","",SUM(Q38:Q40))</f>
        <v>342927.31000000006</v>
      </c>
      <c r="R45" s="155" t="str">
        <f>IF(R40="","",SUM(R38:R40))</f>
        <v/>
      </c>
      <c r="S45" s="55" t="str">
        <f t="shared" si="40"/>
        <v/>
      </c>
      <c r="U45" s="110" t="s">
        <v>87</v>
      </c>
      <c r="V45" s="21">
        <f>SUM(V38:V40)</f>
        <v>125441.85800000001</v>
      </c>
      <c r="W45" s="155">
        <f>SUM(W38:W40)</f>
        <v>126865.47399999999</v>
      </c>
      <c r="X45" s="155">
        <f>IF(X40="","",SUM(X38:X40))</f>
        <v>137614.27400000003</v>
      </c>
      <c r="Y45" s="155">
        <f t="shared" ref="Y45:AH45" si="90">IF(Y40="","",SUM(Y38:Y40))</f>
        <v>133283.21699999986</v>
      </c>
      <c r="Z45" s="155">
        <f t="shared" si="90"/>
        <v>129217.92900000005</v>
      </c>
      <c r="AA45" s="155">
        <f t="shared" si="90"/>
        <v>138507.0309999999</v>
      </c>
      <c r="AB45" s="155">
        <f t="shared" si="90"/>
        <v>139017.64100000003</v>
      </c>
      <c r="AC45" s="155">
        <f t="shared" si="90"/>
        <v>147745.076</v>
      </c>
      <c r="AD45" s="155">
        <f t="shared" si="90"/>
        <v>144201.65400000001</v>
      </c>
      <c r="AE45" s="155">
        <f t="shared" si="90"/>
        <v>140364.57099999997</v>
      </c>
      <c r="AF45" s="155">
        <f t="shared" si="90"/>
        <v>116333.356</v>
      </c>
      <c r="AG45" s="155">
        <f t="shared" si="90"/>
        <v>120666.09900000007</v>
      </c>
      <c r="AH45" s="155">
        <f t="shared" si="90"/>
        <v>120177.06300000002</v>
      </c>
      <c r="AI45" s="155">
        <f t="shared" ref="AI45:AJ45" si="91">IF(AI40="","",SUM(AI38:AI40))</f>
        <v>115007.01299999995</v>
      </c>
      <c r="AJ45" s="155">
        <f t="shared" si="91"/>
        <v>113703.56500000005</v>
      </c>
      <c r="AK45" s="155">
        <f t="shared" ref="AK45:AL45" si="92">IF(AK40="","",SUM(AK38:AK40))</f>
        <v>107620.98800000001</v>
      </c>
      <c r="AL45" s="155" t="str">
        <f t="shared" si="92"/>
        <v/>
      </c>
      <c r="AM45" s="55" t="str">
        <f t="shared" si="59"/>
        <v/>
      </c>
      <c r="AO45" s="200">
        <f t="shared" si="63"/>
        <v>2.9376034082439215</v>
      </c>
      <c r="AP45" s="158">
        <f t="shared" si="63"/>
        <v>2.642822586054681</v>
      </c>
      <c r="AQ45" s="158">
        <f t="shared" ref="AQ45:BB45" si="93">IF(X40="","",(X45/D45)*10)</f>
        <v>2.3651800960558829</v>
      </c>
      <c r="AR45" s="158">
        <f t="shared" si="93"/>
        <v>3.2694863539648189</v>
      </c>
      <c r="AS45" s="158">
        <f t="shared" si="93"/>
        <v>3.3141622228130947</v>
      </c>
      <c r="AT45" s="158">
        <f t="shared" si="93"/>
        <v>3.3415888745262787</v>
      </c>
      <c r="AU45" s="158">
        <f t="shared" si="93"/>
        <v>3.1215160442629593</v>
      </c>
      <c r="AV45" s="158">
        <f t="shared" si="93"/>
        <v>2.8362789736032989</v>
      </c>
      <c r="AW45" s="158">
        <f t="shared" si="93"/>
        <v>3.2246993483140747</v>
      </c>
      <c r="AX45" s="158">
        <f t="shared" si="93"/>
        <v>3.2172003910664415</v>
      </c>
      <c r="AY45" s="158">
        <f t="shared" si="93"/>
        <v>3.0999060808580792</v>
      </c>
      <c r="AZ45" s="158">
        <f t="shared" si="93"/>
        <v>3.0374155643795984</v>
      </c>
      <c r="BA45" s="158">
        <f t="shared" si="93"/>
        <v>3.1146630662375796</v>
      </c>
      <c r="BB45" s="158">
        <f t="shared" si="93"/>
        <v>3.1652203730114099</v>
      </c>
      <c r="BC45" s="158">
        <f t="shared" ref="BC45" si="94">IF(AJ40="","",(AJ45/P45)*10)</f>
        <v>3.162484470031925</v>
      </c>
      <c r="BD45" s="158">
        <f t="shared" ref="BD45:BE45" si="95">IF(AK40="","",(AK45/Q45)*10)</f>
        <v>3.1383032165038123</v>
      </c>
      <c r="BE45" s="158" t="str">
        <f t="shared" si="95"/>
        <v/>
      </c>
      <c r="BF45" s="55" t="str">
        <f t="shared" si="58"/>
        <v/>
      </c>
      <c r="BI45" s="105"/>
    </row>
    <row r="46" spans="1:61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I46" s="105"/>
    </row>
    <row r="47" spans="1:61" ht="15.75" thickBot="1">
      <c r="S47" s="107" t="s">
        <v>1</v>
      </c>
      <c r="AM47" s="286">
        <v>1000</v>
      </c>
      <c r="BF47" s="286" t="s">
        <v>46</v>
      </c>
      <c r="BI47" s="105"/>
    </row>
    <row r="48" spans="1:61" ht="20.100000000000001" customHeight="1">
      <c r="A48" s="467" t="s">
        <v>15</v>
      </c>
      <c r="B48" s="469" t="s">
        <v>71</v>
      </c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463"/>
      <c r="P48" s="463"/>
      <c r="Q48" s="463"/>
      <c r="R48" s="463"/>
      <c r="S48" s="465" t="s">
        <v>150</v>
      </c>
      <c r="U48" s="470" t="s">
        <v>3</v>
      </c>
      <c r="V48" s="462" t="s">
        <v>71</v>
      </c>
      <c r="W48" s="463"/>
      <c r="X48" s="463"/>
      <c r="Y48" s="463"/>
      <c r="Z48" s="463"/>
      <c r="AA48" s="463"/>
      <c r="AB48" s="463"/>
      <c r="AC48" s="463"/>
      <c r="AD48" s="463"/>
      <c r="AE48" s="463"/>
      <c r="AF48" s="463"/>
      <c r="AG48" s="463"/>
      <c r="AH48" s="463"/>
      <c r="AI48" s="463"/>
      <c r="AJ48" s="463"/>
      <c r="AK48" s="463"/>
      <c r="AL48" s="464"/>
      <c r="AM48" s="465" t="s">
        <v>150</v>
      </c>
      <c r="AO48" s="462" t="s">
        <v>71</v>
      </c>
      <c r="AP48" s="463"/>
      <c r="AQ48" s="463"/>
      <c r="AR48" s="463"/>
      <c r="AS48" s="463"/>
      <c r="AT48" s="463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4"/>
      <c r="BF48" s="465" t="str">
        <f>AM48</f>
        <v>D       2026/2025</v>
      </c>
      <c r="BI48" s="105"/>
    </row>
    <row r="49" spans="1:61" ht="20.100000000000001" customHeight="1" thickBot="1">
      <c r="A49" s="46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262">
        <v>2026</v>
      </c>
      <c r="S49" s="466"/>
      <c r="U49" s="471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66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2017</v>
      </c>
      <c r="AV49" s="135">
        <v>2017</v>
      </c>
      <c r="AW49" s="135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35">
        <v>2024</v>
      </c>
      <c r="BD49" s="135">
        <v>2025</v>
      </c>
      <c r="BE49" s="133">
        <v>2026</v>
      </c>
      <c r="BF49" s="466"/>
      <c r="BI49" s="105"/>
    </row>
    <row r="50" spans="1:61" ht="3" customHeight="1" thickBot="1">
      <c r="A50" s="288" t="s">
        <v>89</v>
      </c>
      <c r="B50" s="287"/>
      <c r="C50" s="287"/>
      <c r="D50" s="287"/>
      <c r="E50" s="287"/>
      <c r="F50" s="287"/>
      <c r="G50" s="287"/>
      <c r="H50" s="287"/>
      <c r="I50" s="287"/>
      <c r="J50" s="292"/>
      <c r="K50" s="287"/>
      <c r="L50" s="287"/>
      <c r="M50" s="287"/>
      <c r="N50" s="287"/>
      <c r="O50" s="287"/>
      <c r="P50" s="287"/>
      <c r="Q50" s="287"/>
      <c r="R50" s="287"/>
      <c r="S50" s="289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89"/>
      <c r="BI50" s="105"/>
    </row>
    <row r="51" spans="1:61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135833.84000000003</v>
      </c>
      <c r="R51" s="204">
        <v>124009.93000000005</v>
      </c>
      <c r="S51" s="61">
        <f t="shared" ref="S51:S67" si="96">IF(R51="","",(R51-Q51)/Q51)</f>
        <v>-8.7046865493900283E-2</v>
      </c>
      <c r="U51" s="109" t="s">
        <v>72</v>
      </c>
      <c r="V51" s="115">
        <v>14178.058999999999</v>
      </c>
      <c r="W51" s="153">
        <v>16344.844999999999</v>
      </c>
      <c r="X51" s="153">
        <v>18481.169000000002</v>
      </c>
      <c r="Y51" s="153">
        <v>20000.632999999987</v>
      </c>
      <c r="Z51" s="153">
        <v>18045.733999999989</v>
      </c>
      <c r="AA51" s="153">
        <v>19063.57499999999</v>
      </c>
      <c r="AB51" s="153">
        <v>17884.870999999992</v>
      </c>
      <c r="AC51" s="153">
        <v>22256.164000000001</v>
      </c>
      <c r="AD51" s="153">
        <v>22751.996999999999</v>
      </c>
      <c r="AE51" s="153">
        <v>25859.545000000013</v>
      </c>
      <c r="AF51" s="153">
        <v>35304.031000000017</v>
      </c>
      <c r="AG51" s="153">
        <v>29875.058000000012</v>
      </c>
      <c r="AH51" s="153">
        <v>35625.286000000015</v>
      </c>
      <c r="AI51" s="153">
        <v>34919.174000000006</v>
      </c>
      <c r="AJ51" s="153">
        <v>37175.217999999979</v>
      </c>
      <c r="AK51" s="153">
        <v>37655.859999999957</v>
      </c>
      <c r="AL51" s="112">
        <v>33643.86500000002</v>
      </c>
      <c r="AM51" s="61">
        <f>(AL51-AK51)/AK51</f>
        <v>-0.10654370926596662</v>
      </c>
      <c r="AO51" s="197">
        <f t="shared" ref="AO51:AO60" si="97">(V51/B51)*10</f>
        <v>1.8403950095881081</v>
      </c>
      <c r="AP51" s="156">
        <f t="shared" ref="AP51:AP60" si="98">(W51/C51)*10</f>
        <v>2.1615227579625658</v>
      </c>
      <c r="AQ51" s="156">
        <f t="shared" ref="AQ51:AQ60" si="99">(X51/D51)*10</f>
        <v>1.6233752122420044</v>
      </c>
      <c r="AR51" s="156">
        <f t="shared" ref="AR51:AR60" si="100">(Y51/E51)*10</f>
        <v>2.1365698136809841</v>
      </c>
      <c r="AS51" s="156">
        <f t="shared" ref="AS51:AS60" si="101">(Z51/F51)*10</f>
        <v>1.9118665881821473</v>
      </c>
      <c r="AT51" s="156">
        <f t="shared" ref="AT51:AT60" si="102">(AA51/G51)*10</f>
        <v>2.084887683249244</v>
      </c>
      <c r="AU51" s="156">
        <f t="shared" ref="AU51:AU60" si="103">(AB51/H51)*10</f>
        <v>2.5496644283820684</v>
      </c>
      <c r="AV51" s="156">
        <f t="shared" ref="AV51:AV60" si="104">(AC51/I51)*10</f>
        <v>2.3022728777371348</v>
      </c>
      <c r="AW51" s="156">
        <f t="shared" ref="AW51:AW60" si="105">(AD51/J51)*10</f>
        <v>2.6245023255663726</v>
      </c>
      <c r="AX51" s="156">
        <f t="shared" ref="AX51:AX60" si="106">(AE51/K51)*10</f>
        <v>2.5168305052232003</v>
      </c>
      <c r="AY51" s="156">
        <f t="shared" ref="AY51:AY60" si="107">(AF51/L51)*10</f>
        <v>2.5770024051709339</v>
      </c>
      <c r="AZ51" s="156">
        <f t="shared" ref="AZ51:AZ60" si="108">(AG51/M51)*10</f>
        <v>2.4558880613738214</v>
      </c>
      <c r="BA51" s="156">
        <f t="shared" ref="BA51:BA60" si="109">(AH51/N51)*10</f>
        <v>2.7736362714125979</v>
      </c>
      <c r="BB51" s="156">
        <f t="shared" ref="BB51:BB60" si="110">(AI51/O51)*10</f>
        <v>2.5654813083882138</v>
      </c>
      <c r="BC51" s="156">
        <f t="shared" ref="BC51:BC60" si="111">(AJ51/P51)*10</f>
        <v>3.0577114042384252</v>
      </c>
      <c r="BD51" s="156">
        <f t="shared" ref="BD51:BD60" si="112">(AK51/Q51)*10</f>
        <v>2.7722002116703726</v>
      </c>
      <c r="BE51" s="156">
        <f t="shared" ref="BE51:BE52" si="113">(AL51/R51)*10</f>
        <v>2.7129976607518453</v>
      </c>
      <c r="BF51" s="61">
        <f t="shared" ref="BF51:BF67" si="114">IF(BE51="","",(BE51-BD51)/BD51)</f>
        <v>-2.1355799148018634E-2</v>
      </c>
      <c r="BI51" s="105"/>
    </row>
    <row r="52" spans="1:61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142487.47000000006</v>
      </c>
      <c r="Q52" s="202">
        <v>155655.73000000004</v>
      </c>
      <c r="R52" s="202">
        <v>133800.29999999999</v>
      </c>
      <c r="S52" s="52">
        <f t="shared" si="96"/>
        <v>-0.14040877261633763</v>
      </c>
      <c r="U52" s="109" t="s">
        <v>73</v>
      </c>
      <c r="V52" s="117">
        <v>14439.179</v>
      </c>
      <c r="W52" s="154">
        <v>17444.693999999992</v>
      </c>
      <c r="X52" s="154">
        <v>20090.994000000017</v>
      </c>
      <c r="Y52" s="154">
        <v>22514.599000000009</v>
      </c>
      <c r="Z52" s="154">
        <v>22065.344000000008</v>
      </c>
      <c r="AA52" s="154">
        <v>19101.218999999997</v>
      </c>
      <c r="AB52" s="154">
        <v>19254.929999999989</v>
      </c>
      <c r="AC52" s="154">
        <v>22517.317999999988</v>
      </c>
      <c r="AD52" s="154">
        <v>25713.953000000001</v>
      </c>
      <c r="AE52" s="154">
        <v>28323.108</v>
      </c>
      <c r="AF52" s="154">
        <v>28077.08600000001</v>
      </c>
      <c r="AG52" s="154">
        <v>31587.514000000025</v>
      </c>
      <c r="AH52" s="154">
        <v>37504.744000000028</v>
      </c>
      <c r="AI52" s="154">
        <v>37660.41700000003</v>
      </c>
      <c r="AJ52" s="154">
        <v>40377.023999999983</v>
      </c>
      <c r="AK52" s="154">
        <v>42767.302000000011</v>
      </c>
      <c r="AL52" s="119">
        <v>35787.040999999968</v>
      </c>
      <c r="AM52" s="52">
        <f t="shared" ref="AM52:AM67" si="115">IF(AL52="","",(AL52-AK52)/AK52)</f>
        <v>-0.16321490188929946</v>
      </c>
      <c r="AO52" s="198">
        <f t="shared" si="97"/>
        <v>1.9828769390109828</v>
      </c>
      <c r="AP52" s="157">
        <f t="shared" si="98"/>
        <v>1.9988227993313985</v>
      </c>
      <c r="AQ52" s="157">
        <f t="shared" si="99"/>
        <v>1.9749874173279136</v>
      </c>
      <c r="AR52" s="157">
        <f t="shared" si="100"/>
        <v>2.0345965286625685</v>
      </c>
      <c r="AS52" s="157">
        <f t="shared" si="101"/>
        <v>2.0060953800975545</v>
      </c>
      <c r="AT52" s="157">
        <f t="shared" si="102"/>
        <v>2.0568406639230217</v>
      </c>
      <c r="AU52" s="157">
        <f t="shared" si="103"/>
        <v>2.6533769046368283</v>
      </c>
      <c r="AV52" s="157">
        <f t="shared" si="104"/>
        <v>2.647838667682183</v>
      </c>
      <c r="AW52" s="157">
        <f t="shared" si="105"/>
        <v>2.631341738074287</v>
      </c>
      <c r="AX52" s="157">
        <f t="shared" si="106"/>
        <v>2.536018842558001</v>
      </c>
      <c r="AY52" s="157">
        <f t="shared" si="107"/>
        <v>2.4832292547690611</v>
      </c>
      <c r="AZ52" s="157">
        <f t="shared" si="108"/>
        <v>2.5417049850064632</v>
      </c>
      <c r="BA52" s="157">
        <f t="shared" si="109"/>
        <v>2.7055411202134874</v>
      </c>
      <c r="BB52" s="157">
        <f t="shared" si="110"/>
        <v>2.9706571579345149</v>
      </c>
      <c r="BC52" s="157">
        <f t="shared" si="111"/>
        <v>2.8337245373224724</v>
      </c>
      <c r="BD52" s="157">
        <f t="shared" si="112"/>
        <v>2.7475571891892447</v>
      </c>
      <c r="BE52" s="157">
        <f t="shared" si="113"/>
        <v>2.6746607444078951</v>
      </c>
      <c r="BF52" s="52">
        <f t="shared" si="114"/>
        <v>-2.6531365777634659E-2</v>
      </c>
      <c r="BI52" s="105"/>
    </row>
    <row r="53" spans="1:61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147087.33999999985</v>
      </c>
      <c r="Q53" s="202">
        <v>145608.72999999975</v>
      </c>
      <c r="R53" s="202">
        <v>167451.90999999971</v>
      </c>
      <c r="S53" s="52">
        <f t="shared" si="96"/>
        <v>0.1500128460704245</v>
      </c>
      <c r="U53" s="109" t="s">
        <v>74</v>
      </c>
      <c r="V53" s="117">
        <v>16992.152000000002</v>
      </c>
      <c r="W53" s="154">
        <v>19273.382000000009</v>
      </c>
      <c r="X53" s="154">
        <v>22749.488000000016</v>
      </c>
      <c r="Y53" s="154">
        <v>20836.083999999995</v>
      </c>
      <c r="Z53" s="154">
        <v>21337.534000000003</v>
      </c>
      <c r="AA53" s="154">
        <v>27425.90399999998</v>
      </c>
      <c r="AB53" s="154">
        <v>21464.642000000003</v>
      </c>
      <c r="AC53" s="154">
        <v>29322.409999999974</v>
      </c>
      <c r="AD53" s="154">
        <v>27877.649000000001</v>
      </c>
      <c r="AE53" s="154">
        <v>26138.823000000029</v>
      </c>
      <c r="AF53" s="154">
        <v>35987.321000000011</v>
      </c>
      <c r="AG53" s="154">
        <v>45543.809999999983</v>
      </c>
      <c r="AH53" s="154">
        <v>41236.967000000041</v>
      </c>
      <c r="AI53" s="154">
        <v>43705.949999999953</v>
      </c>
      <c r="AJ53" s="154">
        <v>44325.039999999979</v>
      </c>
      <c r="AK53" s="154">
        <v>39751.333999999988</v>
      </c>
      <c r="AL53" s="119">
        <v>44742.249999999993</v>
      </c>
      <c r="AM53" s="52">
        <f t="shared" si="115"/>
        <v>0.12555342167888017</v>
      </c>
      <c r="AO53" s="198">
        <f t="shared" si="97"/>
        <v>2.0077226683000542</v>
      </c>
      <c r="AP53" s="157">
        <f t="shared" si="98"/>
        <v>1.8315235126543004</v>
      </c>
      <c r="AQ53" s="157">
        <f t="shared" si="99"/>
        <v>1.8119557041330736</v>
      </c>
      <c r="AR53" s="157">
        <f t="shared" si="100"/>
        <v>2.0167206334389824</v>
      </c>
      <c r="AS53" s="157">
        <f t="shared" si="101"/>
        <v>1.9826132412987234</v>
      </c>
      <c r="AT53" s="157">
        <f t="shared" si="102"/>
        <v>2.113228319300315</v>
      </c>
      <c r="AU53" s="157">
        <f t="shared" si="103"/>
        <v>2.602660007755369</v>
      </c>
      <c r="AV53" s="157">
        <f t="shared" si="104"/>
        <v>2.6739934021991134</v>
      </c>
      <c r="AW53" s="157">
        <f t="shared" si="105"/>
        <v>2.617554001228326</v>
      </c>
      <c r="AX53" s="157">
        <f t="shared" si="106"/>
        <v>2.609925131515602</v>
      </c>
      <c r="AY53" s="157">
        <f t="shared" si="107"/>
        <v>2.6161012043466729</v>
      </c>
      <c r="AZ53" s="157">
        <f t="shared" si="108"/>
        <v>2.8377757985763976</v>
      </c>
      <c r="BA53" s="157">
        <f t="shared" si="109"/>
        <v>2.8495931602522742</v>
      </c>
      <c r="BB53" s="157">
        <f t="shared" si="110"/>
        <v>2.915374271088889</v>
      </c>
      <c r="BC53" s="157">
        <f t="shared" si="111"/>
        <v>3.0135183626272677</v>
      </c>
      <c r="BD53" s="157">
        <f t="shared" si="112"/>
        <v>2.7300103503409483</v>
      </c>
      <c r="BE53" s="157">
        <f t="shared" ref="BE53" si="116">(AL53/R53)*10</f>
        <v>2.6719462322048204</v>
      </c>
      <c r="BF53" s="52">
        <f t="shared" ref="BF53" si="117">IF(BE53="","",(BE53-BD53)/BD53)</f>
        <v>-2.1268827104950833E-2</v>
      </c>
      <c r="BI53" s="105"/>
    </row>
    <row r="54" spans="1:61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202">
        <v>168717.13000000015</v>
      </c>
      <c r="S54" s="52">
        <f t="shared" si="96"/>
        <v>0.22371575657303441</v>
      </c>
      <c r="U54" s="109" t="s">
        <v>75</v>
      </c>
      <c r="V54" s="117">
        <v>16453.240000000009</v>
      </c>
      <c r="W54" s="154">
        <v>17348.706999999995</v>
      </c>
      <c r="X54" s="154">
        <v>21481.076000000001</v>
      </c>
      <c r="Y54" s="154">
        <v>23047.187999999995</v>
      </c>
      <c r="Z54" s="154">
        <v>22346.683000000005</v>
      </c>
      <c r="AA54" s="154">
        <v>26898.605999999982</v>
      </c>
      <c r="AB54" s="154">
        <v>21576.277000000009</v>
      </c>
      <c r="AC54" s="154">
        <v>21389.478000000017</v>
      </c>
      <c r="AD54" s="154">
        <v>27604.588</v>
      </c>
      <c r="AE54" s="154">
        <v>27317.737999999994</v>
      </c>
      <c r="AF54" s="154">
        <v>32348.051999999996</v>
      </c>
      <c r="AG54" s="154">
        <v>41453.064999999973</v>
      </c>
      <c r="AH54" s="154">
        <v>37368.31299999998</v>
      </c>
      <c r="AI54" s="154">
        <v>37613.93</v>
      </c>
      <c r="AJ54" s="154">
        <v>50417.64899999999</v>
      </c>
      <c r="AK54" s="154">
        <v>41389.866999999998</v>
      </c>
      <c r="AL54" s="119">
        <v>44732.428999999982</v>
      </c>
      <c r="AM54" s="52">
        <f t="shared" si="115"/>
        <v>8.0757978758423735E-2</v>
      </c>
      <c r="AO54" s="198">
        <f t="shared" si="97"/>
        <v>1.9069227134443323</v>
      </c>
      <c r="AP54" s="157">
        <f t="shared" si="98"/>
        <v>1.915464103514757</v>
      </c>
      <c r="AQ54" s="157">
        <f t="shared" si="99"/>
        <v>1.8761332001822941</v>
      </c>
      <c r="AR54" s="157">
        <f t="shared" si="100"/>
        <v>1.8126793237794652</v>
      </c>
      <c r="AS54" s="157">
        <f t="shared" si="101"/>
        <v>2.2034024597762674</v>
      </c>
      <c r="AT54" s="157">
        <f t="shared" si="102"/>
        <v>1.9447659298682476</v>
      </c>
      <c r="AU54" s="157">
        <f t="shared" si="103"/>
        <v>2.43607496637682</v>
      </c>
      <c r="AV54" s="157">
        <f t="shared" si="104"/>
        <v>2.3737374992869791</v>
      </c>
      <c r="AW54" s="157">
        <f t="shared" si="105"/>
        <v>2.3781815706915439</v>
      </c>
      <c r="AX54" s="157">
        <f t="shared" si="106"/>
        <v>2.4789600355286541</v>
      </c>
      <c r="AY54" s="157">
        <f t="shared" si="107"/>
        <v>2.7486232264577093</v>
      </c>
      <c r="AZ54" s="157">
        <f t="shared" si="108"/>
        <v>2.7144993314116017</v>
      </c>
      <c r="BA54" s="157">
        <f t="shared" si="109"/>
        <v>2.8724249818937571</v>
      </c>
      <c r="BB54" s="157">
        <f t="shared" si="110"/>
        <v>2.9934986347618455</v>
      </c>
      <c r="BC54" s="157">
        <f t="shared" si="111"/>
        <v>2.8956675416485558</v>
      </c>
      <c r="BD54" s="157">
        <f t="shared" si="112"/>
        <v>3.00203259801552</v>
      </c>
      <c r="BE54" s="157">
        <f t="shared" ref="BE54" si="118">(AL54/R54)*10</f>
        <v>2.6513270466371699</v>
      </c>
      <c r="BF54" s="52">
        <f t="shared" ref="BF54" si="119">IF(BE54="","",(BE54-BD54)/BD54)</f>
        <v>-0.11682269926388622</v>
      </c>
      <c r="BI54" s="105"/>
    </row>
    <row r="55" spans="1:61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153585.92999999988</v>
      </c>
      <c r="Q55" s="202">
        <v>170656.78999999983</v>
      </c>
      <c r="R55" s="202">
        <v>148221.62999999986</v>
      </c>
      <c r="S55" s="52">
        <f t="shared" si="96"/>
        <v>-0.13146362356868424</v>
      </c>
      <c r="U55" s="109" t="s">
        <v>76</v>
      </c>
      <c r="V55" s="117">
        <v>18200.404999999999</v>
      </c>
      <c r="W55" s="154">
        <v>20446.271000000008</v>
      </c>
      <c r="X55" s="154">
        <v>22726.202999999998</v>
      </c>
      <c r="Y55" s="154">
        <v>24859.089999999986</v>
      </c>
      <c r="Z55" s="154">
        <v>23995.31</v>
      </c>
      <c r="AA55" s="154">
        <v>23727.782000000003</v>
      </c>
      <c r="AB55" s="154">
        <v>22966.652000000002</v>
      </c>
      <c r="AC55" s="154">
        <v>30743.068000000036</v>
      </c>
      <c r="AD55" s="154">
        <v>29718.337</v>
      </c>
      <c r="AE55" s="154">
        <v>31960.788000000026</v>
      </c>
      <c r="AF55" s="154">
        <v>29316.248000000011</v>
      </c>
      <c r="AG55" s="154">
        <v>42035.093000000081</v>
      </c>
      <c r="AH55" s="154">
        <v>42292.586000000018</v>
      </c>
      <c r="AI55" s="154">
        <v>46244.032999999938</v>
      </c>
      <c r="AJ55" s="154">
        <v>44658.516000000047</v>
      </c>
      <c r="AK55" s="154">
        <v>45522.795999999966</v>
      </c>
      <c r="AL55" s="119">
        <v>39544.848000000027</v>
      </c>
      <c r="AM55" s="52">
        <f t="shared" si="115"/>
        <v>-0.13131768092627577</v>
      </c>
      <c r="AO55" s="198">
        <f t="shared" si="97"/>
        <v>1.7520340711061637</v>
      </c>
      <c r="AP55" s="157">
        <f t="shared" si="98"/>
        <v>1.7517428736684229</v>
      </c>
      <c r="AQ55" s="157">
        <f t="shared" si="99"/>
        <v>1.726322321385233</v>
      </c>
      <c r="AR55" s="157">
        <f t="shared" si="100"/>
        <v>2.0015272066699175</v>
      </c>
      <c r="AS55" s="157">
        <f t="shared" si="101"/>
        <v>2.0864842867894087</v>
      </c>
      <c r="AT55" s="157">
        <f t="shared" si="102"/>
        <v>2.3291488172697856</v>
      </c>
      <c r="AU55" s="157">
        <f t="shared" si="103"/>
        <v>2.331685483786639</v>
      </c>
      <c r="AV55" s="157">
        <f t="shared" si="104"/>
        <v>2.4456093561553693</v>
      </c>
      <c r="AW55" s="157">
        <f t="shared" si="105"/>
        <v>2.5166896261109475</v>
      </c>
      <c r="AX55" s="157">
        <f t="shared" si="106"/>
        <v>2.3149959655163963</v>
      </c>
      <c r="AY55" s="157">
        <f t="shared" si="107"/>
        <v>2.5229270215366979</v>
      </c>
      <c r="AZ55" s="157">
        <f t="shared" si="108"/>
        <v>2.6525523763560646</v>
      </c>
      <c r="BA55" s="157">
        <f t="shared" si="109"/>
        <v>2.8703441202536228</v>
      </c>
      <c r="BB55" s="157">
        <f t="shared" si="110"/>
        <v>3.0225642456212709</v>
      </c>
      <c r="BC55" s="157">
        <f t="shared" si="111"/>
        <v>2.9077218206120885</v>
      </c>
      <c r="BD55" s="157">
        <f t="shared" si="112"/>
        <v>2.6675056995974207</v>
      </c>
      <c r="BE55" s="157">
        <f t="shared" ref="BE55" si="120">(AL55/R55)*10</f>
        <v>2.6679539281817415</v>
      </c>
      <c r="BF55" s="52">
        <f t="shared" ref="BF55" si="121">IF(BE55="","",(BE55-BD55)/BD55)</f>
        <v>1.6803284970992019E-4</v>
      </c>
      <c r="BI55" s="105"/>
    </row>
    <row r="56" spans="1:61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140466.84999999992</v>
      </c>
      <c r="Q56" s="202">
        <v>149551.03000000006</v>
      </c>
      <c r="R56" s="202"/>
      <c r="S56" s="52" t="str">
        <f t="shared" si="96"/>
        <v/>
      </c>
      <c r="U56" s="109" t="s">
        <v>77</v>
      </c>
      <c r="V56" s="117">
        <v>17415.862000000005</v>
      </c>
      <c r="W56" s="154">
        <v>20004.232999999982</v>
      </c>
      <c r="X56" s="154">
        <v>23077.424999999992</v>
      </c>
      <c r="Y56" s="154">
        <v>20396.612000000005</v>
      </c>
      <c r="Z56" s="154">
        <v>22655.134000000016</v>
      </c>
      <c r="AA56" s="154">
        <v>25022.574999999983</v>
      </c>
      <c r="AB56" s="154">
        <v>20750.199000000015</v>
      </c>
      <c r="AC56" s="154">
        <v>28108.851999999995</v>
      </c>
      <c r="AD56" s="154">
        <v>27267.624</v>
      </c>
      <c r="AE56" s="154">
        <v>25611.110000000004</v>
      </c>
      <c r="AF56" s="154">
        <v>32107.317999999985</v>
      </c>
      <c r="AG56" s="154">
        <v>37813.970000000023</v>
      </c>
      <c r="AH56" s="154">
        <v>38238.688000000016</v>
      </c>
      <c r="AI56" s="154">
        <v>52513.994000000006</v>
      </c>
      <c r="AJ56" s="154">
        <v>40010.997000000032</v>
      </c>
      <c r="AK56" s="154">
        <v>42659.66199999996</v>
      </c>
      <c r="AL56" s="119"/>
      <c r="AM56" s="52" t="str">
        <f t="shared" si="115"/>
        <v/>
      </c>
      <c r="AO56" s="198">
        <f t="shared" si="97"/>
        <v>2.1642824699311363</v>
      </c>
      <c r="AP56" s="157">
        <f t="shared" si="98"/>
        <v>1.6258312843389231</v>
      </c>
      <c r="AQ56" s="157">
        <f t="shared" si="99"/>
        <v>1.8444156881700937</v>
      </c>
      <c r="AR56" s="157">
        <f t="shared" si="100"/>
        <v>2.2679253964330508</v>
      </c>
      <c r="AS56" s="157">
        <f t="shared" si="101"/>
        <v>1.9775145141985686</v>
      </c>
      <c r="AT56" s="157">
        <f t="shared" si="102"/>
        <v>2.2301042720461464</v>
      </c>
      <c r="AU56" s="157">
        <f t="shared" si="103"/>
        <v>2.4649217088977964</v>
      </c>
      <c r="AV56" s="157">
        <f t="shared" si="104"/>
        <v>2.2994092133916011</v>
      </c>
      <c r="AW56" s="157">
        <f t="shared" si="105"/>
        <v>2.5374049995421668</v>
      </c>
      <c r="AX56" s="157">
        <f t="shared" si="106"/>
        <v>2.5635245583717103</v>
      </c>
      <c r="AY56" s="157">
        <f t="shared" si="107"/>
        <v>2.3079094660369694</v>
      </c>
      <c r="AZ56" s="157">
        <f t="shared" si="108"/>
        <v>2.6287498593130412</v>
      </c>
      <c r="BA56" s="157">
        <f t="shared" si="109"/>
        <v>2.8590970820133683</v>
      </c>
      <c r="BB56" s="157">
        <f t="shared" si="110"/>
        <v>2.9141194246386446</v>
      </c>
      <c r="BC56" s="157">
        <f t="shared" si="111"/>
        <v>2.8484298608532943</v>
      </c>
      <c r="BD56" s="157">
        <f t="shared" si="112"/>
        <v>2.8525154256710867</v>
      </c>
      <c r="BE56" s="157"/>
      <c r="BF56" s="52"/>
      <c r="BI56" s="105"/>
    </row>
    <row r="57" spans="1:61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202498.53999999992</v>
      </c>
      <c r="Q57" s="202">
        <v>215410.41999999972</v>
      </c>
      <c r="R57" s="202"/>
      <c r="S57" s="52" t="str">
        <f t="shared" si="96"/>
        <v/>
      </c>
      <c r="U57" s="109" t="s">
        <v>78</v>
      </c>
      <c r="V57" s="117">
        <v>21585.097000000031</v>
      </c>
      <c r="W57" s="154">
        <v>27388.943999999978</v>
      </c>
      <c r="X57" s="154">
        <v>30041.980000000014</v>
      </c>
      <c r="Y57" s="154">
        <v>31158.237999999987</v>
      </c>
      <c r="Z57" s="154">
        <v>32854.051000000014</v>
      </c>
      <c r="AA57" s="154">
        <v>32382.404999999973</v>
      </c>
      <c r="AB57" s="154">
        <v>26168.737000000016</v>
      </c>
      <c r="AC57" s="154">
        <v>29583.368000000006</v>
      </c>
      <c r="AD57" s="154">
        <v>33476.61</v>
      </c>
      <c r="AE57" s="154">
        <v>36683.536999999989</v>
      </c>
      <c r="AF57" s="154">
        <v>47305.887999999992</v>
      </c>
      <c r="AG57" s="154">
        <v>47700.946000000025</v>
      </c>
      <c r="AH57" s="154">
        <v>48307.429000000018</v>
      </c>
      <c r="AI57" s="154">
        <v>53523.881999999991</v>
      </c>
      <c r="AJ57" s="154">
        <v>57172.882999999965</v>
      </c>
      <c r="AK57" s="154">
        <v>56747.513999999923</v>
      </c>
      <c r="AL57" s="119"/>
      <c r="AM57" s="52" t="str">
        <f t="shared" si="115"/>
        <v/>
      </c>
      <c r="AO57" s="198">
        <f t="shared" si="97"/>
        <v>1.78028436914874</v>
      </c>
      <c r="AP57" s="157">
        <f t="shared" si="98"/>
        <v>1.8490670998920886</v>
      </c>
      <c r="AQ57" s="157">
        <f t="shared" si="99"/>
        <v>2.0713675613226452</v>
      </c>
      <c r="AR57" s="157">
        <f t="shared" si="100"/>
        <v>2.6398668876056313</v>
      </c>
      <c r="AS57" s="157">
        <f t="shared" si="101"/>
        <v>2.1564433770399614</v>
      </c>
      <c r="AT57" s="157">
        <f t="shared" si="102"/>
        <v>2.2613040218962874</v>
      </c>
      <c r="AU57" s="157">
        <f t="shared" si="103"/>
        <v>2.3003462816760107</v>
      </c>
      <c r="AV57" s="157">
        <f t="shared" si="104"/>
        <v>2.695125703096739</v>
      </c>
      <c r="AW57" s="157">
        <f t="shared" si="105"/>
        <v>2.7967861439132284</v>
      </c>
      <c r="AX57" s="157">
        <f t="shared" si="106"/>
        <v>2.7346902490333531</v>
      </c>
      <c r="AY57" s="157">
        <f t="shared" si="107"/>
        <v>2.5669833050728972</v>
      </c>
      <c r="AZ57" s="157">
        <f t="shared" si="108"/>
        <v>2.8743178526367079</v>
      </c>
      <c r="BA57" s="157">
        <f t="shared" si="109"/>
        <v>2.9092003555062247</v>
      </c>
      <c r="BB57" s="157">
        <f t="shared" si="110"/>
        <v>3.0626846947596857</v>
      </c>
      <c r="BC57" s="157">
        <f t="shared" si="111"/>
        <v>2.8233726030814834</v>
      </c>
      <c r="BD57" s="157">
        <f t="shared" si="112"/>
        <v>2.6343903883572577</v>
      </c>
      <c r="BE57" s="157"/>
      <c r="BF57" s="52"/>
      <c r="BI57" s="105"/>
    </row>
    <row r="58" spans="1:61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159516.41000000012</v>
      </c>
      <c r="Q58" s="202">
        <v>162466.80999999994</v>
      </c>
      <c r="R58" s="202"/>
      <c r="S58" s="52" t="str">
        <f t="shared" si="96"/>
        <v/>
      </c>
      <c r="U58" s="109" t="s">
        <v>79</v>
      </c>
      <c r="V58" s="117">
        <v>17333.093000000012</v>
      </c>
      <c r="W58" s="154">
        <v>19429.269</v>
      </c>
      <c r="X58" s="154">
        <v>22173.393</v>
      </c>
      <c r="Y58" s="154">
        <v>23485.576000000015</v>
      </c>
      <c r="Z58" s="154">
        <v>20594.052000000025</v>
      </c>
      <c r="AA58" s="154">
        <v>21320.543000000012</v>
      </c>
      <c r="AB58" s="154">
        <v>22518.471000000009</v>
      </c>
      <c r="AC58" s="154">
        <v>23832.374000000018</v>
      </c>
      <c r="AD58" s="154">
        <v>25445.677</v>
      </c>
      <c r="AE58" s="154">
        <v>24566.240999999998</v>
      </c>
      <c r="AF58" s="154">
        <v>31984.679000000015</v>
      </c>
      <c r="AG58" s="154">
        <v>35298.485999999997</v>
      </c>
      <c r="AH58" s="154">
        <v>41256.031000000025</v>
      </c>
      <c r="AI58" s="154">
        <v>40524.563000000024</v>
      </c>
      <c r="AJ58" s="154">
        <v>43593.326999999997</v>
      </c>
      <c r="AK58" s="154">
        <v>41248.020000000084</v>
      </c>
      <c r="AL58" s="119"/>
      <c r="AM58" s="52" t="str">
        <f t="shared" si="115"/>
        <v/>
      </c>
      <c r="AO58" s="198">
        <f t="shared" si="97"/>
        <v>1.6675286305808483</v>
      </c>
      <c r="AP58" s="157">
        <f t="shared" si="98"/>
        <v>1.5335201199016324</v>
      </c>
      <c r="AQ58" s="157">
        <f t="shared" si="99"/>
        <v>1.7218122402971472</v>
      </c>
      <c r="AR58" s="157">
        <f t="shared" si="100"/>
        <v>2.1904030522566904</v>
      </c>
      <c r="AS58" s="157">
        <f t="shared" si="101"/>
        <v>2.2098559498187784</v>
      </c>
      <c r="AT58" s="157">
        <f t="shared" si="102"/>
        <v>1.9543144793232015</v>
      </c>
      <c r="AU58" s="157">
        <f t="shared" si="103"/>
        <v>2.3412179443459293</v>
      </c>
      <c r="AV58" s="157">
        <f t="shared" si="104"/>
        <v>2.250318511572504</v>
      </c>
      <c r="AW58" s="157">
        <f t="shared" si="105"/>
        <v>2.5225098647387783</v>
      </c>
      <c r="AX58" s="157">
        <f t="shared" si="106"/>
        <v>2.5830822495328061</v>
      </c>
      <c r="AY58" s="157">
        <f t="shared" si="107"/>
        <v>2.554902722610267</v>
      </c>
      <c r="AZ58" s="157">
        <f t="shared" si="108"/>
        <v>2.4572668535012139</v>
      </c>
      <c r="BA58" s="157">
        <f t="shared" si="109"/>
        <v>2.8936638936443257</v>
      </c>
      <c r="BB58" s="157">
        <f t="shared" si="110"/>
        <v>2.4755120501468113</v>
      </c>
      <c r="BC58" s="157">
        <f t="shared" si="111"/>
        <v>2.732842784012</v>
      </c>
      <c r="BD58" s="157">
        <f t="shared" si="112"/>
        <v>2.5388582443392655</v>
      </c>
      <c r="BE58" s="157"/>
      <c r="BF58" s="52"/>
      <c r="BI58" s="105"/>
    </row>
    <row r="59" spans="1:61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145643.5</v>
      </c>
      <c r="Q59" s="202">
        <v>170604.45999999996</v>
      </c>
      <c r="R59" s="202"/>
      <c r="S59" s="52" t="str">
        <f t="shared" si="96"/>
        <v/>
      </c>
      <c r="U59" s="109" t="s">
        <v>80</v>
      </c>
      <c r="V59" s="117">
        <v>27788.44999999999</v>
      </c>
      <c r="W59" s="154">
        <v>28869.683000000026</v>
      </c>
      <c r="X59" s="154">
        <v>26669.555999999982</v>
      </c>
      <c r="Y59" s="154">
        <v>36191.052999999971</v>
      </c>
      <c r="Z59" s="154">
        <v>36827.313000000016</v>
      </c>
      <c r="AA59" s="154">
        <v>34137.561000000023</v>
      </c>
      <c r="AB59" s="154">
        <v>30078.559999999987</v>
      </c>
      <c r="AC59" s="154">
        <v>32961.33</v>
      </c>
      <c r="AD59" s="154">
        <v>30391.468000000001</v>
      </c>
      <c r="AE59" s="154">
        <v>34622.571999999993</v>
      </c>
      <c r="AF59" s="154">
        <v>49065.408999999992</v>
      </c>
      <c r="AG59" s="154">
        <v>50534.001999999964</v>
      </c>
      <c r="AH59" s="154">
        <v>54674.304000000055</v>
      </c>
      <c r="AI59" s="154">
        <v>44696.855999999992</v>
      </c>
      <c r="AJ59" s="154">
        <v>45783.413999999968</v>
      </c>
      <c r="AK59" s="154">
        <v>50553.93800000006</v>
      </c>
      <c r="AL59" s="119"/>
      <c r="AM59" s="52" t="str">
        <f t="shared" si="115"/>
        <v/>
      </c>
      <c r="AO59" s="198">
        <f t="shared" si="97"/>
        <v>2.0176378539558204</v>
      </c>
      <c r="AP59" s="157">
        <f t="shared" si="98"/>
        <v>2.1322284964573752</v>
      </c>
      <c r="AQ59" s="157">
        <f t="shared" si="99"/>
        <v>2.0698124355501131</v>
      </c>
      <c r="AR59" s="157">
        <f t="shared" si="100"/>
        <v>2.4195441735474672</v>
      </c>
      <c r="AS59" s="157">
        <f t="shared" si="101"/>
        <v>2.2147954439362096</v>
      </c>
      <c r="AT59" s="157">
        <f t="shared" si="102"/>
        <v>2.4385642559372496</v>
      </c>
      <c r="AU59" s="157">
        <f t="shared" si="103"/>
        <v>2.6162790798815738</v>
      </c>
      <c r="AV59" s="157">
        <f t="shared" si="104"/>
        <v>2.741714467283753</v>
      </c>
      <c r="AW59" s="157">
        <f t="shared" si="105"/>
        <v>2.9662199105238427</v>
      </c>
      <c r="AX59" s="157">
        <f t="shared" si="106"/>
        <v>2.6555324622013563</v>
      </c>
      <c r="AY59" s="157">
        <f t="shared" si="107"/>
        <v>2.786435485029668</v>
      </c>
      <c r="AZ59" s="157">
        <f t="shared" si="108"/>
        <v>3.3033356079417873</v>
      </c>
      <c r="BA59" s="157">
        <f t="shared" si="109"/>
        <v>2.9680519543547716</v>
      </c>
      <c r="BB59" s="157">
        <f t="shared" si="110"/>
        <v>2.9669090697886649</v>
      </c>
      <c r="BC59" s="157">
        <f t="shared" si="111"/>
        <v>3.1435260756573391</v>
      </c>
      <c r="BD59" s="157">
        <f t="shared" si="112"/>
        <v>2.9632248770049778</v>
      </c>
      <c r="BE59" s="157"/>
      <c r="BF59" s="52"/>
      <c r="BI59" s="105"/>
    </row>
    <row r="60" spans="1:61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201987.18000000002</v>
      </c>
      <c r="Q60" s="202">
        <v>208290.45999999979</v>
      </c>
      <c r="R60" s="202"/>
      <c r="S60" s="52" t="str">
        <f t="shared" si="96"/>
        <v/>
      </c>
      <c r="U60" s="109" t="s">
        <v>81</v>
      </c>
      <c r="V60" s="117">
        <v>22777.257000000005</v>
      </c>
      <c r="W60" s="154">
        <v>31524.350999999995</v>
      </c>
      <c r="X60" s="154">
        <v>36803.372000000003</v>
      </c>
      <c r="Y60" s="154">
        <v>39015.558000000005</v>
      </c>
      <c r="Z60" s="154">
        <v>41900.000000000029</v>
      </c>
      <c r="AA60" s="154">
        <v>32669.316000000006</v>
      </c>
      <c r="AB60" s="154">
        <v>30619.310999999994</v>
      </c>
      <c r="AC60" s="154">
        <v>36041.668000000012</v>
      </c>
      <c r="AD60" s="154">
        <v>37442.144</v>
      </c>
      <c r="AE60" s="154">
        <v>42329.99000000002</v>
      </c>
      <c r="AF60" s="154">
        <v>56468.258000000016</v>
      </c>
      <c r="AG60" s="154">
        <v>50409.224999999999</v>
      </c>
      <c r="AH60" s="154">
        <v>53916.488000000005</v>
      </c>
      <c r="AI60" s="154">
        <v>47790.303999999967</v>
      </c>
      <c r="AJ60" s="154">
        <v>64666.687999999966</v>
      </c>
      <c r="AK60" s="154">
        <v>64800.172000000035</v>
      </c>
      <c r="AL60" s="119"/>
      <c r="AM60" s="52" t="str">
        <f t="shared" si="115"/>
        <v/>
      </c>
      <c r="AO60" s="198">
        <f t="shared" si="97"/>
        <v>2.3647140718469641</v>
      </c>
      <c r="AP60" s="157">
        <f t="shared" si="98"/>
        <v>2.2614935016861302</v>
      </c>
      <c r="AQ60" s="157">
        <f t="shared" si="99"/>
        <v>2.5580688905462297</v>
      </c>
      <c r="AR60" s="157">
        <f t="shared" si="100"/>
        <v>2.3603331049966276</v>
      </c>
      <c r="AS60" s="157">
        <f t="shared" si="101"/>
        <v>2.5709811698639262</v>
      </c>
      <c r="AT60" s="157">
        <f t="shared" si="102"/>
        <v>2.426905203187177</v>
      </c>
      <c r="AU60" s="157">
        <f t="shared" si="103"/>
        <v>2.7569178405590455</v>
      </c>
      <c r="AV60" s="157">
        <f t="shared" si="104"/>
        <v>2.568696662723287</v>
      </c>
      <c r="AW60" s="157">
        <f t="shared" si="105"/>
        <v>2.9967018158701015</v>
      </c>
      <c r="AX60" s="157">
        <f t="shared" si="106"/>
        <v>2.6446157846551293</v>
      </c>
      <c r="AY60" s="157">
        <f t="shared" si="107"/>
        <v>2.8633281235413843</v>
      </c>
      <c r="AZ60" s="157">
        <f t="shared" si="108"/>
        <v>3.0177047586960484</v>
      </c>
      <c r="BA60" s="157">
        <f t="shared" si="109"/>
        <v>3.1907721970477527</v>
      </c>
      <c r="BB60" s="157">
        <f t="shared" si="110"/>
        <v>3.0720834500865446</v>
      </c>
      <c r="BC60" s="157">
        <f t="shared" si="111"/>
        <v>3.2015243739726431</v>
      </c>
      <c r="BD60" s="157">
        <f t="shared" si="112"/>
        <v>3.1110484848898072</v>
      </c>
      <c r="BE60" s="157"/>
      <c r="BF60" s="52"/>
      <c r="BI60" s="105"/>
    </row>
    <row r="61" spans="1:61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172490.8299999999</v>
      </c>
      <c r="Q61" s="202">
        <v>147474.44999999992</v>
      </c>
      <c r="R61" s="202"/>
      <c r="S61" s="52" t="str">
        <f t="shared" si="96"/>
        <v/>
      </c>
      <c r="U61" s="109" t="s">
        <v>82</v>
      </c>
      <c r="V61" s="117">
        <v>25464.052000000007</v>
      </c>
      <c r="W61" s="154">
        <v>29523.48000000001</v>
      </c>
      <c r="X61" s="154">
        <v>31498.723000000002</v>
      </c>
      <c r="Y61" s="154">
        <v>30997.326000000052</v>
      </c>
      <c r="Z61" s="154">
        <v>32940.034999999967</v>
      </c>
      <c r="AA61" s="154">
        <v>29831.125000000007</v>
      </c>
      <c r="AB61" s="154">
        <v>34519.751000000018</v>
      </c>
      <c r="AC61" s="154">
        <v>30903.571</v>
      </c>
      <c r="AD61" s="154">
        <v>32156.462</v>
      </c>
      <c r="AE61" s="154">
        <v>33336.43499999999</v>
      </c>
      <c r="AF61" s="154">
        <v>49473.65399999998</v>
      </c>
      <c r="AG61" s="154">
        <v>50897.267000000043</v>
      </c>
      <c r="AH61" s="154">
        <v>57319.255000000048</v>
      </c>
      <c r="AI61" s="154">
        <v>45087.425000000017</v>
      </c>
      <c r="AJ61" s="154">
        <v>51767.551999999981</v>
      </c>
      <c r="AK61" s="154">
        <v>49321.593999999961</v>
      </c>
      <c r="AL61" s="119"/>
      <c r="AM61" s="52" t="str">
        <f t="shared" si="115"/>
        <v/>
      </c>
      <c r="AO61" s="198">
        <f t="shared" ref="AO61:AP67" si="122">(V61/B61)*10</f>
        <v>1.9784200067392308</v>
      </c>
      <c r="AP61" s="157">
        <f t="shared" si="122"/>
        <v>1.9672226836151285</v>
      </c>
      <c r="AQ61" s="157">
        <f t="shared" ref="AQ61:BB63" si="123">IF(X61="","",(X61/D61)*10)</f>
        <v>2.1967931517532344</v>
      </c>
      <c r="AR61" s="157">
        <f t="shared" si="123"/>
        <v>2.3729260081576027</v>
      </c>
      <c r="AS61" s="157">
        <f t="shared" si="123"/>
        <v>2.4758168420606395</v>
      </c>
      <c r="AT61" s="157">
        <f t="shared" si="123"/>
        <v>2.4958910965727048</v>
      </c>
      <c r="AU61" s="157">
        <f t="shared" si="123"/>
        <v>2.8239750172941114</v>
      </c>
      <c r="AV61" s="157">
        <f t="shared" si="123"/>
        <v>2.95999563618712</v>
      </c>
      <c r="AW61" s="157">
        <f t="shared" si="123"/>
        <v>2.8613877922934243</v>
      </c>
      <c r="AX61" s="157">
        <f t="shared" si="123"/>
        <v>2.7146381384743794</v>
      </c>
      <c r="AY61" s="157">
        <f t="shared" si="123"/>
        <v>2.7936391721613445</v>
      </c>
      <c r="AZ61" s="157">
        <f t="shared" si="123"/>
        <v>3.094595117974555</v>
      </c>
      <c r="BA61" s="157">
        <f t="shared" si="123"/>
        <v>2.9794973919702468</v>
      </c>
      <c r="BB61" s="157">
        <f t="shared" si="123"/>
        <v>3.0009551822447307</v>
      </c>
      <c r="BC61" s="157">
        <f t="shared" ref="BC61:BC63" si="124">IF(AJ61="","",(AJ61/P61)*10)</f>
        <v>3.0011770480784405</v>
      </c>
      <c r="BD61" s="157">
        <f t="shared" ref="BD61:BD63" si="125">IF(AK61="","",(AK61/Q61)*10)</f>
        <v>3.3444162022641875</v>
      </c>
      <c r="BE61" s="157" t="str">
        <f t="shared" ref="BE61:BE63" si="126">IF(AL61="","",(AL61/R61)*10)</f>
        <v/>
      </c>
      <c r="BF61" s="52" t="str">
        <f t="shared" si="114"/>
        <v/>
      </c>
      <c r="BI61" s="105"/>
    </row>
    <row r="62" spans="1:61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117416.39999999997</v>
      </c>
      <c r="Q62" s="203">
        <v>124226.36999999985</v>
      </c>
      <c r="R62" s="203"/>
      <c r="S62" s="52" t="str">
        <f t="shared" si="96"/>
        <v/>
      </c>
      <c r="U62" s="110" t="s">
        <v>83</v>
      </c>
      <c r="V62" s="196">
        <v>15596.707000000013</v>
      </c>
      <c r="W62" s="155">
        <v>18332.828999999987</v>
      </c>
      <c r="X62" s="155">
        <v>21648.361999999994</v>
      </c>
      <c r="Y62" s="155">
        <v>20693.550999999999</v>
      </c>
      <c r="Z62" s="155">
        <v>23770.443999999989</v>
      </c>
      <c r="AA62" s="155">
        <v>22065.902999999984</v>
      </c>
      <c r="AB62" s="155">
        <v>24906.423000000003</v>
      </c>
      <c r="AC62" s="155">
        <v>28016.947000000004</v>
      </c>
      <c r="AD62" s="155">
        <v>26292.933000000001</v>
      </c>
      <c r="AE62" s="155">
        <v>27722.498999999978</v>
      </c>
      <c r="AF62" s="155">
        <v>34797.590000000011</v>
      </c>
      <c r="AG62" s="155">
        <v>34642.825000000055</v>
      </c>
      <c r="AH62" s="155">
        <v>33056.706999999988</v>
      </c>
      <c r="AI62" s="155">
        <v>35940.125999999989</v>
      </c>
      <c r="AJ62" s="155">
        <v>37743.593999999932</v>
      </c>
      <c r="AK62" s="155">
        <v>37818.577999999994</v>
      </c>
      <c r="AL62" s="123"/>
      <c r="AM62" s="52" t="str">
        <f t="shared" si="115"/>
        <v/>
      </c>
      <c r="AO62" s="198">
        <f t="shared" si="122"/>
        <v>2.0408556968710365</v>
      </c>
      <c r="AP62" s="157">
        <f t="shared" si="122"/>
        <v>1.8586959199657298</v>
      </c>
      <c r="AQ62" s="157">
        <f t="shared" si="123"/>
        <v>2.3103681372605527</v>
      </c>
      <c r="AR62" s="157">
        <f t="shared" si="123"/>
        <v>2.494909882777443</v>
      </c>
      <c r="AS62" s="157">
        <f t="shared" si="123"/>
        <v>2.357121537342076</v>
      </c>
      <c r="AT62" s="157">
        <f t="shared" si="123"/>
        <v>2.6659387435479127</v>
      </c>
      <c r="AU62" s="157">
        <f t="shared" si="123"/>
        <v>3.190162257970441</v>
      </c>
      <c r="AV62" s="157">
        <f t="shared" si="123"/>
        <v>3.0157583548138938</v>
      </c>
      <c r="AW62" s="157">
        <f t="shared" si="123"/>
        <v>3.3894753383554024</v>
      </c>
      <c r="AX62" s="157">
        <f t="shared" si="123"/>
        <v>3.080067195408315</v>
      </c>
      <c r="AY62" s="157">
        <f t="shared" si="123"/>
        <v>2.920769071613742</v>
      </c>
      <c r="AZ62" s="157">
        <f t="shared" si="123"/>
        <v>2.7992960150697193</v>
      </c>
      <c r="BA62" s="157">
        <f t="shared" si="123"/>
        <v>3.0658930312246784</v>
      </c>
      <c r="BB62" s="157">
        <f t="shared" si="123"/>
        <v>3.2488675331789625</v>
      </c>
      <c r="BC62" s="157">
        <f t="shared" si="124"/>
        <v>3.2145078540987408</v>
      </c>
      <c r="BD62" s="157">
        <f t="shared" si="125"/>
        <v>3.0443277059452063</v>
      </c>
      <c r="BE62" s="157" t="str">
        <f t="shared" si="126"/>
        <v/>
      </c>
      <c r="BF62" s="52" t="str">
        <f t="shared" si="114"/>
        <v/>
      </c>
      <c r="BI62" s="105"/>
    </row>
    <row r="63" spans="1:61" ht="20.100000000000001" customHeight="1" thickBot="1">
      <c r="A63" s="35" t="str">
        <f>A19</f>
        <v>jan-maio</v>
      </c>
      <c r="B63" s="167">
        <f>SUM(B51:B55)</f>
        <v>424654.63000000012</v>
      </c>
      <c r="C63" s="168">
        <f t="shared" ref="C63:R63" si="127">SUM(C51:C55)</f>
        <v>475414.94000000006</v>
      </c>
      <c r="D63" s="168">
        <f t="shared" si="127"/>
        <v>587265.14999999991</v>
      </c>
      <c r="E63" s="168">
        <f t="shared" si="127"/>
        <v>558931.32999999996</v>
      </c>
      <c r="F63" s="168">
        <f t="shared" si="127"/>
        <v>528425.34999999974</v>
      </c>
      <c r="G63" s="168">
        <f t="shared" si="127"/>
        <v>554271.76</v>
      </c>
      <c r="H63" s="168">
        <f t="shared" si="127"/>
        <v>412253.46999999974</v>
      </c>
      <c r="I63" s="168">
        <f t="shared" si="127"/>
        <v>507184.56999999972</v>
      </c>
      <c r="J63" s="168">
        <f t="shared" si="127"/>
        <v>525074.59000000008</v>
      </c>
      <c r="K63" s="168">
        <f t="shared" si="127"/>
        <v>562839.61999999953</v>
      </c>
      <c r="L63" s="168">
        <f t="shared" si="127"/>
        <v>621511.77</v>
      </c>
      <c r="M63" s="168">
        <f t="shared" si="127"/>
        <v>717594.90999999968</v>
      </c>
      <c r="N63" s="168">
        <f t="shared" si="127"/>
        <v>689212.78999999957</v>
      </c>
      <c r="O63" s="168">
        <f t="shared" si="127"/>
        <v>691449.79</v>
      </c>
      <c r="P63" s="168">
        <f t="shared" si="127"/>
        <v>738853.3899999999</v>
      </c>
      <c r="Q63" s="168">
        <f t="shared" si="127"/>
        <v>745627.89999999956</v>
      </c>
      <c r="R63" s="169">
        <f t="shared" si="127"/>
        <v>742200.89999999979</v>
      </c>
      <c r="S63" s="57">
        <f t="shared" si="96"/>
        <v>-4.5961262983852521E-3</v>
      </c>
      <c r="U63" s="109"/>
      <c r="V63" s="167">
        <f>SUM(V51:V55)</f>
        <v>80263.035000000003</v>
      </c>
      <c r="W63" s="168">
        <f t="shared" ref="W63:AL63" si="128">SUM(W51:W55)</f>
        <v>90857.899000000005</v>
      </c>
      <c r="X63" s="168">
        <f t="shared" si="128"/>
        <v>105528.93000000002</v>
      </c>
      <c r="Y63" s="168">
        <f t="shared" si="128"/>
        <v>111257.59399999997</v>
      </c>
      <c r="Z63" s="168">
        <f t="shared" si="128"/>
        <v>107790.605</v>
      </c>
      <c r="AA63" s="168">
        <f t="shared" si="128"/>
        <v>116217.08599999997</v>
      </c>
      <c r="AB63" s="168">
        <f t="shared" si="128"/>
        <v>103147.372</v>
      </c>
      <c r="AC63" s="168">
        <f t="shared" si="128"/>
        <v>126228.43800000002</v>
      </c>
      <c r="AD63" s="168">
        <f t="shared" si="128"/>
        <v>133666.524</v>
      </c>
      <c r="AE63" s="168">
        <f t="shared" si="128"/>
        <v>139600.00200000007</v>
      </c>
      <c r="AF63" s="168">
        <f t="shared" si="128"/>
        <v>161032.73800000007</v>
      </c>
      <c r="AG63" s="168">
        <f t="shared" si="128"/>
        <v>190494.54000000007</v>
      </c>
      <c r="AH63" s="168">
        <f t="shared" si="128"/>
        <v>194027.89600000007</v>
      </c>
      <c r="AI63" s="168">
        <f t="shared" si="128"/>
        <v>200143.50399999993</v>
      </c>
      <c r="AJ63" s="168">
        <f t="shared" si="128"/>
        <v>216953.44699999999</v>
      </c>
      <c r="AK63" s="168">
        <f t="shared" si="128"/>
        <v>207087.15899999993</v>
      </c>
      <c r="AL63" s="169">
        <f t="shared" si="128"/>
        <v>198450.43299999999</v>
      </c>
      <c r="AM63" s="57">
        <f t="shared" si="115"/>
        <v>-4.1705753469725951E-2</v>
      </c>
      <c r="AO63" s="199">
        <f t="shared" si="122"/>
        <v>1.8900779440459647</v>
      </c>
      <c r="AP63" s="173">
        <f t="shared" si="122"/>
        <v>1.9111283923891831</v>
      </c>
      <c r="AQ63" s="173">
        <f t="shared" si="123"/>
        <v>1.7969554297577515</v>
      </c>
      <c r="AR63" s="173">
        <f t="shared" si="123"/>
        <v>1.9905413783120722</v>
      </c>
      <c r="AS63" s="173">
        <f t="shared" si="123"/>
        <v>2.0398454578305154</v>
      </c>
      <c r="AT63" s="173">
        <f t="shared" si="123"/>
        <v>2.0967527914465633</v>
      </c>
      <c r="AU63" s="173">
        <f t="shared" si="123"/>
        <v>2.502037690549944</v>
      </c>
      <c r="AV63" s="173">
        <f t="shared" si="123"/>
        <v>2.4888067474134732</v>
      </c>
      <c r="AW63" s="173">
        <f t="shared" si="123"/>
        <v>2.5456673498521414</v>
      </c>
      <c r="AX63" s="173">
        <f t="shared" si="123"/>
        <v>2.4802802972541302</v>
      </c>
      <c r="AY63" s="173">
        <f t="shared" si="123"/>
        <v>2.5909845279358112</v>
      </c>
      <c r="AZ63" s="173">
        <f t="shared" si="123"/>
        <v>2.6546250167800123</v>
      </c>
      <c r="BA63" s="173">
        <f t="shared" si="123"/>
        <v>2.815210321329066</v>
      </c>
      <c r="BB63" s="173">
        <f t="shared" si="123"/>
        <v>2.8945486265893567</v>
      </c>
      <c r="BC63" s="173">
        <f t="shared" si="124"/>
        <v>2.9363531376637524</v>
      </c>
      <c r="BD63" s="173">
        <f t="shared" si="125"/>
        <v>2.7773526044290997</v>
      </c>
      <c r="BE63" s="173">
        <f t="shared" si="126"/>
        <v>2.6738101907448515</v>
      </c>
      <c r="BF63" s="61">
        <f t="shared" si="114"/>
        <v>-3.7280975242080197E-2</v>
      </c>
      <c r="BI63" s="105"/>
    </row>
    <row r="64" spans="1:61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9">SUM(E51:E53)</f>
        <v>307586.39999999991</v>
      </c>
      <c r="F64" s="154">
        <f t="shared" si="129"/>
        <v>312002.81999999983</v>
      </c>
      <c r="G64" s="154">
        <f t="shared" si="129"/>
        <v>314085.74999999994</v>
      </c>
      <c r="H64" s="154">
        <f t="shared" si="129"/>
        <v>225185.55999999994</v>
      </c>
      <c r="I64" s="154">
        <f t="shared" si="129"/>
        <v>291368.51999999996</v>
      </c>
      <c r="J64" s="154">
        <f t="shared" si="129"/>
        <v>290915.21000000002</v>
      </c>
      <c r="K64" s="154">
        <f t="shared" si="129"/>
        <v>314581.43999999971</v>
      </c>
      <c r="L64" s="154">
        <f t="shared" si="129"/>
        <v>387624.22000000009</v>
      </c>
      <c r="M64" s="154">
        <f t="shared" si="129"/>
        <v>406414.74999999977</v>
      </c>
      <c r="N64" s="154">
        <f t="shared" si="129"/>
        <v>411776.26999999984</v>
      </c>
      <c r="O64" s="154">
        <f t="shared" ref="O64:Q64" si="130">SUM(O51:O53)</f>
        <v>412801.68999999994</v>
      </c>
      <c r="P64" s="154">
        <f t="shared" ref="P64" si="131">SUM(P51:P53)</f>
        <v>411153.37999999995</v>
      </c>
      <c r="Q64" s="154">
        <f t="shared" si="130"/>
        <v>437098.29999999981</v>
      </c>
      <c r="R64" s="154">
        <f>IF(R53="","",SUM(R51:R53))</f>
        <v>425262.13999999978</v>
      </c>
      <c r="S64" s="52">
        <f t="shared" si="96"/>
        <v>-2.7078943111881328E-2</v>
      </c>
      <c r="U64" s="108" t="s">
        <v>84</v>
      </c>
      <c r="V64" s="117">
        <f>SUM(V51:V53)</f>
        <v>45609.39</v>
      </c>
      <c r="W64" s="154">
        <f>SUM(W51:W53)</f>
        <v>53062.921000000002</v>
      </c>
      <c r="X64" s="154">
        <f>SUM(X51:X53)</f>
        <v>61321.651000000027</v>
      </c>
      <c r="Y64" s="154">
        <f>SUM(Y51:Y53)</f>
        <v>63351.315999999992</v>
      </c>
      <c r="Z64" s="154">
        <f t="shared" ref="Z64:AK64" si="132">SUM(Z51:Z53)</f>
        <v>61448.611999999994</v>
      </c>
      <c r="AA64" s="154">
        <f t="shared" si="132"/>
        <v>65590.697999999975</v>
      </c>
      <c r="AB64" s="154">
        <f t="shared" si="132"/>
        <v>58604.442999999985</v>
      </c>
      <c r="AC64" s="154">
        <f t="shared" si="132"/>
        <v>74095.891999999963</v>
      </c>
      <c r="AD64" s="154">
        <f t="shared" si="132"/>
        <v>76343.599000000002</v>
      </c>
      <c r="AE64" s="154">
        <f t="shared" si="132"/>
        <v>80321.476000000039</v>
      </c>
      <c r="AF64" s="154">
        <f t="shared" si="132"/>
        <v>99368.438000000038</v>
      </c>
      <c r="AG64" s="154">
        <f t="shared" si="132"/>
        <v>107006.38200000001</v>
      </c>
      <c r="AH64" s="154">
        <f t="shared" si="132"/>
        <v>114366.99700000009</v>
      </c>
      <c r="AI64" s="154">
        <f t="shared" ref="AI64:AJ64" si="133">SUM(AI51:AI53)</f>
        <v>116285.541</v>
      </c>
      <c r="AJ64" s="154">
        <f t="shared" si="133"/>
        <v>121877.28199999995</v>
      </c>
      <c r="AK64" s="154">
        <f t="shared" si="132"/>
        <v>120174.49599999996</v>
      </c>
      <c r="AL64" s="119">
        <f>IF(AL53="","",SUM(AL51:AL53))</f>
        <v>114173.15599999999</v>
      </c>
      <c r="AM64" s="52">
        <f t="shared" si="115"/>
        <v>-4.9938549357427468E-2</v>
      </c>
      <c r="AO64" s="197">
        <f t="shared" si="122"/>
        <v>1.9450344091466372</v>
      </c>
      <c r="AP64" s="156">
        <f t="shared" si="122"/>
        <v>1.9790475308153666</v>
      </c>
      <c r="AQ64" s="156">
        <f t="shared" ref="AQ64:BB66" si="134">(X64/D64)*10</f>
        <v>1.7976382565582869</v>
      </c>
      <c r="AR64" s="156">
        <f t="shared" si="134"/>
        <v>2.0596266935079059</v>
      </c>
      <c r="AS64" s="156">
        <f t="shared" si="134"/>
        <v>1.9694889937212756</v>
      </c>
      <c r="AT64" s="156">
        <f t="shared" si="134"/>
        <v>2.0883054388809423</v>
      </c>
      <c r="AU64" s="156">
        <f t="shared" si="134"/>
        <v>2.6024956040698171</v>
      </c>
      <c r="AV64" s="156">
        <f t="shared" si="134"/>
        <v>2.5430301118322589</v>
      </c>
      <c r="AW64" s="156">
        <f t="shared" si="134"/>
        <v>2.6242560160398627</v>
      </c>
      <c r="AX64" s="156">
        <f t="shared" si="134"/>
        <v>2.5532808292822393</v>
      </c>
      <c r="AY64" s="156">
        <f t="shared" si="134"/>
        <v>2.5635250036749513</v>
      </c>
      <c r="AZ64" s="156">
        <f t="shared" si="134"/>
        <v>2.6329354926217627</v>
      </c>
      <c r="BA64" s="156">
        <f t="shared" si="134"/>
        <v>2.7774062113875608</v>
      </c>
      <c r="BB64" s="156">
        <f t="shared" si="134"/>
        <v>2.8169831620602137</v>
      </c>
      <c r="BC64" s="156">
        <f t="shared" ref="BC64:BC66" si="135">(AJ64/P64)*10</f>
        <v>2.9642777593121079</v>
      </c>
      <c r="BD64" s="156">
        <f t="shared" ref="BD64:BE66" si="136">(AK64/Q64)*10</f>
        <v>2.7493700158522696</v>
      </c>
      <c r="BE64" s="156">
        <f t="shared" si="136"/>
        <v>2.6847712331034228</v>
      </c>
      <c r="BF64" s="61">
        <f t="shared" si="114"/>
        <v>-2.3495849004093391E-2</v>
      </c>
    </row>
    <row r="65" spans="1:58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37">SUM(E54:E56)</f>
        <v>341280.04000000004</v>
      </c>
      <c r="F65" s="154">
        <f t="shared" si="137"/>
        <v>330986.2099999999</v>
      </c>
      <c r="G65" s="154">
        <f t="shared" si="137"/>
        <v>352389.62000000011</v>
      </c>
      <c r="H65" s="154">
        <f t="shared" si="137"/>
        <v>271249.88999999984</v>
      </c>
      <c r="I65" s="154">
        <f t="shared" si="137"/>
        <v>338059.84999999963</v>
      </c>
      <c r="J65" s="154">
        <f t="shared" si="137"/>
        <v>341622.02</v>
      </c>
      <c r="K65" s="154">
        <f t="shared" si="137"/>
        <v>348164.02999999968</v>
      </c>
      <c r="L65" s="154">
        <f t="shared" si="137"/>
        <v>373006.16999999981</v>
      </c>
      <c r="M65" s="154">
        <f t="shared" si="137"/>
        <v>455027.89</v>
      </c>
      <c r="N65" s="154">
        <f t="shared" si="137"/>
        <v>411180.44999999978</v>
      </c>
      <c r="O65" s="154">
        <f t="shared" ref="O65:Q65" si="138">SUM(O54:O56)</f>
        <v>458853.4600000002</v>
      </c>
      <c r="P65" s="154">
        <f t="shared" ref="P65" si="139">SUM(P54:P56)</f>
        <v>468166.85999999981</v>
      </c>
      <c r="Q65" s="154">
        <f t="shared" si="138"/>
        <v>458080.62999999977</v>
      </c>
      <c r="R65" s="154" t="str">
        <f>IF(R56="","",SUM(R54:R56))</f>
        <v/>
      </c>
      <c r="S65" s="52" t="str">
        <f t="shared" si="96"/>
        <v/>
      </c>
      <c r="U65" s="109" t="s">
        <v>85</v>
      </c>
      <c r="V65" s="117">
        <f>SUM(V54:V56)</f>
        <v>52069.507000000012</v>
      </c>
      <c r="W65" s="154">
        <f>SUM(W54:W56)</f>
        <v>57799.210999999981</v>
      </c>
      <c r="X65" s="154">
        <f>SUM(X54:X56)</f>
        <v>67284.703999999983</v>
      </c>
      <c r="Y65" s="154">
        <f>SUM(Y54:Y56)</f>
        <v>68302.889999999985</v>
      </c>
      <c r="Z65" s="154">
        <f t="shared" ref="Z65:AK65" si="140">SUM(Z54:Z56)</f>
        <v>68997.127000000022</v>
      </c>
      <c r="AA65" s="154">
        <f t="shared" si="140"/>
        <v>75648.96299999996</v>
      </c>
      <c r="AB65" s="154">
        <f t="shared" si="140"/>
        <v>65293.128000000026</v>
      </c>
      <c r="AC65" s="154">
        <f t="shared" si="140"/>
        <v>80241.398000000045</v>
      </c>
      <c r="AD65" s="154">
        <f t="shared" si="140"/>
        <v>84590.548999999999</v>
      </c>
      <c r="AE65" s="154">
        <f t="shared" si="140"/>
        <v>84889.636000000028</v>
      </c>
      <c r="AF65" s="154">
        <f t="shared" si="140"/>
        <v>93771.617999999988</v>
      </c>
      <c r="AG65" s="154">
        <f t="shared" si="140"/>
        <v>121302.12800000008</v>
      </c>
      <c r="AH65" s="154">
        <f t="shared" si="140"/>
        <v>117899.58700000003</v>
      </c>
      <c r="AI65" s="154">
        <f t="shared" ref="AI65:AJ65" si="141">SUM(AI54:AI56)</f>
        <v>136371.95699999994</v>
      </c>
      <c r="AJ65" s="154">
        <f t="shared" si="141"/>
        <v>135087.16200000007</v>
      </c>
      <c r="AK65" s="154">
        <f t="shared" si="140"/>
        <v>129572.32499999992</v>
      </c>
      <c r="AL65" s="119" t="str">
        <f>IF(AL56="","",SUM(AL54:AL56))</f>
        <v/>
      </c>
      <c r="AM65" s="52" t="str">
        <f t="shared" si="115"/>
        <v/>
      </c>
      <c r="AO65" s="198">
        <f t="shared" si="122"/>
        <v>1.9239920608248851</v>
      </c>
      <c r="AP65" s="157">
        <f t="shared" si="122"/>
        <v>1.7497338733485361</v>
      </c>
      <c r="AQ65" s="157">
        <f t="shared" si="134"/>
        <v>1.8123227987763368</v>
      </c>
      <c r="AR65" s="157">
        <f t="shared" si="134"/>
        <v>2.0013737105750451</v>
      </c>
      <c r="AS65" s="157">
        <f t="shared" si="134"/>
        <v>2.0845921949437121</v>
      </c>
      <c r="AT65" s="157">
        <f t="shared" si="134"/>
        <v>2.1467420918924893</v>
      </c>
      <c r="AU65" s="157">
        <f t="shared" si="134"/>
        <v>2.4071209024269122</v>
      </c>
      <c r="AV65" s="157">
        <f t="shared" si="134"/>
        <v>2.3735855648045794</v>
      </c>
      <c r="AW65" s="157">
        <f t="shared" si="134"/>
        <v>2.4761445119960355</v>
      </c>
      <c r="AX65" s="157">
        <f t="shared" si="134"/>
        <v>2.4382081055300313</v>
      </c>
      <c r="AY65" s="157">
        <f t="shared" si="134"/>
        <v>2.5139428122596481</v>
      </c>
      <c r="AZ65" s="157">
        <f t="shared" si="134"/>
        <v>2.6658174293448273</v>
      </c>
      <c r="BA65" s="157">
        <f t="shared" si="134"/>
        <v>2.8673441794229291</v>
      </c>
      <c r="BB65" s="157">
        <f t="shared" si="134"/>
        <v>2.972015444756587</v>
      </c>
      <c r="BC65" s="157">
        <f t="shared" si="135"/>
        <v>2.8854490469487764</v>
      </c>
      <c r="BD65" s="157">
        <f t="shared" si="136"/>
        <v>2.8285920974218008</v>
      </c>
      <c r="BE65" s="157" t="str">
        <f>IF(AL65="","",(AL65/R65)*10)</f>
        <v/>
      </c>
      <c r="BF65" s="52" t="str">
        <f t="shared" si="114"/>
        <v/>
      </c>
    </row>
    <row r="66" spans="1:58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42">SUM(E57:E59)</f>
        <v>374827.90000000014</v>
      </c>
      <c r="F66" s="154">
        <f t="shared" si="142"/>
        <v>411823.39999999991</v>
      </c>
      <c r="G66" s="154">
        <f t="shared" si="142"/>
        <v>392287.49999999988</v>
      </c>
      <c r="H66" s="154">
        <f t="shared" si="142"/>
        <v>324909.64999999991</v>
      </c>
      <c r="I66" s="154">
        <f t="shared" si="142"/>
        <v>335894.45999999973</v>
      </c>
      <c r="J66" s="154">
        <f t="shared" si="142"/>
        <v>323029.73000000004</v>
      </c>
      <c r="K66" s="154">
        <f t="shared" si="142"/>
        <v>359624.85999999987</v>
      </c>
      <c r="L66" s="154">
        <f t="shared" si="142"/>
        <v>485561.99000000028</v>
      </c>
      <c r="M66" s="154">
        <f t="shared" si="142"/>
        <v>462583.7999999997</v>
      </c>
      <c r="N66" s="154">
        <f t="shared" si="142"/>
        <v>492833.60999999993</v>
      </c>
      <c r="O66" s="154">
        <f t="shared" ref="O66:Q66" si="143">SUM(O57:O59)</f>
        <v>489114.31000000017</v>
      </c>
      <c r="P66" s="154">
        <f t="shared" ref="P66" si="144">SUM(P57:P59)</f>
        <v>507658.45000000007</v>
      </c>
      <c r="Q66" s="154">
        <f t="shared" si="143"/>
        <v>548481.68999999959</v>
      </c>
      <c r="R66" s="154" t="str">
        <f>IF(R59="","",SUM(R57:R59))</f>
        <v/>
      </c>
      <c r="S66" s="52" t="str">
        <f t="shared" si="96"/>
        <v/>
      </c>
      <c r="U66" s="109" t="s">
        <v>86</v>
      </c>
      <c r="V66" s="117">
        <f>SUM(V57:V59)</f>
        <v>66706.640000000043</v>
      </c>
      <c r="W66" s="154">
        <f>SUM(W57:W59)</f>
        <v>75687.896000000008</v>
      </c>
      <c r="X66" s="154">
        <f>SUM(X57:X59)</f>
        <v>78884.929000000004</v>
      </c>
      <c r="Y66" s="154">
        <f>SUM(Y57:Y59)</f>
        <v>90834.866999999969</v>
      </c>
      <c r="Z66" s="154">
        <f t="shared" ref="Z66:AK66" si="145">SUM(Z57:Z59)</f>
        <v>90275.416000000056</v>
      </c>
      <c r="AA66" s="154">
        <f t="shared" si="145"/>
        <v>87840.50900000002</v>
      </c>
      <c r="AB66" s="154">
        <f t="shared" si="145"/>
        <v>78765.768000000011</v>
      </c>
      <c r="AC66" s="154">
        <f t="shared" si="145"/>
        <v>86377.072000000029</v>
      </c>
      <c r="AD66" s="154">
        <f t="shared" si="145"/>
        <v>89313.755000000005</v>
      </c>
      <c r="AE66" s="154">
        <f t="shared" si="145"/>
        <v>95872.349999999977</v>
      </c>
      <c r="AF66" s="154">
        <f t="shared" si="145"/>
        <v>128355.976</v>
      </c>
      <c r="AG66" s="154">
        <f t="shared" si="145"/>
        <v>133533.43400000001</v>
      </c>
      <c r="AH66" s="154">
        <f t="shared" si="145"/>
        <v>144237.76400000011</v>
      </c>
      <c r="AI66" s="154">
        <f t="shared" ref="AI66:AJ66" si="146">SUM(AI57:AI59)</f>
        <v>138745.30100000001</v>
      </c>
      <c r="AJ66" s="154">
        <f t="shared" si="146"/>
        <v>146549.62399999992</v>
      </c>
      <c r="AK66" s="154">
        <f t="shared" si="145"/>
        <v>148549.47200000007</v>
      </c>
      <c r="AL66" s="119" t="str">
        <f>IF(AL59="","",SUM(AL57:AL59))</f>
        <v/>
      </c>
      <c r="AM66" s="52" t="str">
        <f t="shared" si="115"/>
        <v/>
      </c>
      <c r="AO66" s="198">
        <f t="shared" si="122"/>
        <v>1.8380654168220978</v>
      </c>
      <c r="AP66" s="157">
        <f t="shared" si="122"/>
        <v>1.8450697519866253</v>
      </c>
      <c r="AQ66" s="157">
        <f t="shared" si="134"/>
        <v>1.959075682997454</v>
      </c>
      <c r="AR66" s="157">
        <f t="shared" si="134"/>
        <v>2.4233752876986996</v>
      </c>
      <c r="AS66" s="157">
        <f t="shared" si="134"/>
        <v>2.1920904931579916</v>
      </c>
      <c r="AT66" s="157">
        <f t="shared" si="134"/>
        <v>2.2391870503138653</v>
      </c>
      <c r="AU66" s="157">
        <f t="shared" si="134"/>
        <v>2.4242360299240122</v>
      </c>
      <c r="AV66" s="157">
        <f t="shared" si="134"/>
        <v>2.5715539339350846</v>
      </c>
      <c r="AW66" s="157">
        <f t="shared" si="134"/>
        <v>2.764877245199691</v>
      </c>
      <c r="AX66" s="157">
        <f t="shared" si="134"/>
        <v>2.6658988480384815</v>
      </c>
      <c r="AY66" s="157">
        <f t="shared" si="134"/>
        <v>2.643451889634111</v>
      </c>
      <c r="AZ66" s="157">
        <f t="shared" si="134"/>
        <v>2.8866863474250524</v>
      </c>
      <c r="BA66" s="157">
        <f t="shared" si="134"/>
        <v>2.9267030712454885</v>
      </c>
      <c r="BB66" s="157">
        <f t="shared" si="134"/>
        <v>2.836664112321718</v>
      </c>
      <c r="BC66" s="157">
        <f t="shared" si="135"/>
        <v>2.8867760203735386</v>
      </c>
      <c r="BD66" s="157">
        <f t="shared" si="136"/>
        <v>2.7083761355825784</v>
      </c>
      <c r="BE66" s="157" t="str">
        <f>IF(AL66="","",(AL66/R66)*10)</f>
        <v/>
      </c>
      <c r="BF66" s="52" t="str">
        <f t="shared" si="114"/>
        <v/>
      </c>
    </row>
    <row r="67" spans="1:58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47">IF(E62="","",SUM(E60:E62))</f>
        <v>378869.0400000001</v>
      </c>
      <c r="F67" s="155">
        <f t="shared" si="147"/>
        <v>396865.16000000021</v>
      </c>
      <c r="G67" s="155">
        <f t="shared" si="147"/>
        <v>336903.74</v>
      </c>
      <c r="H67" s="155">
        <f t="shared" si="147"/>
        <v>311374.30999999976</v>
      </c>
      <c r="I67" s="155">
        <f t="shared" si="147"/>
        <v>337617.05000000005</v>
      </c>
      <c r="J67" s="155">
        <f t="shared" si="147"/>
        <v>314897.43999999994</v>
      </c>
      <c r="K67" s="155">
        <f t="shared" si="147"/>
        <v>372869.66999999981</v>
      </c>
      <c r="L67" s="155">
        <f t="shared" si="147"/>
        <v>493444.35000000033</v>
      </c>
      <c r="M67" s="155">
        <f t="shared" si="147"/>
        <v>455271.89999999967</v>
      </c>
      <c r="N67" s="155">
        <f t="shared" si="147"/>
        <v>469176.04999999987</v>
      </c>
      <c r="O67" s="155">
        <f t="shared" ref="O67:Q67" si="148">IF(O62="","",SUM(O60:O62))</f>
        <v>416430.29999999993</v>
      </c>
      <c r="P67" s="155">
        <f t="shared" ref="P67" si="149">IF(P62="","",SUM(P60:P62))</f>
        <v>491894.40999999986</v>
      </c>
      <c r="Q67" s="155">
        <f t="shared" si="148"/>
        <v>479991.27999999956</v>
      </c>
      <c r="R67" s="155" t="str">
        <f>IF(R62="","",SUM(R60:R62))</f>
        <v/>
      </c>
      <c r="S67" s="55" t="str">
        <f t="shared" si="96"/>
        <v/>
      </c>
      <c r="U67" s="110" t="s">
        <v>87</v>
      </c>
      <c r="V67" s="196">
        <f>SUM(V60:V62)</f>
        <v>63838.016000000018</v>
      </c>
      <c r="W67" s="155">
        <f>SUM(W60:W62)</f>
        <v>79380.659999999989</v>
      </c>
      <c r="X67" s="155">
        <f>IF(X62="","",SUM(X60:X62))</f>
        <v>89950.456999999995</v>
      </c>
      <c r="Y67" s="155">
        <f>IF(Y62="","",SUM(Y60:Y62))</f>
        <v>90706.435000000056</v>
      </c>
      <c r="Z67" s="155">
        <f t="shared" ref="Z67:AL67" si="150">IF(Z62="","",SUM(Z60:Z62))</f>
        <v>98610.478999999992</v>
      </c>
      <c r="AA67" s="155">
        <f t="shared" si="150"/>
        <v>84566.343999999997</v>
      </c>
      <c r="AB67" s="155">
        <f t="shared" si="150"/>
        <v>90045.485000000015</v>
      </c>
      <c r="AC67" s="155">
        <f t="shared" si="150"/>
        <v>94962.186000000016</v>
      </c>
      <c r="AD67" s="155">
        <f t="shared" si="150"/>
        <v>95891.539000000004</v>
      </c>
      <c r="AE67" s="155">
        <f t="shared" si="150"/>
        <v>103388.924</v>
      </c>
      <c r="AF67" s="155">
        <f t="shared" si="150"/>
        <v>140739.50200000001</v>
      </c>
      <c r="AG67" s="155">
        <f t="shared" si="150"/>
        <v>135949.3170000001</v>
      </c>
      <c r="AH67" s="155">
        <f t="shared" si="150"/>
        <v>144292.45000000004</v>
      </c>
      <c r="AI67" s="155">
        <f t="shared" ref="AI67:AJ67" si="151">IF(AI62="","",SUM(AI60:AI62))</f>
        <v>128817.85499999998</v>
      </c>
      <c r="AJ67" s="155">
        <f t="shared" si="151"/>
        <v>154177.83399999989</v>
      </c>
      <c r="AK67" s="155">
        <f t="shared" si="150"/>
        <v>151940.34399999998</v>
      </c>
      <c r="AL67" s="123" t="str">
        <f t="shared" si="150"/>
        <v/>
      </c>
      <c r="AM67" s="55" t="str">
        <f t="shared" si="115"/>
        <v/>
      </c>
      <c r="AO67" s="200">
        <f t="shared" si="122"/>
        <v>2.1176785143360082</v>
      </c>
      <c r="AP67" s="158">
        <f t="shared" si="122"/>
        <v>2.0453352071175841</v>
      </c>
      <c r="AQ67" s="158">
        <f t="shared" ref="AQ67:BB67" si="152">IF(X62="","",(X67/D67)*10)</f>
        <v>2.3611669003409426</v>
      </c>
      <c r="AR67" s="158">
        <f t="shared" si="152"/>
        <v>2.3941369028200361</v>
      </c>
      <c r="AS67" s="158">
        <f t="shared" si="152"/>
        <v>2.4847350923925884</v>
      </c>
      <c r="AT67" s="158">
        <f t="shared" si="152"/>
        <v>2.5101040433685897</v>
      </c>
      <c r="AU67" s="158">
        <f t="shared" si="152"/>
        <v>2.8918726467832263</v>
      </c>
      <c r="AV67" s="158">
        <f t="shared" si="152"/>
        <v>2.8127189074129992</v>
      </c>
      <c r="AW67" s="158">
        <f t="shared" si="152"/>
        <v>3.045167309076886</v>
      </c>
      <c r="AX67" s="158">
        <f t="shared" si="152"/>
        <v>2.7727898597920304</v>
      </c>
      <c r="AY67" s="158">
        <f t="shared" si="152"/>
        <v>2.852185905056972</v>
      </c>
      <c r="AZ67" s="158">
        <f t="shared" si="152"/>
        <v>2.9861126285193573</v>
      </c>
      <c r="BA67" s="158">
        <f t="shared" si="152"/>
        <v>3.0754436421040694</v>
      </c>
      <c r="BB67" s="158">
        <f t="shared" si="152"/>
        <v>3.093383334497994</v>
      </c>
      <c r="BC67" s="158">
        <f t="shared" ref="BC67" si="153">IF(AJ62="","",(AJ67/P67)*10)</f>
        <v>3.1343684918070109</v>
      </c>
      <c r="BD67" s="158">
        <f t="shared" ref="BD67" si="154">IF(AK62="","",(AK67/Q67)*10)</f>
        <v>3.1654813395776715</v>
      </c>
      <c r="BE67" s="300" t="str">
        <f>IF(AL67="","",(AL67/R67)*10)</f>
        <v/>
      </c>
      <c r="BF67" s="55" t="str">
        <f t="shared" si="114"/>
        <v/>
      </c>
    </row>
    <row r="68" spans="1:58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</row>
  </sheetData>
  <mergeCells count="24">
    <mergeCell ref="AO48:BE48"/>
    <mergeCell ref="BF48:BF49"/>
    <mergeCell ref="A48:A49"/>
    <mergeCell ref="B48:R48"/>
    <mergeCell ref="S48:S49"/>
    <mergeCell ref="U48:U49"/>
    <mergeCell ref="V48:AL48"/>
    <mergeCell ref="AM48:AM49"/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B42:O45 V43:AI45 B64:O67 AK64:AK67 V42:AH42 AK20:AL23 R42:R45 Q64:Q67 R65 AL64:AL65 Q20:Q23 V20:AI23 V64:AI67 P64 P65:P67 AJ20:AJ23 P42:Q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I70"/>
  <sheetViews>
    <sheetView showGridLines="0" topLeftCell="AN52" zoomScaleNormal="100" workbookViewId="0">
      <selection activeCell="AL63" sqref="AL63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6" max="16" width="9.7109375" customWidth="1"/>
    <col min="19" max="19" width="10.140625" customWidth="1"/>
    <col min="20" max="20" width="1.7109375" customWidth="1"/>
    <col min="21" max="21" width="18.7109375" hidden="1" customWidth="1"/>
    <col min="39" max="39" width="10" customWidth="1"/>
    <col min="40" max="40" width="1.7109375" customWidth="1"/>
    <col min="58" max="58" width="10" customWidth="1"/>
    <col min="60" max="61" width="9.140625" style="101"/>
  </cols>
  <sheetData>
    <row r="1" spans="1:61" ht="15.75">
      <c r="A1" s="4" t="s">
        <v>97</v>
      </c>
    </row>
    <row r="3" spans="1:61" ht="15.75" thickBot="1">
      <c r="M3" s="119"/>
      <c r="N3" s="119"/>
      <c r="O3" s="119"/>
      <c r="P3" s="119"/>
      <c r="Q3" s="119"/>
      <c r="S3" s="205" t="s">
        <v>1</v>
      </c>
      <c r="AM3" s="286">
        <v>1000</v>
      </c>
      <c r="BF3" s="286" t="s">
        <v>46</v>
      </c>
    </row>
    <row r="4" spans="1:61" ht="20.100000000000001" customHeight="1">
      <c r="A4" s="467" t="s">
        <v>3</v>
      </c>
      <c r="B4" s="469" t="s">
        <v>70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4"/>
      <c r="S4" s="472" t="s">
        <v>150</v>
      </c>
      <c r="U4" s="470" t="s">
        <v>3</v>
      </c>
      <c r="V4" s="462" t="s">
        <v>70</v>
      </c>
      <c r="W4" s="463"/>
      <c r="X4" s="463"/>
      <c r="Y4" s="463"/>
      <c r="Z4" s="463"/>
      <c r="AA4" s="463"/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4"/>
      <c r="AM4" s="474" t="s">
        <v>150</v>
      </c>
      <c r="AO4" s="462" t="s">
        <v>70</v>
      </c>
      <c r="AP4" s="463"/>
      <c r="AQ4" s="463"/>
      <c r="AR4" s="463"/>
      <c r="AS4" s="463"/>
      <c r="AT4" s="463"/>
      <c r="AU4" s="463"/>
      <c r="AV4" s="463"/>
      <c r="AW4" s="463"/>
      <c r="AX4" s="463"/>
      <c r="AY4" s="463"/>
      <c r="AZ4" s="463"/>
      <c r="BA4" s="463"/>
      <c r="BB4" s="463"/>
      <c r="BC4" s="463"/>
      <c r="BD4" s="463"/>
      <c r="BE4" s="464"/>
      <c r="BF4" s="472" t="s">
        <v>150</v>
      </c>
    </row>
    <row r="5" spans="1:61" ht="20.100000000000001" customHeight="1" thickBot="1">
      <c r="A5" s="46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3">
        <v>2026</v>
      </c>
      <c r="S5" s="473"/>
      <c r="U5" s="471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75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35">
        <v>2018</v>
      </c>
      <c r="AX5" s="135">
        <v>2019</v>
      </c>
      <c r="AY5" s="135">
        <v>2020</v>
      </c>
      <c r="AZ5" s="135">
        <v>2021</v>
      </c>
      <c r="BA5" s="135">
        <v>2022</v>
      </c>
      <c r="BB5" s="135">
        <v>2023</v>
      </c>
      <c r="BC5" s="135">
        <v>2024</v>
      </c>
      <c r="BD5" s="135">
        <v>2025</v>
      </c>
      <c r="BE5" s="133">
        <v>2026</v>
      </c>
      <c r="BF5" s="473"/>
      <c r="BH5" s="287">
        <v>2013</v>
      </c>
      <c r="BI5" s="287">
        <v>2014</v>
      </c>
    </row>
    <row r="6" spans="1:61" ht="3" customHeight="1" thickBot="1">
      <c r="A6" s="288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1"/>
      <c r="U6" s="288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1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9"/>
    </row>
    <row r="7" spans="1:61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144430.93999999997</v>
      </c>
      <c r="Q7" s="204">
        <v>156395.9099999998</v>
      </c>
      <c r="R7" s="112">
        <v>147090.98000000004</v>
      </c>
      <c r="S7" s="61">
        <f>IF(R7="","",(R7-Q7)/Q7)</f>
        <v>-5.9495993213631818E-2</v>
      </c>
      <c r="U7" s="109" t="s">
        <v>72</v>
      </c>
      <c r="V7" s="39">
        <v>5046.811999999999</v>
      </c>
      <c r="W7" s="153">
        <v>5419.8780000000006</v>
      </c>
      <c r="X7" s="153">
        <v>5376.692</v>
      </c>
      <c r="Y7" s="153">
        <v>8185.9700000000021</v>
      </c>
      <c r="Z7" s="153">
        <v>9253.7109999999993</v>
      </c>
      <c r="AA7" s="153">
        <v>8018.4579999999987</v>
      </c>
      <c r="AB7" s="153">
        <v>7549.5260000000026</v>
      </c>
      <c r="AC7" s="153">
        <v>9256.76</v>
      </c>
      <c r="AD7" s="153">
        <v>8429.6530000000002</v>
      </c>
      <c r="AE7" s="153">
        <v>12162.242999999999</v>
      </c>
      <c r="AF7" s="153">
        <v>14395.186999999998</v>
      </c>
      <c r="AG7" s="153">
        <v>11537.55599999999</v>
      </c>
      <c r="AH7" s="153">
        <v>12256.628999999999</v>
      </c>
      <c r="AI7" s="153">
        <v>14702.600000000002</v>
      </c>
      <c r="AJ7" s="153">
        <v>10034.434000000005</v>
      </c>
      <c r="AK7" s="153">
        <v>12093.029000000004</v>
      </c>
      <c r="AL7" s="112">
        <v>11587.227000000006</v>
      </c>
      <c r="AM7" s="61">
        <f>IF(AL7="","",(AL7-AK7)/AK7)</f>
        <v>-4.182591474807492E-2</v>
      </c>
      <c r="AO7" s="124">
        <f t="shared" ref="AO7:AO16" si="0">(V7/B7)*10</f>
        <v>0.44977207995742902</v>
      </c>
      <c r="AP7" s="156">
        <f t="shared" ref="AP7:AP16" si="1">(W7/C7)*10</f>
        <v>0.43216420185329257</v>
      </c>
      <c r="AQ7" s="156">
        <f t="shared" ref="AQ7:AQ16" si="2">(X7/D7)*10</f>
        <v>0.48157310832003042</v>
      </c>
      <c r="AR7" s="156">
        <f t="shared" ref="AR7:AR16" si="3">(Y7/E7)*10</f>
        <v>0.81023144139078462</v>
      </c>
      <c r="AS7" s="156">
        <f t="shared" ref="AS7:AS16" si="4">(Z7/F7)*10</f>
        <v>0.50984889235532815</v>
      </c>
      <c r="AT7" s="156">
        <f t="shared" ref="AT7:AT16" si="5">(AA7/G7)*10</f>
        <v>0.48445392298565154</v>
      </c>
      <c r="AU7" s="156">
        <f t="shared" ref="AU7:AU16" si="6">(AB7/H7)*10</f>
        <v>0.5923922796474268</v>
      </c>
      <c r="AV7" s="156">
        <f t="shared" ref="AV7:AV16" si="7">(AC7/I7)*10</f>
        <v>0.55910247502123656</v>
      </c>
      <c r="AW7" s="156">
        <f t="shared" ref="AW7:AW16" si="8">(AD7/J7)*10</f>
        <v>0.78036077850810914</v>
      </c>
      <c r="AX7" s="156">
        <f t="shared" ref="AX7:AX16" si="9">(AE7/K7)*10</f>
        <v>0.60468642002463424</v>
      </c>
      <c r="AY7" s="156">
        <f t="shared" ref="AY7:AY16" si="10">(AF7/L7)*10</f>
        <v>0.62204140404177755</v>
      </c>
      <c r="AZ7" s="156">
        <f t="shared" ref="AZ7:AZ16" si="11">(AG7/M7)*10</f>
        <v>0.53835457336931103</v>
      </c>
      <c r="BA7" s="156">
        <f t="shared" ref="BA7:BA16" si="12">(AH7/N7)*10</f>
        <v>0.64681962194657916</v>
      </c>
      <c r="BB7" s="156">
        <f t="shared" ref="BB7:BB22" si="13">(AI7/O7)*10</f>
        <v>0.69747020111151403</v>
      </c>
      <c r="BC7" s="156">
        <f t="shared" ref="BC7:BC22" si="14">(AJ7/P7)*10</f>
        <v>0.69475653900750123</v>
      </c>
      <c r="BD7" s="156">
        <f t="shared" ref="BD7:BE22" si="15">(AK7/Q7)*10</f>
        <v>0.77323179359358052</v>
      </c>
      <c r="BE7" s="156">
        <f t="shared" ref="BE7:BE19" si="16">(AL7/R7)*10</f>
        <v>0.78775918142635282</v>
      </c>
      <c r="BF7" s="61">
        <f t="shared" ref="BF7:BF23" si="17">IF(BE7="","",(BE7-BD7)/BD7)</f>
        <v>1.8787882175998648E-2</v>
      </c>
      <c r="BH7" s="105"/>
      <c r="BI7" s="105"/>
    </row>
    <row r="8" spans="1:61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163866.36999999994</v>
      </c>
      <c r="Q8" s="202">
        <v>177159.38999999964</v>
      </c>
      <c r="R8" s="119">
        <v>153724.53999999983</v>
      </c>
      <c r="S8" s="52">
        <f t="shared" ref="S8:S23" si="18">IF(R8="","",(R8-Q8)/Q8)</f>
        <v>-0.13228116217830649</v>
      </c>
      <c r="U8" s="109" t="s">
        <v>73</v>
      </c>
      <c r="V8" s="19">
        <v>4875.3999999999996</v>
      </c>
      <c r="W8" s="154">
        <v>5047.22</v>
      </c>
      <c r="X8" s="154">
        <v>4979.2489999999998</v>
      </c>
      <c r="Y8" s="154">
        <v>7645.0780000000004</v>
      </c>
      <c r="Z8" s="154">
        <v>9124.9479999999967</v>
      </c>
      <c r="AA8" s="154">
        <v>9271.5960000000014</v>
      </c>
      <c r="AB8" s="154">
        <v>8398.7909999999993</v>
      </c>
      <c r="AC8" s="154">
        <v>10079.532000000001</v>
      </c>
      <c r="AD8" s="154">
        <v>9460.1350000000002</v>
      </c>
      <c r="AE8" s="154">
        <v>13827.451999999999</v>
      </c>
      <c r="AF8" s="154">
        <v>13178.782000000005</v>
      </c>
      <c r="AG8" s="154">
        <v>12834.916000000007</v>
      </c>
      <c r="AH8" s="154">
        <v>17027.523999999998</v>
      </c>
      <c r="AI8" s="154">
        <v>16408.731999999996</v>
      </c>
      <c r="AJ8" s="154">
        <v>11476.990000000002</v>
      </c>
      <c r="AK8" s="154">
        <v>11812.482</v>
      </c>
      <c r="AL8" s="119">
        <v>12585.036999999997</v>
      </c>
      <c r="AM8" s="52">
        <f t="shared" ref="AM8:AM23" si="19">IF(AL8="","",(AL8-AK8)/AK8)</f>
        <v>6.5401581141033407E-2</v>
      </c>
      <c r="AO8" s="125">
        <f t="shared" si="0"/>
        <v>0.46934653261753362</v>
      </c>
      <c r="AP8" s="157">
        <f t="shared" si="1"/>
        <v>0.46007754707955117</v>
      </c>
      <c r="AQ8" s="157">
        <f t="shared" si="2"/>
        <v>0.54886851547144277</v>
      </c>
      <c r="AR8" s="157">
        <f t="shared" si="3"/>
        <v>0.83587031142493495</v>
      </c>
      <c r="AS8" s="157">
        <f t="shared" si="4"/>
        <v>0.51048511635099003</v>
      </c>
      <c r="AT8" s="157">
        <f t="shared" si="5"/>
        <v>0.48971130968147902</v>
      </c>
      <c r="AU8" s="157">
        <f t="shared" si="6"/>
        <v>0.52155723141664712</v>
      </c>
      <c r="AV8" s="157">
        <f t="shared" si="7"/>
        <v>0.55854530317506745</v>
      </c>
      <c r="AW8" s="157">
        <f t="shared" si="8"/>
        <v>0.93501907816934571</v>
      </c>
      <c r="AX8" s="157">
        <f t="shared" si="9"/>
        <v>0.57852492138372347</v>
      </c>
      <c r="AY8" s="157">
        <f t="shared" si="10"/>
        <v>0.65767022395341579</v>
      </c>
      <c r="AZ8" s="157">
        <f t="shared" si="11"/>
        <v>0.49994277984027458</v>
      </c>
      <c r="BA8" s="157">
        <f t="shared" si="12"/>
        <v>0.64096617096176511</v>
      </c>
      <c r="BB8" s="157">
        <f t="shared" si="13"/>
        <v>0.6422082147478525</v>
      </c>
      <c r="BC8" s="157">
        <f t="shared" si="14"/>
        <v>0.70038715082295444</v>
      </c>
      <c r="BD8" s="157">
        <f t="shared" si="15"/>
        <v>0.66677143108248582</v>
      </c>
      <c r="BE8" s="157">
        <f t="shared" si="16"/>
        <v>0.81867455905218589</v>
      </c>
      <c r="BF8" s="52">
        <f t="shared" si="17"/>
        <v>0.22781889098501018</v>
      </c>
      <c r="BH8" s="105"/>
      <c r="BI8" s="105"/>
    </row>
    <row r="9" spans="1:61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152411.76000000004</v>
      </c>
      <c r="Q9" s="202">
        <v>150246.00999999995</v>
      </c>
      <c r="R9" s="119">
        <v>139990.39999999991</v>
      </c>
      <c r="S9" s="52">
        <f t="shared" si="18"/>
        <v>-6.8258784376370771E-2</v>
      </c>
      <c r="U9" s="109" t="s">
        <v>74</v>
      </c>
      <c r="V9" s="19">
        <v>7464.3919999999998</v>
      </c>
      <c r="W9" s="154">
        <v>5720.5099999999993</v>
      </c>
      <c r="X9" s="154">
        <v>6851.9379999999956</v>
      </c>
      <c r="Y9" s="154">
        <v>7142.3209999999999</v>
      </c>
      <c r="Z9" s="154">
        <v>8172.4949999999981</v>
      </c>
      <c r="AA9" s="154">
        <v>8953.7059999999983</v>
      </c>
      <c r="AB9" s="154">
        <v>8549.0249999999996</v>
      </c>
      <c r="AC9" s="154">
        <v>9978.1299999999992</v>
      </c>
      <c r="AD9" s="154">
        <v>10309.046</v>
      </c>
      <c r="AE9" s="154">
        <v>11853.175999999999</v>
      </c>
      <c r="AF9" s="154">
        <v>12973.125000000002</v>
      </c>
      <c r="AG9" s="154">
        <v>17902.007000000001</v>
      </c>
      <c r="AH9" s="154">
        <v>13839.738000000005</v>
      </c>
      <c r="AI9" s="154">
        <v>20309.122000000007</v>
      </c>
      <c r="AJ9" s="154">
        <v>12319.741000000005</v>
      </c>
      <c r="AK9" s="154">
        <v>11502.370999999999</v>
      </c>
      <c r="AL9" s="119">
        <v>13335.637999999999</v>
      </c>
      <c r="AM9" s="52">
        <f t="shared" si="19"/>
        <v>0.15938166139833257</v>
      </c>
      <c r="AO9" s="125">
        <f t="shared" si="0"/>
        <v>0.44454071154342661</v>
      </c>
      <c r="AP9" s="157">
        <f t="shared" si="1"/>
        <v>0.45529015514061527</v>
      </c>
      <c r="AQ9" s="157">
        <f t="shared" si="2"/>
        <v>0.50458285709151873</v>
      </c>
      <c r="AR9" s="157">
        <f t="shared" si="3"/>
        <v>0.9105632961572816</v>
      </c>
      <c r="AS9" s="157">
        <f t="shared" si="4"/>
        <v>0.51315833592555093</v>
      </c>
      <c r="AT9" s="157">
        <f t="shared" si="5"/>
        <v>0.49803333228390984</v>
      </c>
      <c r="AU9" s="157">
        <f t="shared" si="6"/>
        <v>0.54005566429495178</v>
      </c>
      <c r="AV9" s="157">
        <f t="shared" si="7"/>
        <v>0.54005481555322443</v>
      </c>
      <c r="AW9" s="157">
        <f t="shared" si="8"/>
        <v>0.78542204075338629</v>
      </c>
      <c r="AX9" s="157">
        <f t="shared" si="9"/>
        <v>0.56510951343186677</v>
      </c>
      <c r="AY9" s="157">
        <f t="shared" si="10"/>
        <v>0.62037909182406781</v>
      </c>
      <c r="AZ9" s="157">
        <f t="shared" si="11"/>
        <v>0.51615206164782534</v>
      </c>
      <c r="BA9" s="157">
        <f t="shared" si="12"/>
        <v>0.70079856596885204</v>
      </c>
      <c r="BB9" s="157">
        <f t="shared" si="13"/>
        <v>0.66041666321160508</v>
      </c>
      <c r="BC9" s="157">
        <f t="shared" si="14"/>
        <v>0.80831958111368851</v>
      </c>
      <c r="BD9" s="157">
        <f t="shared" si="15"/>
        <v>0.76556914889120864</v>
      </c>
      <c r="BE9" s="157">
        <f t="shared" ref="BE9" si="20">(AL9/R9)*10</f>
        <v>0.95261089331839954</v>
      </c>
      <c r="BF9" s="52">
        <f t="shared" ref="BF9" si="21">IF(BE9="","",(BE9-BD9)/BD9)</f>
        <v>0.24431724384151027</v>
      </c>
      <c r="BH9" s="105"/>
      <c r="BI9" s="105"/>
    </row>
    <row r="10" spans="1:61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202">
        <v>162790.66999999998</v>
      </c>
      <c r="R10" s="119">
        <v>147645.32999999987</v>
      </c>
      <c r="S10" s="52">
        <f t="shared" si="18"/>
        <v>-9.3035675816065588E-2</v>
      </c>
      <c r="U10" s="109" t="s">
        <v>75</v>
      </c>
      <c r="V10" s="19">
        <v>7083.5199999999986</v>
      </c>
      <c r="W10" s="154">
        <v>5734.7760000000007</v>
      </c>
      <c r="X10" s="154">
        <v>6986.2150000000011</v>
      </c>
      <c r="Y10" s="154">
        <v>8949.2860000000001</v>
      </c>
      <c r="Z10" s="154">
        <v>7735.4290000000001</v>
      </c>
      <c r="AA10" s="154">
        <v>8580.4020000000019</v>
      </c>
      <c r="AB10" s="154">
        <v>6742.456000000001</v>
      </c>
      <c r="AC10" s="154">
        <v>10425.911000000004</v>
      </c>
      <c r="AD10" s="154">
        <v>11410.679</v>
      </c>
      <c r="AE10" s="154">
        <v>13024.389000000001</v>
      </c>
      <c r="AF10" s="154">
        <v>14120.863000000001</v>
      </c>
      <c r="AG10" s="154">
        <v>13171.960999999996</v>
      </c>
      <c r="AH10" s="154">
        <v>15339.621000000008</v>
      </c>
      <c r="AI10" s="154">
        <v>17054.146000000001</v>
      </c>
      <c r="AJ10" s="154">
        <v>12259.460000000001</v>
      </c>
      <c r="AK10" s="154">
        <v>12155.141999999996</v>
      </c>
      <c r="AL10" s="119">
        <v>13063.760000000002</v>
      </c>
      <c r="AM10" s="52">
        <f t="shared" si="19"/>
        <v>7.4751738811443438E-2</v>
      </c>
      <c r="AO10" s="125">
        <f t="shared" si="0"/>
        <v>0.41567550232571626</v>
      </c>
      <c r="AP10" s="157">
        <f t="shared" si="1"/>
        <v>0.45686088859129592</v>
      </c>
      <c r="AQ10" s="157">
        <f t="shared" si="2"/>
        <v>0.53272115749897475</v>
      </c>
      <c r="AR10" s="157">
        <f t="shared" si="3"/>
        <v>0.80396422819385238</v>
      </c>
      <c r="AS10" s="157">
        <f t="shared" si="4"/>
        <v>0.55468838065790216</v>
      </c>
      <c r="AT10" s="157">
        <f t="shared" si="5"/>
        <v>0.49634555231011412</v>
      </c>
      <c r="AU10" s="157">
        <f t="shared" si="6"/>
        <v>0.55762801647298088</v>
      </c>
      <c r="AV10" s="157">
        <f t="shared" si="7"/>
        <v>0.53227135799174041</v>
      </c>
      <c r="AW10" s="157">
        <f t="shared" si="8"/>
        <v>0.75882468575155682</v>
      </c>
      <c r="AX10" s="157">
        <f t="shared" si="9"/>
        <v>0.5317533930111793</v>
      </c>
      <c r="AY10" s="157">
        <f t="shared" si="10"/>
        <v>0.60603680487223821</v>
      </c>
      <c r="AZ10" s="157">
        <f t="shared" si="11"/>
        <v>0.55215186652573567</v>
      </c>
      <c r="BA10" s="157">
        <f t="shared" si="12"/>
        <v>0.73418718445085307</v>
      </c>
      <c r="BB10" s="157">
        <f t="shared" si="13"/>
        <v>0.64028084413176933</v>
      </c>
      <c r="BC10" s="157">
        <f t="shared" si="14"/>
        <v>0.75262159901808645</v>
      </c>
      <c r="BD10" s="157">
        <f t="shared" si="15"/>
        <v>0.74667313550586145</v>
      </c>
      <c r="BE10" s="157">
        <f t="shared" ref="BE10" si="22">(AL10/R10)*10</f>
        <v>0.88480685437189333</v>
      </c>
      <c r="BF10" s="52">
        <f t="shared" ref="BF10" si="23">IF(BE10="","",(BE10-BD10)/BD10)</f>
        <v>0.1849989135774224</v>
      </c>
      <c r="BH10" s="105"/>
      <c r="BI10" s="105"/>
    </row>
    <row r="11" spans="1:61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165110.74999999997</v>
      </c>
      <c r="Q11" s="202">
        <v>164045.84999999989</v>
      </c>
      <c r="R11" s="119">
        <v>126647.6</v>
      </c>
      <c r="S11" s="52">
        <f t="shared" si="18"/>
        <v>-0.22797437423744588</v>
      </c>
      <c r="U11" s="109" t="s">
        <v>76</v>
      </c>
      <c r="V11" s="19">
        <v>5269.9080000000022</v>
      </c>
      <c r="W11" s="154">
        <v>6791.5110000000022</v>
      </c>
      <c r="X11" s="154">
        <v>6331.175000000002</v>
      </c>
      <c r="Y11" s="154">
        <v>12356.189000000002</v>
      </c>
      <c r="Z11" s="154">
        <v>10013.188000000002</v>
      </c>
      <c r="AA11" s="154">
        <v>9709.3430000000008</v>
      </c>
      <c r="AB11" s="154">
        <v>9074.4239999999991</v>
      </c>
      <c r="AC11" s="154">
        <v>11193.306000000002</v>
      </c>
      <c r="AD11" s="154">
        <v>12194.198</v>
      </c>
      <c r="AE11" s="154">
        <v>12392.851000000008</v>
      </c>
      <c r="AF11" s="154">
        <v>10554.120999999999</v>
      </c>
      <c r="AG11" s="154">
        <v>14483.971999999998</v>
      </c>
      <c r="AH11" s="154">
        <v>20503.534999999996</v>
      </c>
      <c r="AI11" s="154">
        <v>18469.30599999999</v>
      </c>
      <c r="AJ11" s="154">
        <v>12356.936000000007</v>
      </c>
      <c r="AK11" s="154">
        <v>13083.062000000007</v>
      </c>
      <c r="AL11" s="119">
        <v>11504.522999999996</v>
      </c>
      <c r="AM11" s="52">
        <f t="shared" si="19"/>
        <v>-0.12065516467016749</v>
      </c>
      <c r="AO11" s="125">
        <f t="shared" si="0"/>
        <v>0.4983700555886183</v>
      </c>
      <c r="AP11" s="157">
        <f t="shared" si="1"/>
        <v>0.46272411236012051</v>
      </c>
      <c r="AQ11" s="157">
        <f t="shared" si="2"/>
        <v>0.59620293919642087</v>
      </c>
      <c r="AR11" s="157">
        <f t="shared" si="3"/>
        <v>0.78832235306922693</v>
      </c>
      <c r="AS11" s="157">
        <f t="shared" si="4"/>
        <v>0.48065790285305188</v>
      </c>
      <c r="AT11" s="157">
        <f t="shared" si="5"/>
        <v>0.53317937263440585</v>
      </c>
      <c r="AU11" s="157">
        <f t="shared" si="6"/>
        <v>0.58051031214885285</v>
      </c>
      <c r="AV11" s="157">
        <f t="shared" si="7"/>
        <v>0.53719749811892448</v>
      </c>
      <c r="AW11" s="157">
        <f t="shared" si="8"/>
        <v>0.98815241189063374</v>
      </c>
      <c r="AX11" s="157">
        <f t="shared" si="9"/>
        <v>0.54251916481950524</v>
      </c>
      <c r="AY11" s="157">
        <f t="shared" si="10"/>
        <v>0.50895878228594893</v>
      </c>
      <c r="AZ11" s="157">
        <f t="shared" si="11"/>
        <v>0.53260521749669598</v>
      </c>
      <c r="BA11" s="157">
        <f t="shared" si="12"/>
        <v>0.68745029417799752</v>
      </c>
      <c r="BB11" s="157">
        <f t="shared" si="13"/>
        <v>0.67900914174762028</v>
      </c>
      <c r="BC11" s="157">
        <f t="shared" si="14"/>
        <v>0.74840287503993586</v>
      </c>
      <c r="BD11" s="157">
        <f t="shared" si="15"/>
        <v>0.79752471641312583</v>
      </c>
      <c r="BE11" s="157">
        <f t="shared" ref="BE11" si="24">(AL11/R11)*10</f>
        <v>0.90838855217153713</v>
      </c>
      <c r="BF11" s="52">
        <f t="shared" ref="BF11" si="25">IF(BE11="","",(BE11-BD11)/BD11)</f>
        <v>0.13900990587103348</v>
      </c>
      <c r="BH11" s="105"/>
      <c r="BI11" s="105"/>
    </row>
    <row r="12" spans="1:61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202">
        <v>134975.15</v>
      </c>
      <c r="R12" s="119"/>
      <c r="S12" s="52" t="str">
        <f t="shared" si="18"/>
        <v/>
      </c>
      <c r="U12" s="109" t="s">
        <v>77</v>
      </c>
      <c r="V12" s="19">
        <v>8468.7459999999992</v>
      </c>
      <c r="W12" s="154">
        <v>4467.674</v>
      </c>
      <c r="X12" s="154">
        <v>6989.1480000000029</v>
      </c>
      <c r="Y12" s="154">
        <v>11275.52199999999</v>
      </c>
      <c r="Z12" s="154">
        <v>8874.6120000000028</v>
      </c>
      <c r="AA12" s="154">
        <v>11770.861000000004</v>
      </c>
      <c r="AB12" s="154">
        <v>9513.2329999999984</v>
      </c>
      <c r="AC12" s="154">
        <v>14562.611999999999</v>
      </c>
      <c r="AD12" s="154">
        <v>13054.882</v>
      </c>
      <c r="AE12" s="154">
        <v>13834.111000000008</v>
      </c>
      <c r="AF12" s="154">
        <v>12299.127999999995</v>
      </c>
      <c r="AG12" s="154">
        <v>14683.353999999999</v>
      </c>
      <c r="AH12" s="154">
        <v>14797.464000000002</v>
      </c>
      <c r="AI12" s="154">
        <v>19672.213000000003</v>
      </c>
      <c r="AJ12" s="154">
        <v>13628.670999999998</v>
      </c>
      <c r="AK12" s="154">
        <v>10887.474999999999</v>
      </c>
      <c r="AL12" s="119"/>
      <c r="AM12" s="52" t="str">
        <f t="shared" si="19"/>
        <v/>
      </c>
      <c r="AO12" s="125">
        <f t="shared" si="0"/>
        <v>0.48940102083250003</v>
      </c>
      <c r="AP12" s="157">
        <f t="shared" si="1"/>
        <v>0.50449374344847098</v>
      </c>
      <c r="AQ12" s="157">
        <f t="shared" si="2"/>
        <v>0.57729878622795316</v>
      </c>
      <c r="AR12" s="157">
        <f t="shared" si="3"/>
        <v>0.79192363779461905</v>
      </c>
      <c r="AS12" s="157">
        <f t="shared" si="4"/>
        <v>0.54221451310521085</v>
      </c>
      <c r="AT12" s="157">
        <f t="shared" si="5"/>
        <v>0.51688432623633229</v>
      </c>
      <c r="AU12" s="157">
        <f t="shared" si="6"/>
        <v>0.58966471319058733</v>
      </c>
      <c r="AV12" s="157">
        <f t="shared" si="7"/>
        <v>0.5887425368740008</v>
      </c>
      <c r="AW12" s="157">
        <f t="shared" si="8"/>
        <v>0.81811264500872194</v>
      </c>
      <c r="AX12" s="157">
        <f t="shared" si="9"/>
        <v>0.55588770322698033</v>
      </c>
      <c r="AY12" s="157">
        <f t="shared" si="10"/>
        <v>0.61193119574758248</v>
      </c>
      <c r="AZ12" s="157">
        <f t="shared" si="11"/>
        <v>0.53029614319348128</v>
      </c>
      <c r="BA12" s="157">
        <f t="shared" si="12"/>
        <v>0.65521819073438026</v>
      </c>
      <c r="BB12" s="157">
        <f t="shared" si="13"/>
        <v>0.61835455221204461</v>
      </c>
      <c r="BC12" s="157">
        <f t="shared" si="14"/>
        <v>0.85910214503991267</v>
      </c>
      <c r="BD12" s="157">
        <f t="shared" si="15"/>
        <v>0.80662810895190695</v>
      </c>
      <c r="BE12" s="157"/>
      <c r="BF12" s="52" t="str">
        <f t="shared" si="17"/>
        <v/>
      </c>
      <c r="BH12" s="105"/>
      <c r="BI12" s="105"/>
    </row>
    <row r="13" spans="1:61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202">
        <v>239242.76000000004</v>
      </c>
      <c r="R13" s="119"/>
      <c r="S13" s="52" t="str">
        <f t="shared" si="18"/>
        <v/>
      </c>
      <c r="U13" s="109" t="s">
        <v>78</v>
      </c>
      <c r="V13" s="19">
        <v>8304.4390000000039</v>
      </c>
      <c r="W13" s="154">
        <v>7350.9219999999987</v>
      </c>
      <c r="X13" s="154">
        <v>8610.476999999999</v>
      </c>
      <c r="Y13" s="154">
        <v>14121.920000000007</v>
      </c>
      <c r="Z13" s="154">
        <v>13262.653999999999</v>
      </c>
      <c r="AA13" s="154">
        <v>12363.967000000001</v>
      </c>
      <c r="AB13" s="154">
        <v>8473.6030000000046</v>
      </c>
      <c r="AC13" s="154">
        <v>11749.72900000001</v>
      </c>
      <c r="AD13" s="154">
        <v>14285.174000000001</v>
      </c>
      <c r="AE13" s="154">
        <v>14287.105000000005</v>
      </c>
      <c r="AF13" s="154">
        <v>16611.900999999998</v>
      </c>
      <c r="AG13" s="154">
        <v>15670.151999999995</v>
      </c>
      <c r="AH13" s="154">
        <v>16724.077000000001</v>
      </c>
      <c r="AI13" s="154">
        <v>19188.491000000005</v>
      </c>
      <c r="AJ13" s="154">
        <v>13356.521000000012</v>
      </c>
      <c r="AK13" s="154">
        <v>20405.543000000001</v>
      </c>
      <c r="AL13" s="119"/>
      <c r="AM13" s="52" t="str">
        <f t="shared" si="19"/>
        <v/>
      </c>
      <c r="AO13" s="125">
        <f t="shared" si="0"/>
        <v>0.53967478774498701</v>
      </c>
      <c r="AP13" s="157">
        <f t="shared" si="1"/>
        <v>0.50255463998014638</v>
      </c>
      <c r="AQ13" s="157">
        <f t="shared" si="2"/>
        <v>0.66411025378018629</v>
      </c>
      <c r="AR13" s="157">
        <f t="shared" si="3"/>
        <v>0.78542266846555253</v>
      </c>
      <c r="AS13" s="157">
        <f t="shared" si="4"/>
        <v>0.49213350654252608</v>
      </c>
      <c r="AT13" s="157">
        <f t="shared" si="5"/>
        <v>0.51999625184490039</v>
      </c>
      <c r="AU13" s="157">
        <f t="shared" si="6"/>
        <v>0.57328655806682549</v>
      </c>
      <c r="AV13" s="157">
        <f t="shared" si="7"/>
        <v>0.56676539384784497</v>
      </c>
      <c r="AW13" s="157">
        <f t="shared" si="8"/>
        <v>0.81053566648256559</v>
      </c>
      <c r="AX13" s="157">
        <f t="shared" si="9"/>
        <v>0.51265743593434887</v>
      </c>
      <c r="AY13" s="157">
        <f t="shared" si="10"/>
        <v>0.58120081940987156</v>
      </c>
      <c r="AZ13" s="157">
        <f t="shared" si="11"/>
        <v>0.56183921787576485</v>
      </c>
      <c r="BA13" s="157">
        <f t="shared" si="12"/>
        <v>0.70847582532245557</v>
      </c>
      <c r="BB13" s="157">
        <f t="shared" si="13"/>
        <v>0.65272437761799085</v>
      </c>
      <c r="BC13" s="157">
        <f t="shared" si="14"/>
        <v>0.81973952252219651</v>
      </c>
      <c r="BD13" s="157">
        <f t="shared" si="15"/>
        <v>0.85292206961665196</v>
      </c>
      <c r="BE13" s="157"/>
      <c r="BF13" s="52" t="str">
        <f t="shared" si="17"/>
        <v/>
      </c>
      <c r="BH13" s="105"/>
      <c r="BI13" s="105"/>
    </row>
    <row r="14" spans="1:61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202">
        <v>143261.97</v>
      </c>
      <c r="R14" s="119"/>
      <c r="S14" s="52" t="str">
        <f t="shared" si="18"/>
        <v/>
      </c>
      <c r="U14" s="109" t="s">
        <v>79</v>
      </c>
      <c r="V14" s="19">
        <v>7854.7379999999985</v>
      </c>
      <c r="W14" s="154">
        <v>8326.2219999999998</v>
      </c>
      <c r="X14" s="154">
        <v>7079.4509999999991</v>
      </c>
      <c r="Y14" s="154">
        <v>9224.3630000000012</v>
      </c>
      <c r="Z14" s="154">
        <v>8588.8440000000028</v>
      </c>
      <c r="AA14" s="154">
        <v>10903.496999999998</v>
      </c>
      <c r="AB14" s="154">
        <v>9835.2980000000043</v>
      </c>
      <c r="AC14" s="154">
        <v>10047.059999999994</v>
      </c>
      <c r="AD14" s="154">
        <v>13857.925999999999</v>
      </c>
      <c r="AE14" s="154">
        <v>14770.591999999991</v>
      </c>
      <c r="AF14" s="154">
        <v>15842.40800000001</v>
      </c>
      <c r="AG14" s="154">
        <v>12842.719000000006</v>
      </c>
      <c r="AH14" s="154">
        <v>16614.627</v>
      </c>
      <c r="AI14" s="154">
        <v>17015.243999999999</v>
      </c>
      <c r="AJ14" s="154">
        <v>12453.349000000004</v>
      </c>
      <c r="AK14" s="154">
        <v>12007.646000000006</v>
      </c>
      <c r="AL14" s="119"/>
      <c r="AM14" s="52" t="str">
        <f t="shared" si="19"/>
        <v/>
      </c>
      <c r="AO14" s="125">
        <f t="shared" si="0"/>
        <v>0.45427317597741834</v>
      </c>
      <c r="AP14" s="157">
        <f t="shared" si="1"/>
        <v>0.4208013449111434</v>
      </c>
      <c r="AQ14" s="157">
        <f t="shared" si="2"/>
        <v>0.65057433259497854</v>
      </c>
      <c r="AR14" s="157">
        <f t="shared" si="3"/>
        <v>0.71673199543963806</v>
      </c>
      <c r="AS14" s="157">
        <f t="shared" si="4"/>
        <v>0.436259341155668</v>
      </c>
      <c r="AT14" s="157">
        <f t="shared" si="5"/>
        <v>0.46104324133086483</v>
      </c>
      <c r="AU14" s="157">
        <f t="shared" si="6"/>
        <v>0.60980228558256033</v>
      </c>
      <c r="AV14" s="157">
        <f t="shared" si="7"/>
        <v>0.58552699212611625</v>
      </c>
      <c r="AW14" s="157">
        <f t="shared" si="8"/>
        <v>0.76922209294470589</v>
      </c>
      <c r="AX14" s="157">
        <f t="shared" si="9"/>
        <v>0.49861409740591178</v>
      </c>
      <c r="AY14" s="157">
        <f t="shared" si="10"/>
        <v>0.55334691691330395</v>
      </c>
      <c r="AZ14" s="157">
        <f t="shared" si="11"/>
        <v>0.58589877803467094</v>
      </c>
      <c r="BA14" s="157">
        <f t="shared" si="12"/>
        <v>0.6847548913986925</v>
      </c>
      <c r="BB14" s="157">
        <f t="shared" si="13"/>
        <v>0.67717661002250795</v>
      </c>
      <c r="BC14" s="157">
        <f t="shared" si="14"/>
        <v>0.77410643345040642</v>
      </c>
      <c r="BD14" s="157">
        <f t="shared" si="15"/>
        <v>0.83816005043069053</v>
      </c>
      <c r="BE14" s="157"/>
      <c r="BF14" s="52" t="str">
        <f t="shared" si="17"/>
        <v/>
      </c>
      <c r="BH14" s="105"/>
      <c r="BI14" s="105"/>
    </row>
    <row r="15" spans="1:61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202">
        <v>155669.82999999996</v>
      </c>
      <c r="R15" s="119"/>
      <c r="S15" s="52" t="str">
        <f t="shared" si="18"/>
        <v/>
      </c>
      <c r="U15" s="109" t="s">
        <v>80</v>
      </c>
      <c r="V15" s="19">
        <v>8976.5390000000007</v>
      </c>
      <c r="W15" s="154">
        <v>8231.4969999999994</v>
      </c>
      <c r="X15" s="154">
        <v>7380.0529999999981</v>
      </c>
      <c r="Y15" s="154">
        <v>9158.0150000000012</v>
      </c>
      <c r="Z15" s="154">
        <v>11920.680999999999</v>
      </c>
      <c r="AA15" s="154">
        <v>8611.9049999999952</v>
      </c>
      <c r="AB15" s="154">
        <v>9047.3699999999972</v>
      </c>
      <c r="AC15" s="154">
        <v>10872.128000000008</v>
      </c>
      <c r="AD15" s="154">
        <v>13645.628000000001</v>
      </c>
      <c r="AE15" s="154">
        <v>13484.313000000007</v>
      </c>
      <c r="AF15" s="154">
        <v>12902.209999999997</v>
      </c>
      <c r="AG15" s="154">
        <v>12615.414999999995</v>
      </c>
      <c r="AH15" s="154">
        <v>19603.920000000002</v>
      </c>
      <c r="AI15" s="154">
        <v>13282.670000000006</v>
      </c>
      <c r="AJ15" s="154">
        <v>13379.387000000001</v>
      </c>
      <c r="AK15" s="154">
        <v>13151.446</v>
      </c>
      <c r="AL15" s="119"/>
      <c r="AM15" s="52" t="str">
        <f t="shared" si="19"/>
        <v/>
      </c>
      <c r="AO15" s="125">
        <f t="shared" si="0"/>
        <v>0.48608894904468092</v>
      </c>
      <c r="AP15" s="157">
        <f t="shared" si="1"/>
        <v>0.57028198953005838</v>
      </c>
      <c r="AQ15" s="157">
        <f t="shared" si="2"/>
        <v>0.92129144158854492</v>
      </c>
      <c r="AR15" s="157">
        <f t="shared" si="3"/>
        <v>0.7448792684285741</v>
      </c>
      <c r="AS15" s="157">
        <f t="shared" si="4"/>
        <v>0.55097709882665669</v>
      </c>
      <c r="AT15" s="157">
        <f t="shared" si="5"/>
        <v>0.56417277320115655</v>
      </c>
      <c r="AU15" s="157">
        <f t="shared" si="6"/>
        <v>0.60424963739491866</v>
      </c>
      <c r="AV15" s="157">
        <f t="shared" si="7"/>
        <v>0.79059534211607208</v>
      </c>
      <c r="AW15" s="157">
        <f t="shared" si="8"/>
        <v>0.86320088116450155</v>
      </c>
      <c r="AX15" s="157">
        <f t="shared" si="9"/>
        <v>0.54272632991931669</v>
      </c>
      <c r="AY15" s="157">
        <f t="shared" si="10"/>
        <v>0.66524202077045469</v>
      </c>
      <c r="AZ15" s="157">
        <f t="shared" si="11"/>
        <v>0.67829880835180723</v>
      </c>
      <c r="BA15" s="157">
        <f t="shared" si="12"/>
        <v>0.71514501955494125</v>
      </c>
      <c r="BB15" s="157">
        <f t="shared" si="13"/>
        <v>0.77600198495057482</v>
      </c>
      <c r="BC15" s="157">
        <f t="shared" si="14"/>
        <v>0.8331460744474416</v>
      </c>
      <c r="BD15" s="157">
        <f t="shared" si="15"/>
        <v>0.84482947016772636</v>
      </c>
      <c r="BE15" s="157"/>
      <c r="BF15" s="52" t="str">
        <f t="shared" si="17"/>
        <v/>
      </c>
      <c r="BH15" s="105"/>
      <c r="BI15" s="105"/>
    </row>
    <row r="16" spans="1:61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202">
        <v>144031.77000000011</v>
      </c>
      <c r="R16" s="119"/>
      <c r="S16" s="52" t="str">
        <f t="shared" si="18"/>
        <v/>
      </c>
      <c r="U16" s="109" t="s">
        <v>81</v>
      </c>
      <c r="V16" s="19">
        <v>8917.1569999999974</v>
      </c>
      <c r="W16" s="154">
        <v>6317.9840000000004</v>
      </c>
      <c r="X16" s="154">
        <v>6844.7550000000019</v>
      </c>
      <c r="Y16" s="154">
        <v>12425.312000000002</v>
      </c>
      <c r="Z16" s="154">
        <v>11852.688999999998</v>
      </c>
      <c r="AA16" s="154">
        <v>8900.4360000000015</v>
      </c>
      <c r="AB16" s="154">
        <v>10677.083000000001</v>
      </c>
      <c r="AC16" s="154">
        <v>13098.086000000008</v>
      </c>
      <c r="AD16" s="154">
        <v>16740.395</v>
      </c>
      <c r="AE16" s="154">
        <v>17459.428999999986</v>
      </c>
      <c r="AF16" s="154">
        <v>14265.805999999997</v>
      </c>
      <c r="AG16" s="154">
        <v>13945.046000000009</v>
      </c>
      <c r="AH16" s="154">
        <v>17808.539999999997</v>
      </c>
      <c r="AI16" s="154">
        <v>12604.263000000004</v>
      </c>
      <c r="AJ16" s="154">
        <v>12015.865999999998</v>
      </c>
      <c r="AK16" s="154">
        <v>14710.094000000006</v>
      </c>
      <c r="AL16" s="119"/>
      <c r="AM16" s="52" t="str">
        <f t="shared" si="19"/>
        <v/>
      </c>
      <c r="AO16" s="125">
        <f t="shared" si="0"/>
        <v>0.50940855377704619</v>
      </c>
      <c r="AP16" s="157">
        <f t="shared" si="1"/>
        <v>0.62502982699747878</v>
      </c>
      <c r="AQ16" s="157">
        <f t="shared" si="2"/>
        <v>0.99154958019518513</v>
      </c>
      <c r="AR16" s="157">
        <f t="shared" si="3"/>
        <v>0.80404355483546253</v>
      </c>
      <c r="AS16" s="157">
        <f t="shared" si="4"/>
        <v>0.61733227853359063</v>
      </c>
      <c r="AT16" s="157">
        <f t="shared" si="5"/>
        <v>0.71987570862832317</v>
      </c>
      <c r="AU16" s="157">
        <f t="shared" si="6"/>
        <v>0.76635350276526137</v>
      </c>
      <c r="AV16" s="157">
        <f t="shared" si="7"/>
        <v>0.8211433301976967</v>
      </c>
      <c r="AW16" s="157">
        <f t="shared" si="8"/>
        <v>0.76836051432490382</v>
      </c>
      <c r="AX16" s="157">
        <f t="shared" si="9"/>
        <v>0.62297780713489115</v>
      </c>
      <c r="AY16" s="157">
        <f t="shared" si="10"/>
        <v>0.64502965024503012</v>
      </c>
      <c r="AZ16" s="157">
        <f t="shared" si="11"/>
        <v>0.62782479707526928</v>
      </c>
      <c r="BA16" s="157">
        <f t="shared" si="12"/>
        <v>0.68654140158990717</v>
      </c>
      <c r="BB16" s="157">
        <f t="shared" si="13"/>
        <v>0.74745639444379508</v>
      </c>
      <c r="BC16" s="157">
        <f t="shared" si="14"/>
        <v>0.82351600295306748</v>
      </c>
      <c r="BD16" s="157">
        <f t="shared" si="15"/>
        <v>1.0213089792620056</v>
      </c>
      <c r="BE16" s="157"/>
      <c r="BF16" s="52" t="str">
        <f t="shared" si="17"/>
        <v/>
      </c>
      <c r="BH16" s="105"/>
      <c r="BI16" s="105"/>
    </row>
    <row r="17" spans="1:61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202">
        <v>186590.66999999966</v>
      </c>
      <c r="R17" s="119"/>
      <c r="S17" s="52" t="str">
        <f t="shared" si="18"/>
        <v/>
      </c>
      <c r="U17" s="109" t="s">
        <v>82</v>
      </c>
      <c r="V17" s="19">
        <v>8623.6640000000007</v>
      </c>
      <c r="W17" s="154">
        <v>7729.3239999999987</v>
      </c>
      <c r="X17" s="154">
        <v>10518.219000000001</v>
      </c>
      <c r="Y17" s="154">
        <v>7756.1780000000035</v>
      </c>
      <c r="Z17" s="154">
        <v>12715.098000000002</v>
      </c>
      <c r="AA17" s="154">
        <v>10229.966999999997</v>
      </c>
      <c r="AB17" s="154">
        <v>10778.716999999997</v>
      </c>
      <c r="AC17" s="154">
        <v>11138.637000000001</v>
      </c>
      <c r="AD17" s="154">
        <v>17757.596000000001</v>
      </c>
      <c r="AE17" s="154">
        <v>15905.198000000008</v>
      </c>
      <c r="AF17" s="154">
        <v>14901.102000000014</v>
      </c>
      <c r="AG17" s="154">
        <v>15769.840000000007</v>
      </c>
      <c r="AH17" s="154">
        <v>21137.471000000001</v>
      </c>
      <c r="AI17" s="154">
        <v>15377.04</v>
      </c>
      <c r="AJ17" s="154">
        <v>16310.605999999989</v>
      </c>
      <c r="AK17" s="154">
        <v>16466.539999999994</v>
      </c>
      <c r="AL17" s="119"/>
      <c r="AM17" s="52" t="str">
        <f t="shared" si="19"/>
        <v/>
      </c>
      <c r="AO17" s="125">
        <f t="shared" ref="AO17:AP23" si="26">(V17/B17)*10</f>
        <v>0.60031460662581315</v>
      </c>
      <c r="AP17" s="157">
        <f t="shared" si="26"/>
        <v>0.71355709966938063</v>
      </c>
      <c r="AQ17" s="157">
        <f t="shared" ref="AQ17:AT19" si="27">IF(X17="","",(X17/D17)*10)</f>
        <v>0.83440387019522733</v>
      </c>
      <c r="AR17" s="157">
        <f t="shared" si="27"/>
        <v>0.75962205850307263</v>
      </c>
      <c r="AS17" s="157">
        <f t="shared" si="27"/>
        <v>0.665186196292187</v>
      </c>
      <c r="AT17" s="157">
        <f t="shared" si="27"/>
        <v>0.71107592250929597</v>
      </c>
      <c r="AU17" s="157">
        <f t="shared" ref="AU17:BA22" si="28">(AB17/H17)*10</f>
        <v>0.71269022597614096</v>
      </c>
      <c r="AV17" s="157">
        <f t="shared" si="28"/>
        <v>0.81960669958150867</v>
      </c>
      <c r="AW17" s="157">
        <f t="shared" si="28"/>
        <v>0.65924492501094711</v>
      </c>
      <c r="AX17" s="157">
        <f t="shared" si="28"/>
        <v>0.69739113193480651</v>
      </c>
      <c r="AY17" s="157">
        <f t="shared" si="28"/>
        <v>0.65871886092679444</v>
      </c>
      <c r="AZ17" s="157">
        <f t="shared" si="28"/>
        <v>0.73566620101991387</v>
      </c>
      <c r="BA17" s="157">
        <f t="shared" si="28"/>
        <v>0.76443149183598691</v>
      </c>
      <c r="BB17" s="157">
        <f t="shared" si="13"/>
        <v>0.82982872772482164</v>
      </c>
      <c r="BC17" s="157">
        <f t="shared" si="14"/>
        <v>0.87030963356416757</v>
      </c>
      <c r="BD17" s="157">
        <f t="shared" si="15"/>
        <v>0.88249535735093421</v>
      </c>
      <c r="BE17" s="157"/>
      <c r="BF17" s="52" t="str">
        <f t="shared" si="17"/>
        <v/>
      </c>
      <c r="BH17" s="105"/>
      <c r="BI17" s="105"/>
    </row>
    <row r="18" spans="1:61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202">
        <v>171384.31999999989</v>
      </c>
      <c r="R18" s="119"/>
      <c r="S18" s="52" t="str">
        <f t="shared" si="18"/>
        <v/>
      </c>
      <c r="U18" s="109" t="s">
        <v>83</v>
      </c>
      <c r="V18" s="19">
        <v>8608.0499999999975</v>
      </c>
      <c r="W18" s="154">
        <v>10777.051000000001</v>
      </c>
      <c r="X18" s="154">
        <v>8423.9280000000035</v>
      </c>
      <c r="Y18" s="154">
        <v>14158.847</v>
      </c>
      <c r="Z18" s="154">
        <v>13639.642000000007</v>
      </c>
      <c r="AA18" s="154">
        <v>9440.7710000000006</v>
      </c>
      <c r="AB18" s="154">
        <v>11551.010000000002</v>
      </c>
      <c r="AC18" s="154">
        <v>14804.034999999996</v>
      </c>
      <c r="AD18" s="154">
        <v>13581.739</v>
      </c>
      <c r="AE18" s="154">
        <v>16207.478999999999</v>
      </c>
      <c r="AF18" s="154">
        <v>14210.079999999994</v>
      </c>
      <c r="AG18" s="154">
        <v>17409.10100000001</v>
      </c>
      <c r="AH18" s="154">
        <v>19690.529000000002</v>
      </c>
      <c r="AI18" s="154">
        <v>13497.761999999999</v>
      </c>
      <c r="AJ18" s="154">
        <v>13990.055</v>
      </c>
      <c r="AK18" s="154">
        <v>14695.154999999999</v>
      </c>
      <c r="AL18" s="119"/>
      <c r="AM18" s="52" t="str">
        <f t="shared" si="19"/>
        <v/>
      </c>
      <c r="AO18" s="125">
        <f t="shared" si="26"/>
        <v>0.56293609227965202</v>
      </c>
      <c r="AP18" s="157">
        <f t="shared" si="26"/>
        <v>0.49757933898949919</v>
      </c>
      <c r="AQ18" s="157">
        <f t="shared" si="27"/>
        <v>0.98046650538801527</v>
      </c>
      <c r="AR18" s="157">
        <f t="shared" si="27"/>
        <v>0.61540853762851611</v>
      </c>
      <c r="AS18" s="157">
        <f t="shared" si="27"/>
        <v>0.58447388363736552</v>
      </c>
      <c r="AT18" s="157">
        <f t="shared" si="27"/>
        <v>0.63213282543644767</v>
      </c>
      <c r="AU18" s="157">
        <f t="shared" si="28"/>
        <v>0.68056524515204542</v>
      </c>
      <c r="AV18" s="157">
        <f t="shared" si="28"/>
        <v>0.91603617653690639</v>
      </c>
      <c r="AW18" s="157">
        <f t="shared" si="28"/>
        <v>0.67341958545274683</v>
      </c>
      <c r="AX18" s="157">
        <f t="shared" si="28"/>
        <v>0.7003002037365289</v>
      </c>
      <c r="AY18" s="157">
        <f t="shared" si="28"/>
        <v>0.56951749515031103</v>
      </c>
      <c r="AZ18" s="157">
        <f t="shared" si="28"/>
        <v>0.71024266463191987</v>
      </c>
      <c r="BA18" s="157">
        <f t="shared" si="28"/>
        <v>0.66289479896411974</v>
      </c>
      <c r="BB18" s="157">
        <f t="shared" si="13"/>
        <v>0.70266087654455567</v>
      </c>
      <c r="BC18" s="157">
        <f t="shared" si="14"/>
        <v>0.78545854148277261</v>
      </c>
      <c r="BD18" s="157">
        <f t="shared" si="15"/>
        <v>0.85743870851195769</v>
      </c>
      <c r="BE18" s="157"/>
      <c r="BF18" s="52" t="str">
        <f t="shared" si="17"/>
        <v/>
      </c>
      <c r="BH18" s="105"/>
      <c r="BI18" s="105"/>
    </row>
    <row r="19" spans="1:61" ht="20.100000000000001" customHeight="1" thickBot="1">
      <c r="A19" s="415" t="str">
        <f>'2'!A19</f>
        <v>jan-maio</v>
      </c>
      <c r="B19" s="414">
        <f>SUM(B7:B11)</f>
        <v>660149.72</v>
      </c>
      <c r="C19" s="168">
        <f t="shared" ref="C19:R19" si="29">SUM(C7:C11)</f>
        <v>633059.52999999991</v>
      </c>
      <c r="D19" s="168">
        <f t="shared" si="29"/>
        <v>575494.72</v>
      </c>
      <c r="E19" s="168">
        <f t="shared" si="29"/>
        <v>538988.25999999989</v>
      </c>
      <c r="F19" s="168">
        <f t="shared" si="29"/>
        <v>867286.29999999993</v>
      </c>
      <c r="G19" s="168">
        <f t="shared" si="29"/>
        <v>889598.72999999975</v>
      </c>
      <c r="H19" s="168">
        <f t="shared" si="29"/>
        <v>724004.46000000008</v>
      </c>
      <c r="I19" s="168">
        <f t="shared" si="29"/>
        <v>935027.16999999993</v>
      </c>
      <c r="J19" s="168">
        <f t="shared" si="29"/>
        <v>614230.29999999993</v>
      </c>
      <c r="K19" s="168">
        <f t="shared" si="29"/>
        <v>1123259.8000000003</v>
      </c>
      <c r="L19" s="168">
        <f t="shared" si="29"/>
        <v>1081290.73</v>
      </c>
      <c r="M19" s="168">
        <f t="shared" si="29"/>
        <v>1328377.6700000009</v>
      </c>
      <c r="N19" s="168">
        <f t="shared" si="29"/>
        <v>1159818.1299999992</v>
      </c>
      <c r="O19" s="168">
        <f t="shared" si="29"/>
        <v>1312181.6000000001</v>
      </c>
      <c r="P19" s="168">
        <f t="shared" si="29"/>
        <v>788709.90999999992</v>
      </c>
      <c r="Q19" s="168">
        <f t="shared" si="29"/>
        <v>810637.82999999926</v>
      </c>
      <c r="R19" s="414">
        <f t="shared" si="29"/>
        <v>715098.84999999963</v>
      </c>
      <c r="S19" s="164">
        <f t="shared" si="18"/>
        <v>-0.11785655253715425</v>
      </c>
      <c r="T19" s="171"/>
      <c r="U19" s="170"/>
      <c r="V19" s="168">
        <f>SUM(V7:V11)</f>
        <v>29740.031999999999</v>
      </c>
      <c r="W19" s="168">
        <f t="shared" ref="W19:AM19" si="30">SUM(W7:W11)</f>
        <v>28713.895000000004</v>
      </c>
      <c r="X19" s="168">
        <f t="shared" si="30"/>
        <v>30525.268999999997</v>
      </c>
      <c r="Y19" s="168">
        <f t="shared" si="30"/>
        <v>44278.844000000005</v>
      </c>
      <c r="Z19" s="168">
        <f t="shared" si="30"/>
        <v>44299.771000000001</v>
      </c>
      <c r="AA19" s="168">
        <f t="shared" si="30"/>
        <v>44533.504999999997</v>
      </c>
      <c r="AB19" s="168">
        <f t="shared" si="30"/>
        <v>40314.222000000009</v>
      </c>
      <c r="AC19" s="168">
        <f t="shared" si="30"/>
        <v>50933.639000000003</v>
      </c>
      <c r="AD19" s="168">
        <f t="shared" si="30"/>
        <v>51803.71100000001</v>
      </c>
      <c r="AE19" s="168">
        <f t="shared" si="30"/>
        <v>63260.111000000012</v>
      </c>
      <c r="AF19" s="168">
        <f t="shared" si="30"/>
        <v>65222.078000000009</v>
      </c>
      <c r="AG19" s="168">
        <f t="shared" si="30"/>
        <v>69930.411999999982</v>
      </c>
      <c r="AH19" s="168">
        <f t="shared" si="30"/>
        <v>78967.047000000006</v>
      </c>
      <c r="AI19" s="168">
        <f t="shared" si="30"/>
        <v>86943.905999999988</v>
      </c>
      <c r="AJ19" s="168">
        <f t="shared" si="30"/>
        <v>58447.561000000016</v>
      </c>
      <c r="AK19" s="168">
        <f t="shared" si="30"/>
        <v>60646.08600000001</v>
      </c>
      <c r="AL19" s="168">
        <f t="shared" si="30"/>
        <v>62076.184999999998</v>
      </c>
      <c r="AM19" s="409">
        <f t="shared" si="30"/>
        <v>0.13705390193256703</v>
      </c>
      <c r="AO19" s="172">
        <f t="shared" si="26"/>
        <v>0.45050434922550597</v>
      </c>
      <c r="AP19" s="173">
        <f t="shared" si="26"/>
        <v>0.4535733787942503</v>
      </c>
      <c r="AQ19" s="173">
        <f t="shared" si="27"/>
        <v>0.53041788115797139</v>
      </c>
      <c r="AR19" s="173">
        <f t="shared" si="27"/>
        <v>0.82151778222405092</v>
      </c>
      <c r="AS19" s="173">
        <f t="shared" si="27"/>
        <v>0.51078601149355185</v>
      </c>
      <c r="AT19" s="173">
        <f t="shared" si="27"/>
        <v>0.50060216475354014</v>
      </c>
      <c r="AU19" s="173">
        <f t="shared" si="28"/>
        <v>0.55682284056647946</v>
      </c>
      <c r="AV19" s="173">
        <f t="shared" si="28"/>
        <v>0.54472897295594103</v>
      </c>
      <c r="AW19" s="173">
        <f t="shared" si="28"/>
        <v>0.84339230741303406</v>
      </c>
      <c r="AX19" s="173">
        <f t="shared" si="28"/>
        <v>0.56318325466646268</v>
      </c>
      <c r="AY19" s="173">
        <f t="shared" si="28"/>
        <v>0.60318724826208403</v>
      </c>
      <c r="AZ19" s="173">
        <f t="shared" si="28"/>
        <v>0.52643471491055649</v>
      </c>
      <c r="BA19" s="173">
        <f t="shared" si="28"/>
        <v>0.68085715300898131</v>
      </c>
      <c r="BB19" s="173">
        <f t="shared" si="13"/>
        <v>0.66259049814446402</v>
      </c>
      <c r="BC19" s="173">
        <f t="shared" si="14"/>
        <v>0.74105270212719943</v>
      </c>
      <c r="BD19" s="173">
        <f t="shared" si="15"/>
        <v>0.74812800187230422</v>
      </c>
      <c r="BE19" s="173">
        <f t="shared" si="16"/>
        <v>0.8680783782549788</v>
      </c>
      <c r="BF19" s="61">
        <f t="shared" si="17"/>
        <v>0.16033402851180614</v>
      </c>
      <c r="BH19" s="105"/>
      <c r="BI19" s="105"/>
    </row>
    <row r="20" spans="1:61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Q20" si="31">SUM(E7:E9)</f>
        <v>270933.47000000003</v>
      </c>
      <c r="F20" s="154">
        <f t="shared" si="31"/>
        <v>519508.35</v>
      </c>
      <c r="G20" s="154">
        <f t="shared" si="31"/>
        <v>534624.43999999983</v>
      </c>
      <c r="H20" s="154">
        <f t="shared" si="31"/>
        <v>446773.26</v>
      </c>
      <c r="I20" s="154">
        <f t="shared" si="31"/>
        <v>530786.49</v>
      </c>
      <c r="J20" s="154">
        <f t="shared" si="31"/>
        <v>340453.22</v>
      </c>
      <c r="K20" s="154">
        <f t="shared" si="31"/>
        <v>649895.34000000008</v>
      </c>
      <c r="L20" s="154">
        <f t="shared" si="31"/>
        <v>640920.42999999993</v>
      </c>
      <c r="M20" s="154">
        <f t="shared" si="31"/>
        <v>817875.08000000077</v>
      </c>
      <c r="N20" s="154">
        <f t="shared" si="31"/>
        <v>652629.94999999914</v>
      </c>
      <c r="O20" s="154">
        <f t="shared" ref="O20:P20" si="32">SUM(O7:O9)</f>
        <v>773823.65999999992</v>
      </c>
      <c r="P20" s="154">
        <f t="shared" si="32"/>
        <v>460709.06999999995</v>
      </c>
      <c r="Q20" s="154">
        <f t="shared" si="31"/>
        <v>483801.30999999942</v>
      </c>
      <c r="R20" s="154">
        <f>IF(R9="","",SUM(R7:R9))</f>
        <v>440805.91999999981</v>
      </c>
      <c r="S20" s="61">
        <f t="shared" si="18"/>
        <v>-8.8869932989639189E-2</v>
      </c>
      <c r="U20" s="109" t="s">
        <v>84</v>
      </c>
      <c r="V20" s="19">
        <f>SUM(V7:V9)</f>
        <v>17386.603999999999</v>
      </c>
      <c r="W20" s="154">
        <f t="shared" ref="W20" si="33">SUM(W7:W9)</f>
        <v>16187.608</v>
      </c>
      <c r="X20" s="154">
        <f>SUM(X7:X9)</f>
        <v>17207.878999999994</v>
      </c>
      <c r="Y20" s="154">
        <f t="shared" ref="Y20:AK20" si="34">SUM(Y7:Y9)</f>
        <v>22973.369000000002</v>
      </c>
      <c r="Z20" s="154">
        <f t="shared" si="34"/>
        <v>26551.153999999995</v>
      </c>
      <c r="AA20" s="154">
        <f t="shared" si="34"/>
        <v>26243.759999999998</v>
      </c>
      <c r="AB20" s="154">
        <f t="shared" si="34"/>
        <v>24497.342000000004</v>
      </c>
      <c r="AC20" s="154">
        <f t="shared" si="34"/>
        <v>29314.421999999999</v>
      </c>
      <c r="AD20" s="154">
        <f t="shared" si="34"/>
        <v>28198.834000000003</v>
      </c>
      <c r="AE20" s="154">
        <f t="shared" si="34"/>
        <v>37842.870999999999</v>
      </c>
      <c r="AF20" s="154">
        <f t="shared" si="34"/>
        <v>40547.094000000005</v>
      </c>
      <c r="AG20" s="154">
        <f t="shared" si="34"/>
        <v>42274.478999999992</v>
      </c>
      <c r="AH20" s="154">
        <f t="shared" si="34"/>
        <v>43123.891000000003</v>
      </c>
      <c r="AI20" s="154">
        <f t="shared" ref="AI20:AJ20" si="35">SUM(AI7:AI9)</f>
        <v>51420.454000000005</v>
      </c>
      <c r="AJ20" s="154">
        <f t="shared" si="35"/>
        <v>33831.165000000008</v>
      </c>
      <c r="AK20" s="154">
        <f t="shared" si="34"/>
        <v>35407.882000000005</v>
      </c>
      <c r="AL20" s="202">
        <f>IF(AL9="","",SUM(AL7:AL9))</f>
        <v>37507.902000000002</v>
      </c>
      <c r="AM20" s="61">
        <f t="shared" si="19"/>
        <v>5.930939331530749E-2</v>
      </c>
      <c r="AO20" s="124">
        <f t="shared" si="26"/>
        <v>0.45277968317460826</v>
      </c>
      <c r="AP20" s="156">
        <f t="shared" si="26"/>
        <v>0.44870661372088694</v>
      </c>
      <c r="AQ20" s="156">
        <f t="shared" ref="AQ20:AT22" si="36">(X20/D20)*10</f>
        <v>0.50886638186154198</v>
      </c>
      <c r="AR20" s="156">
        <f t="shared" si="36"/>
        <v>0.84793395958055684</v>
      </c>
      <c r="AS20" s="156">
        <f t="shared" si="36"/>
        <v>0.51108233390281399</v>
      </c>
      <c r="AT20" s="156">
        <f t="shared" si="36"/>
        <v>0.49088216019454722</v>
      </c>
      <c r="AU20" s="156">
        <f t="shared" si="28"/>
        <v>0.54831710384815791</v>
      </c>
      <c r="AV20" s="156">
        <f t="shared" si="28"/>
        <v>0.55228274555367829</v>
      </c>
      <c r="AW20" s="156">
        <f t="shared" si="28"/>
        <v>0.82827338216980306</v>
      </c>
      <c r="AX20" s="156">
        <f t="shared" si="28"/>
        <v>0.5822917733184545</v>
      </c>
      <c r="AY20" s="156">
        <f t="shared" si="28"/>
        <v>0.63263850085103401</v>
      </c>
      <c r="AZ20" s="156">
        <f t="shared" si="28"/>
        <v>0.51688185682341559</v>
      </c>
      <c r="BA20" s="156">
        <f t="shared" si="28"/>
        <v>0.66077094684361415</v>
      </c>
      <c r="BB20" s="156">
        <f t="shared" si="13"/>
        <v>0.66449834320134393</v>
      </c>
      <c r="BC20" s="156">
        <f t="shared" si="14"/>
        <v>0.7343281737431393</v>
      </c>
      <c r="BD20" s="156">
        <f t="shared" si="15"/>
        <v>0.73186825393259158</v>
      </c>
      <c r="BE20" s="156">
        <f t="shared" si="15"/>
        <v>0.85089379017414324</v>
      </c>
      <c r="BF20" s="61">
        <f t="shared" si="17"/>
        <v>0.162632462334559</v>
      </c>
      <c r="BH20" s="105"/>
      <c r="BI20" s="105"/>
    </row>
    <row r="21" spans="1:61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Q21" si="37">SUM(E10:E12)</f>
        <v>410436.21999999991</v>
      </c>
      <c r="F21" s="154">
        <f t="shared" si="37"/>
        <v>511451.39999999991</v>
      </c>
      <c r="G21" s="154">
        <f t="shared" si="37"/>
        <v>582701.47000000009</v>
      </c>
      <c r="H21" s="154">
        <f t="shared" si="37"/>
        <v>438564.12</v>
      </c>
      <c r="I21" s="154">
        <f t="shared" si="37"/>
        <v>651591.7899999998</v>
      </c>
      <c r="J21" s="154">
        <f t="shared" si="37"/>
        <v>433350.24</v>
      </c>
      <c r="K21" s="154">
        <f t="shared" si="37"/>
        <v>722229.66999999993</v>
      </c>
      <c r="L21" s="154">
        <f t="shared" si="37"/>
        <v>641359.04</v>
      </c>
      <c r="M21" s="154">
        <f t="shared" si="37"/>
        <v>787392.28999999992</v>
      </c>
      <c r="N21" s="154">
        <f t="shared" si="37"/>
        <v>733028.42999999993</v>
      </c>
      <c r="O21" s="154">
        <f t="shared" ref="O21:P21" si="38">SUM(O10:O12)</f>
        <v>856496.02000000072</v>
      </c>
      <c r="P21" s="154">
        <f t="shared" si="38"/>
        <v>486639.38</v>
      </c>
      <c r="Q21" s="154">
        <f t="shared" si="37"/>
        <v>461811.66999999993</v>
      </c>
      <c r="R21" s="154" t="str">
        <f>IF(R12="","",SUM(R10:R12))</f>
        <v/>
      </c>
      <c r="S21" s="52" t="str">
        <f t="shared" si="18"/>
        <v/>
      </c>
      <c r="U21" s="109" t="s">
        <v>85</v>
      </c>
      <c r="V21" s="19">
        <f>SUM(V10:V12)</f>
        <v>20822.173999999999</v>
      </c>
      <c r="W21" s="154">
        <f t="shared" ref="W21" si="39">SUM(W10:W12)</f>
        <v>16993.961000000003</v>
      </c>
      <c r="X21" s="154">
        <f>SUM(X10:X12)</f>
        <v>20306.538000000008</v>
      </c>
      <c r="Y21" s="154">
        <f t="shared" ref="Y21:AK21" si="40">SUM(Y10:Y12)</f>
        <v>32580.996999999992</v>
      </c>
      <c r="Z21" s="154">
        <f t="shared" si="40"/>
        <v>26623.229000000007</v>
      </c>
      <c r="AA21" s="154">
        <f t="shared" si="40"/>
        <v>30060.606000000007</v>
      </c>
      <c r="AB21" s="154">
        <f t="shared" si="40"/>
        <v>25330.112999999998</v>
      </c>
      <c r="AC21" s="154">
        <f t="shared" si="40"/>
        <v>36181.829000000005</v>
      </c>
      <c r="AD21" s="154">
        <f t="shared" si="40"/>
        <v>36659.758999999998</v>
      </c>
      <c r="AE21" s="154">
        <f t="shared" si="40"/>
        <v>39251.351000000017</v>
      </c>
      <c r="AF21" s="154">
        <f t="shared" si="40"/>
        <v>36974.111999999994</v>
      </c>
      <c r="AG21" s="154">
        <f t="shared" si="40"/>
        <v>42339.286999999997</v>
      </c>
      <c r="AH21" s="154">
        <f t="shared" si="40"/>
        <v>50640.62</v>
      </c>
      <c r="AI21" s="154">
        <f t="shared" ref="AI21:AJ21" si="41">SUM(AI10:AI12)</f>
        <v>55195.664999999994</v>
      </c>
      <c r="AJ21" s="154">
        <f t="shared" si="41"/>
        <v>38245.06700000001</v>
      </c>
      <c r="AK21" s="154">
        <f t="shared" si="40"/>
        <v>36125.679000000004</v>
      </c>
      <c r="AL21" s="202" t="str">
        <f>IF(AL12="","",SUM(AL10:AL12))</f>
        <v/>
      </c>
      <c r="AM21" s="52" t="str">
        <f t="shared" si="19"/>
        <v/>
      </c>
      <c r="AO21" s="125">
        <f t="shared" si="26"/>
        <v>0.4635433813049899</v>
      </c>
      <c r="AP21" s="157">
        <f t="shared" si="26"/>
        <v>0.4709352422927755</v>
      </c>
      <c r="AQ21" s="157">
        <f t="shared" si="36"/>
        <v>0.56658857702200172</v>
      </c>
      <c r="AR21" s="157">
        <f t="shared" si="36"/>
        <v>0.7938138841645116</v>
      </c>
      <c r="AS21" s="157">
        <f t="shared" si="36"/>
        <v>0.52054269477021697</v>
      </c>
      <c r="AT21" s="157">
        <f t="shared" si="36"/>
        <v>0.51588347631935783</v>
      </c>
      <c r="AU21" s="157">
        <f t="shared" si="28"/>
        <v>0.57756920470374995</v>
      </c>
      <c r="AV21" s="157">
        <f t="shared" si="28"/>
        <v>0.55528368459031718</v>
      </c>
      <c r="AW21" s="157">
        <f t="shared" si="28"/>
        <v>0.84596143295086201</v>
      </c>
      <c r="AX21" s="157">
        <f t="shared" si="28"/>
        <v>0.54347464013767288</v>
      </c>
      <c r="AY21" s="157">
        <f t="shared" si="28"/>
        <v>0.57649631008553326</v>
      </c>
      <c r="AZ21" s="157">
        <f t="shared" si="28"/>
        <v>0.53771528547733172</v>
      </c>
      <c r="BA21" s="157">
        <f t="shared" si="28"/>
        <v>0.69084114513812245</v>
      </c>
      <c r="BB21" s="157">
        <f t="shared" si="13"/>
        <v>0.64443574413807492</v>
      </c>
      <c r="BC21" s="157">
        <f t="shared" si="14"/>
        <v>0.7859016054146708</v>
      </c>
      <c r="BD21" s="157">
        <f t="shared" si="15"/>
        <v>0.78225998489817306</v>
      </c>
      <c r="BE21" s="157"/>
      <c r="BF21" s="52" t="str">
        <f t="shared" si="17"/>
        <v/>
      </c>
      <c r="BH21" s="105"/>
      <c r="BI21" s="105"/>
    </row>
    <row r="22" spans="1:61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Q22" si="42">SUM(E13:E15)</f>
        <v>431446.86999999988</v>
      </c>
      <c r="F22" s="154">
        <f t="shared" si="42"/>
        <v>682723.02999999991</v>
      </c>
      <c r="G22" s="154">
        <f t="shared" si="42"/>
        <v>626913.08999999985</v>
      </c>
      <c r="H22" s="154">
        <f t="shared" si="42"/>
        <v>458823.13999999961</v>
      </c>
      <c r="I22" s="154">
        <f t="shared" si="42"/>
        <v>516420.31999999972</v>
      </c>
      <c r="J22" s="154">
        <f t="shared" si="42"/>
        <v>514480.41000000003</v>
      </c>
      <c r="K22" s="154">
        <f t="shared" si="42"/>
        <v>823375.22000000055</v>
      </c>
      <c r="L22" s="154">
        <f t="shared" si="42"/>
        <v>766069.49</v>
      </c>
      <c r="M22" s="154">
        <f t="shared" si="42"/>
        <v>684091.10999999964</v>
      </c>
      <c r="N22" s="154">
        <f t="shared" si="42"/>
        <v>752818.34999999928</v>
      </c>
      <c r="O22" s="154">
        <f t="shared" ref="O22:P22" si="43">SUM(O13:O15)</f>
        <v>716410.84000000008</v>
      </c>
      <c r="P22" s="154">
        <f t="shared" si="43"/>
        <v>484398.74999999988</v>
      </c>
      <c r="Q22" s="154">
        <f t="shared" si="42"/>
        <v>538174.56000000006</v>
      </c>
      <c r="R22" s="154" t="str">
        <f>IF(R15="","",SUM(R13:R15))</f>
        <v/>
      </c>
      <c r="S22" s="52" t="str">
        <f t="shared" si="18"/>
        <v/>
      </c>
      <c r="U22" s="109" t="s">
        <v>86</v>
      </c>
      <c r="V22" s="19">
        <f>SUM(V13:V15)</f>
        <v>25135.716000000004</v>
      </c>
      <c r="W22" s="154">
        <f t="shared" ref="W22" si="44">SUM(W13:W15)</f>
        <v>23908.640999999996</v>
      </c>
      <c r="X22" s="154">
        <f>SUM(X13:X15)</f>
        <v>23069.980999999996</v>
      </c>
      <c r="Y22" s="154">
        <f t="shared" ref="Y22:AK22" si="45">SUM(Y13:Y15)</f>
        <v>32504.29800000001</v>
      </c>
      <c r="Z22" s="154">
        <f t="shared" si="45"/>
        <v>33772.178999999996</v>
      </c>
      <c r="AA22" s="154">
        <f t="shared" si="45"/>
        <v>31879.368999999995</v>
      </c>
      <c r="AB22" s="154">
        <f t="shared" si="45"/>
        <v>27356.271000000008</v>
      </c>
      <c r="AC22" s="154">
        <f t="shared" si="45"/>
        <v>32668.917000000012</v>
      </c>
      <c r="AD22" s="154">
        <f t="shared" si="45"/>
        <v>41788.728000000003</v>
      </c>
      <c r="AE22" s="154">
        <f t="shared" si="45"/>
        <v>42542.01</v>
      </c>
      <c r="AF22" s="154">
        <f t="shared" si="45"/>
        <v>45356.519000000008</v>
      </c>
      <c r="AG22" s="154">
        <f t="shared" si="45"/>
        <v>41128.285999999993</v>
      </c>
      <c r="AH22" s="154">
        <f t="shared" si="45"/>
        <v>52942.623999999996</v>
      </c>
      <c r="AI22" s="154">
        <f t="shared" ref="AI22:AJ22" si="46">SUM(AI13:AI15)</f>
        <v>49486.405000000006</v>
      </c>
      <c r="AJ22" s="154">
        <f t="shared" si="46"/>
        <v>39189.25700000002</v>
      </c>
      <c r="AK22" s="154">
        <f t="shared" si="45"/>
        <v>45564.635000000009</v>
      </c>
      <c r="AL22" s="202" t="str">
        <f>IF(AL15="","",SUM(AL13:AL15))</f>
        <v/>
      </c>
      <c r="AM22" s="52" t="str">
        <f t="shared" si="19"/>
        <v/>
      </c>
      <c r="AO22" s="125">
        <f t="shared" si="26"/>
        <v>0.49145504558914899</v>
      </c>
      <c r="AP22" s="157">
        <f t="shared" si="26"/>
        <v>0.48945196647429901</v>
      </c>
      <c r="AQ22" s="157">
        <f t="shared" si="36"/>
        <v>0.72415411933385454</v>
      </c>
      <c r="AR22" s="157">
        <f t="shared" si="36"/>
        <v>0.75337892705074017</v>
      </c>
      <c r="AS22" s="157">
        <f t="shared" si="36"/>
        <v>0.49466881174346788</v>
      </c>
      <c r="AT22" s="157">
        <f t="shared" si="36"/>
        <v>0.50851337304186772</v>
      </c>
      <c r="AU22" s="157">
        <f t="shared" si="28"/>
        <v>0.59622692525926291</v>
      </c>
      <c r="AV22" s="157">
        <f t="shared" si="28"/>
        <v>0.63260324458185591</v>
      </c>
      <c r="AW22" s="157">
        <f t="shared" si="28"/>
        <v>0.8122511020390456</v>
      </c>
      <c r="AX22" s="157">
        <f t="shared" si="28"/>
        <v>0.5166782891523013</v>
      </c>
      <c r="AY22" s="157">
        <f t="shared" si="28"/>
        <v>0.59206794673417951</v>
      </c>
      <c r="AZ22" s="157">
        <f t="shared" si="28"/>
        <v>0.60121064868099239</v>
      </c>
      <c r="BA22" s="157">
        <f t="shared" si="28"/>
        <v>0.70325894686281276</v>
      </c>
      <c r="BB22" s="157">
        <f t="shared" si="13"/>
        <v>0.69075455363014893</v>
      </c>
      <c r="BC22" s="157">
        <f t="shared" si="14"/>
        <v>0.80902886310090671</v>
      </c>
      <c r="BD22" s="157">
        <f t="shared" si="15"/>
        <v>0.84665159572016935</v>
      </c>
      <c r="BE22" s="157"/>
      <c r="BF22" s="52" t="str">
        <f t="shared" si="17"/>
        <v/>
      </c>
      <c r="BH22" s="105"/>
      <c r="BI22" s="105"/>
    </row>
    <row r="23" spans="1:61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Q23" si="47">SUM(E16:E18)</f>
        <v>486713.37999999966</v>
      </c>
      <c r="F23" s="155">
        <f t="shared" si="47"/>
        <v>616515.64000000025</v>
      </c>
      <c r="G23" s="155">
        <f t="shared" si="47"/>
        <v>416852.43999999983</v>
      </c>
      <c r="H23" s="155">
        <f t="shared" si="47"/>
        <v>460289.7799999998</v>
      </c>
      <c r="I23" s="155">
        <f t="shared" si="47"/>
        <v>457022.28999999969</v>
      </c>
      <c r="J23" s="155">
        <f t="shared" si="47"/>
        <v>688917.43</v>
      </c>
      <c r="K23" s="155">
        <f t="shared" si="47"/>
        <v>739760.91000000038</v>
      </c>
      <c r="L23" s="155">
        <f t="shared" si="47"/>
        <v>696889.35999999987</v>
      </c>
      <c r="M23" s="155">
        <f t="shared" si="47"/>
        <v>681593.02000000014</v>
      </c>
      <c r="N23" s="155">
        <f t="shared" si="47"/>
        <v>832945.81000000052</v>
      </c>
      <c r="O23" s="155">
        <f t="shared" ref="O23:P23" si="48">SUM(O16:O18)</f>
        <v>546027.48999999929</v>
      </c>
      <c r="P23" s="155">
        <f t="shared" si="48"/>
        <v>511434.06999999948</v>
      </c>
      <c r="Q23" s="155">
        <f t="shared" si="47"/>
        <v>502006.75999999966</v>
      </c>
      <c r="R23" s="155" t="str">
        <f>IF(R18="","",SUM(R16:R18))</f>
        <v/>
      </c>
      <c r="S23" s="55" t="str">
        <f t="shared" si="18"/>
        <v/>
      </c>
      <c r="U23" s="110" t="s">
        <v>87</v>
      </c>
      <c r="V23" s="21">
        <f>SUM(V16:V18)</f>
        <v>26148.870999999992</v>
      </c>
      <c r="W23" s="155">
        <f t="shared" ref="W23" si="49">SUM(W16:W18)</f>
        <v>24824.359</v>
      </c>
      <c r="X23" s="155">
        <f>SUM(X16:X18)</f>
        <v>25786.902000000006</v>
      </c>
      <c r="Y23" s="155">
        <f t="shared" ref="Y23:AK23" si="50">SUM(Y16:Y18)</f>
        <v>34340.337000000007</v>
      </c>
      <c r="Z23" s="155">
        <f t="shared" si="50"/>
        <v>38207.429000000004</v>
      </c>
      <c r="AA23" s="155">
        <f t="shared" si="50"/>
        <v>28571.173999999999</v>
      </c>
      <c r="AB23" s="155">
        <f t="shared" si="50"/>
        <v>33006.81</v>
      </c>
      <c r="AC23" s="155">
        <f t="shared" si="50"/>
        <v>39040.758000000002</v>
      </c>
      <c r="AD23" s="155">
        <f t="shared" si="50"/>
        <v>48079.73</v>
      </c>
      <c r="AE23" s="155">
        <f t="shared" si="50"/>
        <v>49572.105999999992</v>
      </c>
      <c r="AF23" s="155">
        <f t="shared" si="50"/>
        <v>43376.988000000005</v>
      </c>
      <c r="AG23" s="155">
        <f t="shared" si="50"/>
        <v>47123.987000000023</v>
      </c>
      <c r="AH23" s="155">
        <f t="shared" si="50"/>
        <v>58636.54</v>
      </c>
      <c r="AI23" s="155">
        <f t="shared" ref="AI23:AJ23" si="51">SUM(AI16:AI18)</f>
        <v>41479.065000000002</v>
      </c>
      <c r="AJ23" s="155">
        <f t="shared" si="51"/>
        <v>42316.526999999987</v>
      </c>
      <c r="AK23" s="155">
        <f t="shared" si="50"/>
        <v>45871.788999999997</v>
      </c>
      <c r="AL23" s="203" t="str">
        <f>IF(AL18="","",SUM(AL16:AL18))</f>
        <v/>
      </c>
      <c r="AM23" s="55" t="str">
        <f t="shared" si="19"/>
        <v/>
      </c>
      <c r="AO23" s="126">
        <f t="shared" si="26"/>
        <v>0.55445366590058986</v>
      </c>
      <c r="AP23" s="158">
        <f t="shared" si="26"/>
        <v>0.58274025510480154</v>
      </c>
      <c r="AQ23" s="158">
        <f t="shared" ref="AQ23:BA23" si="52">IF(AQ18="","",(X23/D23)*10)</f>
        <v>0.91766659206541912</v>
      </c>
      <c r="AR23" s="158">
        <f t="shared" si="52"/>
        <v>0.70555563933746857</v>
      </c>
      <c r="AS23" s="158">
        <f t="shared" si="52"/>
        <v>0.61973170704963765</v>
      </c>
      <c r="AT23" s="158">
        <f t="shared" si="52"/>
        <v>0.68540258514499786</v>
      </c>
      <c r="AU23" s="158">
        <f t="shared" si="52"/>
        <v>0.71708761380711117</v>
      </c>
      <c r="AV23" s="158">
        <f t="shared" si="52"/>
        <v>0.85424187953721087</v>
      </c>
      <c r="AW23" s="158">
        <f t="shared" si="52"/>
        <v>0.69790264995908136</v>
      </c>
      <c r="AX23" s="158">
        <f t="shared" si="52"/>
        <v>0.67010983318921202</v>
      </c>
      <c r="AY23" s="158">
        <f t="shared" si="52"/>
        <v>0.62243722590340611</v>
      </c>
      <c r="AZ23" s="158">
        <f t="shared" si="52"/>
        <v>0.69138012886340905</v>
      </c>
      <c r="BA23" s="158">
        <f t="shared" si="52"/>
        <v>0.70396584382842342</v>
      </c>
      <c r="BB23" s="158">
        <f t="shared" ref="BB23" si="53">IF(BB18="","",(AI23/O23)*10)</f>
        <v>0.75965158823780199</v>
      </c>
      <c r="BC23" s="158">
        <f t="shared" ref="BC23" si="54">IF(BC18="","",(AJ23/P23)*10)</f>
        <v>0.82740922989350374</v>
      </c>
      <c r="BD23" s="158">
        <f t="shared" ref="BD23" si="55">IF(BD18="","",(AK23/Q23)*10)</f>
        <v>0.91376835244210708</v>
      </c>
      <c r="BE23" s="158"/>
      <c r="BF23" s="55" t="str">
        <f t="shared" si="17"/>
        <v/>
      </c>
      <c r="BH23" s="105"/>
      <c r="BI23" s="105"/>
    </row>
    <row r="24" spans="1:61">
      <c r="J24" s="119"/>
      <c r="K24" s="119"/>
      <c r="L24" s="119"/>
      <c r="M24" s="119"/>
      <c r="N24" s="119"/>
      <c r="O24" s="119"/>
      <c r="P24" s="119"/>
      <c r="Q24" s="119"/>
      <c r="U24" s="119">
        <f>SUM(V7:V18)</f>
        <v>89493.365000000005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BH24" s="105"/>
      <c r="BI24" s="105"/>
    </row>
    <row r="25" spans="1:61" ht="15.75" thickBot="1">
      <c r="S25" s="205" t="s">
        <v>1</v>
      </c>
      <c r="AM25" s="286">
        <v>1000</v>
      </c>
      <c r="BF25" s="286" t="s">
        <v>46</v>
      </c>
      <c r="BH25" s="105"/>
      <c r="BI25" s="105"/>
    </row>
    <row r="26" spans="1:61" ht="20.100000000000001" customHeight="1">
      <c r="A26" s="467" t="s">
        <v>2</v>
      </c>
      <c r="B26" s="469" t="s">
        <v>70</v>
      </c>
      <c r="C26" s="463"/>
      <c r="D26" s="463"/>
      <c r="E26" s="463"/>
      <c r="F26" s="463"/>
      <c r="G26" s="463"/>
      <c r="H26" s="463"/>
      <c r="I26" s="463"/>
      <c r="J26" s="463"/>
      <c r="K26" s="463"/>
      <c r="L26" s="463"/>
      <c r="M26" s="463"/>
      <c r="N26" s="463"/>
      <c r="O26" s="463"/>
      <c r="P26" s="463"/>
      <c r="Q26" s="463"/>
      <c r="R26" s="464"/>
      <c r="S26" s="472" t="str">
        <f>S4</f>
        <v>D       2026/2025</v>
      </c>
      <c r="U26" s="470" t="s">
        <v>3</v>
      </c>
      <c r="V26" s="462" t="s">
        <v>70</v>
      </c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4"/>
      <c r="AM26" s="472" t="str">
        <f>S26</f>
        <v>D       2026/2025</v>
      </c>
      <c r="AO26" s="462" t="s">
        <v>70</v>
      </c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4"/>
      <c r="BF26" s="472" t="str">
        <f>AM26</f>
        <v>D       2026/2025</v>
      </c>
      <c r="BH26" s="105"/>
      <c r="BI26" s="105"/>
    </row>
    <row r="27" spans="1:61" ht="20.100000000000001" customHeight="1" thickBot="1">
      <c r="A27" s="46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5">
        <v>2025</v>
      </c>
      <c r="R27" s="133">
        <v>2026</v>
      </c>
      <c r="S27" s="473"/>
      <c r="U27" s="471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73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262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76">
        <v>2024</v>
      </c>
      <c r="BD27" s="135">
        <v>2025</v>
      </c>
      <c r="BE27" s="263">
        <v>2026</v>
      </c>
      <c r="BF27" s="473"/>
      <c r="BH27" s="105"/>
      <c r="BI27" s="105"/>
    </row>
    <row r="28" spans="1:61" ht="3" customHeight="1" thickBot="1">
      <c r="A28" s="288" t="s">
        <v>88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1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1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9"/>
      <c r="BH28" s="105"/>
      <c r="BI28" s="105"/>
    </row>
    <row r="29" spans="1:61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144226.97</v>
      </c>
      <c r="Q29" s="153">
        <v>156286.95999999988</v>
      </c>
      <c r="R29" s="112">
        <v>146732.20000000001</v>
      </c>
      <c r="S29" s="61">
        <f>IF(R29="","",(R29-Q29)/Q29)</f>
        <v>-6.1136002645389424E-2</v>
      </c>
      <c r="U29" s="109" t="s">
        <v>72</v>
      </c>
      <c r="V29" s="39">
        <v>5016.9969999999994</v>
      </c>
      <c r="W29" s="153">
        <v>5270.674</v>
      </c>
      <c r="X29" s="153">
        <v>5254.5140000000001</v>
      </c>
      <c r="Y29" s="153">
        <v>8076.4090000000024</v>
      </c>
      <c r="Z29" s="153">
        <v>9156.59</v>
      </c>
      <c r="AA29" s="153">
        <v>7918.5499999999993</v>
      </c>
      <c r="AB29" s="153">
        <v>7480.9960000000019</v>
      </c>
      <c r="AC29" s="153">
        <v>9138.478000000001</v>
      </c>
      <c r="AD29" s="153">
        <v>8324.8559999999998</v>
      </c>
      <c r="AE29" s="153">
        <v>11927.749</v>
      </c>
      <c r="AF29" s="153">
        <v>14184.973999999998</v>
      </c>
      <c r="AG29" s="153">
        <v>11496.755999999994</v>
      </c>
      <c r="AH29" s="153">
        <v>12141.410000000002</v>
      </c>
      <c r="AI29" s="153">
        <v>14522.108000000002</v>
      </c>
      <c r="AJ29" s="153">
        <v>9776.6340000000037</v>
      </c>
      <c r="AK29" s="153">
        <v>11769.335000000006</v>
      </c>
      <c r="AL29" s="112">
        <v>11416.086000000001</v>
      </c>
      <c r="AM29" s="61">
        <f>IF(AL29="","",(AL29-AK29)/AK29)</f>
        <v>-3.0014355101626818E-2</v>
      </c>
      <c r="AO29" s="124">
        <f t="shared" ref="AO29:AO38" si="56">(V29/B29)*10</f>
        <v>0.44749494995804673</v>
      </c>
      <c r="AP29" s="156">
        <f t="shared" ref="AP29:AP38" si="57">(W29/C29)*10</f>
        <v>0.42199049962249885</v>
      </c>
      <c r="AQ29" s="156">
        <f t="shared" ref="AQ29:AQ38" si="58">(X29/D29)*10</f>
        <v>0.47202259593859536</v>
      </c>
      <c r="AR29" s="156">
        <f t="shared" ref="AR29:AR38" si="59">(Y29/E29)*10</f>
        <v>0.8081632158864277</v>
      </c>
      <c r="AS29" s="156">
        <f t="shared" ref="AS29:AS38" si="60">(Z29/F29)*10</f>
        <v>0.50550044106984959</v>
      </c>
      <c r="AT29" s="156">
        <f t="shared" ref="AT29:AT38" si="61">(AA29/G29)*10</f>
        <v>0.47895812371298058</v>
      </c>
      <c r="AU29" s="156">
        <f t="shared" ref="AU29:AU38" si="62">(AB29/H29)*10</f>
        <v>0.58749022877813117</v>
      </c>
      <c r="AV29" s="156">
        <f t="shared" ref="AV29:AV38" si="63">(AC29/I29)*10</f>
        <v>0.55261592323817688</v>
      </c>
      <c r="AW29" s="156">
        <f t="shared" ref="AW29:AW38" si="64">(AD29/J29)*10</f>
        <v>0.77172992674881657</v>
      </c>
      <c r="AX29" s="156">
        <f t="shared" ref="AX29:AX38" si="65">(AE29/K29)*10</f>
        <v>0.59323467465978674</v>
      </c>
      <c r="AY29" s="156">
        <f t="shared" ref="AY29:AY38" si="66">(AF29/L29)*10</f>
        <v>0.61384805672702092</v>
      </c>
      <c r="AZ29" s="156">
        <f t="shared" ref="AZ29:AZ38" si="67">(AG29/M29)*10</f>
        <v>0.53656597117584959</v>
      </c>
      <c r="BA29" s="156">
        <f t="shared" ref="BA29:BA38" si="68">(AH29/N29)*10</f>
        <v>0.64128226769950125</v>
      </c>
      <c r="BB29" s="156">
        <f t="shared" ref="BB29:BC38" si="69">(AI29/O29)*10</f>
        <v>0.68958439007564309</v>
      </c>
      <c r="BC29" s="156">
        <f t="shared" si="69"/>
        <v>0.67786447985421894</v>
      </c>
      <c r="BD29" s="156">
        <f t="shared" ref="BD29:BE44" si="70">(AK29/Q29)*10</f>
        <v>0.75305930833896928</v>
      </c>
      <c r="BE29" s="156">
        <f>(AL29/R29)*10</f>
        <v>0.77802186568456</v>
      </c>
      <c r="BF29" s="61">
        <f t="shared" ref="BF29:BF45" si="71">IF(BE29="","",(BE29-BD29)/BD29)</f>
        <v>3.3148195725315299E-2</v>
      </c>
      <c r="BH29" s="105"/>
      <c r="BI29" s="105"/>
    </row>
    <row r="30" spans="1:61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163816.97999999995</v>
      </c>
      <c r="Q30" s="154">
        <v>176976.29999999978</v>
      </c>
      <c r="R30" s="119">
        <v>152884.41999999987</v>
      </c>
      <c r="S30" s="52">
        <f t="shared" ref="S30:S45" si="72">IF(R30="","",(R30-Q30)/Q30)</f>
        <v>-0.1361305440332968</v>
      </c>
      <c r="U30" s="109" t="s">
        <v>73</v>
      </c>
      <c r="V30" s="19">
        <v>4768.4190000000008</v>
      </c>
      <c r="W30" s="154">
        <v>5015.1330000000007</v>
      </c>
      <c r="X30" s="154">
        <v>4911.1499999999996</v>
      </c>
      <c r="Y30" s="154">
        <v>7549.5049999999992</v>
      </c>
      <c r="Z30" s="154">
        <v>9045.7329999999984</v>
      </c>
      <c r="AA30" s="154">
        <v>9256.7200000000012</v>
      </c>
      <c r="AB30" s="154">
        <v>8296.7439999999988</v>
      </c>
      <c r="AC30" s="154">
        <v>9856.137999999999</v>
      </c>
      <c r="AD30" s="154">
        <v>9306.1540000000005</v>
      </c>
      <c r="AE30" s="154">
        <v>13709.666999999996</v>
      </c>
      <c r="AF30" s="154">
        <v>12449.267000000005</v>
      </c>
      <c r="AG30" s="154">
        <v>12684.448000000004</v>
      </c>
      <c r="AH30" s="154">
        <v>16621.906999999996</v>
      </c>
      <c r="AI30" s="154">
        <v>15950.190999999999</v>
      </c>
      <c r="AJ30" s="154">
        <v>11404.307000000001</v>
      </c>
      <c r="AK30" s="154">
        <v>11650.797999999995</v>
      </c>
      <c r="AL30" s="119">
        <v>12212.472999999994</v>
      </c>
      <c r="AM30" s="52">
        <f t="shared" ref="AM30:AM45" si="73">IF(AL30="","",(AL30-AK30)/AK30)</f>
        <v>4.8209144129011547E-2</v>
      </c>
      <c r="AO30" s="125">
        <f t="shared" si="56"/>
        <v>0.46047109354109889</v>
      </c>
      <c r="AP30" s="157">
        <f t="shared" si="57"/>
        <v>0.45757226895448566</v>
      </c>
      <c r="AQ30" s="157">
        <f t="shared" si="58"/>
        <v>0.5419617422671561</v>
      </c>
      <c r="AR30" s="157">
        <f t="shared" si="59"/>
        <v>0.82888642292733761</v>
      </c>
      <c r="AS30" s="157">
        <f t="shared" si="60"/>
        <v>0.50636300335303253</v>
      </c>
      <c r="AT30" s="157">
        <f t="shared" si="61"/>
        <v>0.48905442795728249</v>
      </c>
      <c r="AU30" s="157">
        <f t="shared" si="62"/>
        <v>0.51556937685642856</v>
      </c>
      <c r="AV30" s="157">
        <f t="shared" si="63"/>
        <v>0.54755948056577153</v>
      </c>
      <c r="AW30" s="157">
        <f t="shared" si="64"/>
        <v>0.92171330852361721</v>
      </c>
      <c r="AX30" s="157">
        <f t="shared" si="65"/>
        <v>0.57411865515950256</v>
      </c>
      <c r="AY30" s="157">
        <f t="shared" si="66"/>
        <v>0.6218671970115851</v>
      </c>
      <c r="AZ30" s="157">
        <f t="shared" si="67"/>
        <v>0.49425784549142993</v>
      </c>
      <c r="BA30" s="157">
        <f t="shared" si="68"/>
        <v>0.62654318974990453</v>
      </c>
      <c r="BB30" s="157">
        <f t="shared" si="69"/>
        <v>0.62565287272235182</v>
      </c>
      <c r="BC30" s="157">
        <f t="shared" si="69"/>
        <v>0.69616147239437598</v>
      </c>
      <c r="BD30" s="157">
        <f t="shared" si="70"/>
        <v>0.65832532378629283</v>
      </c>
      <c r="BE30" s="157">
        <f>IF(AL30="","",(AL30/R30)*10)</f>
        <v>0.79880428627063549</v>
      </c>
      <c r="BF30" s="52">
        <f t="shared" si="71"/>
        <v>0.21338836196728972</v>
      </c>
      <c r="BH30" s="105"/>
      <c r="BI30" s="105"/>
    </row>
    <row r="31" spans="1:61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</v>
      </c>
      <c r="Q31" s="154">
        <v>150190.68999999992</v>
      </c>
      <c r="R31" s="119">
        <v>138519.47999999998</v>
      </c>
      <c r="S31" s="52">
        <f t="shared" si="72"/>
        <v>-7.7709277452550088E-2</v>
      </c>
      <c r="U31" s="109" t="s">
        <v>74</v>
      </c>
      <c r="V31" s="19">
        <v>7424.4470000000001</v>
      </c>
      <c r="W31" s="154">
        <v>5510.3540000000003</v>
      </c>
      <c r="X31" s="154">
        <v>6830.2309999999961</v>
      </c>
      <c r="Y31" s="154">
        <v>7114.5390000000007</v>
      </c>
      <c r="Z31" s="154">
        <v>8082.2549999999983</v>
      </c>
      <c r="AA31" s="154">
        <v>8938.91</v>
      </c>
      <c r="AB31" s="154">
        <v>8489.652</v>
      </c>
      <c r="AC31" s="154">
        <v>9926.7349999999988</v>
      </c>
      <c r="AD31" s="154">
        <v>10260.373</v>
      </c>
      <c r="AE31" s="154">
        <v>11780.022999999999</v>
      </c>
      <c r="AF31" s="154">
        <v>12880.835000000003</v>
      </c>
      <c r="AG31" s="154">
        <v>17712.749</v>
      </c>
      <c r="AH31" s="154">
        <v>13728.199000000006</v>
      </c>
      <c r="AI31" s="154">
        <v>20045.862000000012</v>
      </c>
      <c r="AJ31" s="154">
        <v>12012.421000000002</v>
      </c>
      <c r="AK31" s="154">
        <v>11332.131000000005</v>
      </c>
      <c r="AL31" s="119">
        <v>12931.188000000006</v>
      </c>
      <c r="AM31" s="52">
        <f t="shared" si="73"/>
        <v>0.14110823462947966</v>
      </c>
      <c r="AO31" s="125">
        <f t="shared" si="56"/>
        <v>0.44241062088628053</v>
      </c>
      <c r="AP31" s="157">
        <f t="shared" si="57"/>
        <v>0.44000691509090828</v>
      </c>
      <c r="AQ31" s="157">
        <f t="shared" si="58"/>
        <v>0.50306153781226581</v>
      </c>
      <c r="AR31" s="157">
        <f t="shared" si="59"/>
        <v>0.908169034292719</v>
      </c>
      <c r="AS31" s="157">
        <f t="shared" si="60"/>
        <v>0.50798316681623246</v>
      </c>
      <c r="AT31" s="157">
        <f t="shared" si="61"/>
        <v>0.49726565111971294</v>
      </c>
      <c r="AU31" s="157">
        <f t="shared" si="62"/>
        <v>0.53652846921584385</v>
      </c>
      <c r="AV31" s="157">
        <f t="shared" si="63"/>
        <v>0.5373482716568041</v>
      </c>
      <c r="AW31" s="157">
        <f t="shared" si="64"/>
        <v>0.78173472362263119</v>
      </c>
      <c r="AX31" s="157">
        <f t="shared" si="65"/>
        <v>0.56172228676028879</v>
      </c>
      <c r="AY31" s="157">
        <f t="shared" si="66"/>
        <v>0.61636897129854362</v>
      </c>
      <c r="AZ31" s="157">
        <f t="shared" si="67"/>
        <v>0.51111633914897814</v>
      </c>
      <c r="BA31" s="157">
        <f t="shared" si="68"/>
        <v>0.69550200427620168</v>
      </c>
      <c r="BB31" s="157">
        <f t="shared" si="69"/>
        <v>0.65211451686003852</v>
      </c>
      <c r="BC31" s="157">
        <f t="shared" si="69"/>
        <v>0.78896834707137953</v>
      </c>
      <c r="BD31" s="157">
        <f t="shared" si="70"/>
        <v>0.75451620869442781</v>
      </c>
      <c r="BE31" s="157">
        <f>IF(AL31="","",(AL31/R31)*10)</f>
        <v>0.93352848278090605</v>
      </c>
      <c r="BF31" s="52">
        <f t="shared" ref="BF31" si="74">IF(BE31="","",(BE31-BD31)/BD31)</f>
        <v>0.23725437839994312</v>
      </c>
      <c r="BH31" s="105"/>
      <c r="BI31" s="105"/>
    </row>
    <row r="32" spans="1:61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162872.00000000003</v>
      </c>
      <c r="Q32" s="154">
        <v>162635.3899999999</v>
      </c>
      <c r="R32" s="119">
        <v>144861.25999999992</v>
      </c>
      <c r="S32" s="52">
        <f t="shared" si="72"/>
        <v>-0.10928820596796297</v>
      </c>
      <c r="U32" s="109" t="s">
        <v>75</v>
      </c>
      <c r="V32" s="19">
        <v>6997.9059999999999</v>
      </c>
      <c r="W32" s="154">
        <v>5641.7790000000005</v>
      </c>
      <c r="X32" s="154">
        <v>6955.6630000000014</v>
      </c>
      <c r="Y32" s="154">
        <v>8794.5019999999968</v>
      </c>
      <c r="Z32" s="154">
        <v>7652.6419999999989</v>
      </c>
      <c r="AA32" s="154">
        <v>8505.6460000000006</v>
      </c>
      <c r="AB32" s="154">
        <v>6662.3990000000013</v>
      </c>
      <c r="AC32" s="154">
        <v>10370.893000000004</v>
      </c>
      <c r="AD32" s="154">
        <v>11386.056</v>
      </c>
      <c r="AE32" s="154">
        <v>12901.989000000001</v>
      </c>
      <c r="AF32" s="154">
        <v>14090.422</v>
      </c>
      <c r="AG32" s="154">
        <v>12972.172999999997</v>
      </c>
      <c r="AH32" s="154">
        <v>15175.933000000003</v>
      </c>
      <c r="AI32" s="154">
        <v>16823.397999999997</v>
      </c>
      <c r="AJ32" s="154">
        <v>12183.119000000001</v>
      </c>
      <c r="AK32" s="154">
        <v>11911.394</v>
      </c>
      <c r="AL32" s="119">
        <v>12826.078000000005</v>
      </c>
      <c r="AM32" s="52">
        <f t="shared" si="73"/>
        <v>7.6790676221440132E-2</v>
      </c>
      <c r="AO32" s="125">
        <f t="shared" si="56"/>
        <v>0.4117380456536428</v>
      </c>
      <c r="AP32" s="157">
        <f t="shared" si="57"/>
        <v>0.45017323810756427</v>
      </c>
      <c r="AQ32" s="157">
        <f t="shared" si="58"/>
        <v>0.53052169146380823</v>
      </c>
      <c r="AR32" s="157">
        <f t="shared" si="59"/>
        <v>0.79315079340313666</v>
      </c>
      <c r="AS32" s="157">
        <f t="shared" si="60"/>
        <v>0.54920904241465762</v>
      </c>
      <c r="AT32" s="157">
        <f t="shared" si="61"/>
        <v>0.49231320433642595</v>
      </c>
      <c r="AU32" s="157">
        <f t="shared" si="62"/>
        <v>0.55148844538658548</v>
      </c>
      <c r="AV32" s="157">
        <f t="shared" si="63"/>
        <v>0.52949059732220316</v>
      </c>
      <c r="AW32" s="157">
        <f t="shared" si="64"/>
        <v>0.75728905420077208</v>
      </c>
      <c r="AX32" s="157">
        <f t="shared" si="65"/>
        <v>0.52733538616375741</v>
      </c>
      <c r="AY32" s="157">
        <f t="shared" si="66"/>
        <v>0.60476032121983347</v>
      </c>
      <c r="AZ32" s="157">
        <f t="shared" si="67"/>
        <v>0.54429927333323636</v>
      </c>
      <c r="BA32" s="157">
        <f t="shared" si="68"/>
        <v>0.72663491662813884</v>
      </c>
      <c r="BB32" s="157">
        <f t="shared" si="69"/>
        <v>0.63222521852648494</v>
      </c>
      <c r="BC32" s="157">
        <f t="shared" si="69"/>
        <v>0.74801801414607783</v>
      </c>
      <c r="BD32" s="157">
        <f t="shared" si="70"/>
        <v>0.73239864951902589</v>
      </c>
      <c r="BE32" s="157">
        <f t="shared" ref="BE32:BE40" si="75">IF(AL32="","",(AL32/R32)*10)</f>
        <v>0.88540428269090099</v>
      </c>
      <c r="BF32" s="52">
        <f t="shared" si="71"/>
        <v>0.20891031581278249</v>
      </c>
      <c r="BH32" s="105"/>
      <c r="BI32" s="105"/>
    </row>
    <row r="33" spans="1:61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54">
        <v>163431.92999999996</v>
      </c>
      <c r="R33" s="119">
        <v>124851.83</v>
      </c>
      <c r="S33" s="52">
        <f t="shared" si="72"/>
        <v>-0.23606219421137578</v>
      </c>
      <c r="U33" s="109" t="s">
        <v>76</v>
      </c>
      <c r="V33" s="19">
        <v>5233.5920000000015</v>
      </c>
      <c r="W33" s="154">
        <v>6774.5830000000024</v>
      </c>
      <c r="X33" s="154">
        <v>6184.9250000000011</v>
      </c>
      <c r="Y33" s="154">
        <v>12346.015000000001</v>
      </c>
      <c r="Z33" s="154">
        <v>9823.5429999999997</v>
      </c>
      <c r="AA33" s="154">
        <v>9567.4180000000015</v>
      </c>
      <c r="AB33" s="154">
        <v>8927.2699999999986</v>
      </c>
      <c r="AC33" s="154">
        <v>11110.941999999997</v>
      </c>
      <c r="AD33" s="154">
        <v>11997.332</v>
      </c>
      <c r="AE33" s="154">
        <v>12224.240000000003</v>
      </c>
      <c r="AF33" s="154">
        <v>10503.531999999996</v>
      </c>
      <c r="AG33" s="154">
        <v>13714.956999999997</v>
      </c>
      <c r="AH33" s="154">
        <v>20165.158999999996</v>
      </c>
      <c r="AI33" s="154">
        <v>18190.89599999999</v>
      </c>
      <c r="AJ33" s="154">
        <v>12209.923999999999</v>
      </c>
      <c r="AK33" s="154">
        <v>12706.673000000006</v>
      </c>
      <c r="AL33" s="119">
        <v>11178.360999999992</v>
      </c>
      <c r="AM33" s="52">
        <f t="shared" si="73"/>
        <v>-0.12027633039742297</v>
      </c>
      <c r="AO33" s="125">
        <f t="shared" si="56"/>
        <v>0.49547514696423517</v>
      </c>
      <c r="AP33" s="157">
        <f t="shared" si="57"/>
        <v>0.46184732439637305</v>
      </c>
      <c r="AQ33" s="157">
        <f t="shared" si="58"/>
        <v>0.58455084732547036</v>
      </c>
      <c r="AR33" s="157">
        <f t="shared" si="59"/>
        <v>0.78769456194735565</v>
      </c>
      <c r="AS33" s="157">
        <f t="shared" si="60"/>
        <v>0.4740445861025222</v>
      </c>
      <c r="AT33" s="157">
        <f t="shared" si="61"/>
        <v>0.52641405214864356</v>
      </c>
      <c r="AU33" s="157">
        <f t="shared" si="62"/>
        <v>0.57203930554337168</v>
      </c>
      <c r="AV33" s="157">
        <f t="shared" si="63"/>
        <v>0.53330507840023977</v>
      </c>
      <c r="AW33" s="157">
        <f t="shared" si="64"/>
        <v>0.97449836694611214</v>
      </c>
      <c r="AX33" s="157">
        <f t="shared" si="65"/>
        <v>0.53612416504160132</v>
      </c>
      <c r="AY33" s="157">
        <f t="shared" si="66"/>
        <v>0.50677934421259097</v>
      </c>
      <c r="AZ33" s="157">
        <f t="shared" si="67"/>
        <v>0.50484087413609458</v>
      </c>
      <c r="BA33" s="157">
        <f t="shared" si="68"/>
        <v>0.67726572735313773</v>
      </c>
      <c r="BB33" s="157">
        <f t="shared" si="69"/>
        <v>0.66905395722428995</v>
      </c>
      <c r="BC33" s="157">
        <f t="shared" si="69"/>
        <v>0.7398053760494715</v>
      </c>
      <c r="BD33" s="157">
        <f t="shared" si="70"/>
        <v>0.77749023706689446</v>
      </c>
      <c r="BE33" s="157">
        <f t="shared" si="75"/>
        <v>0.8953301685686138</v>
      </c>
      <c r="BF33" s="52">
        <f t="shared" si="71"/>
        <v>0.15156451603337692</v>
      </c>
      <c r="BH33" s="105"/>
      <c r="BI33" s="105"/>
    </row>
    <row r="34" spans="1:61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54">
        <v>134908.06000000003</v>
      </c>
      <c r="R34" s="119"/>
      <c r="S34" s="52" t="str">
        <f t="shared" si="72"/>
        <v/>
      </c>
      <c r="U34" s="109" t="s">
        <v>77</v>
      </c>
      <c r="V34" s="19">
        <v>8418.2340000000022</v>
      </c>
      <c r="W34" s="154">
        <v>4390.6889999999994</v>
      </c>
      <c r="X34" s="154">
        <v>6848.4070000000011</v>
      </c>
      <c r="Y34" s="154">
        <v>11167.32799999999</v>
      </c>
      <c r="Z34" s="154">
        <v>8872.2850000000017</v>
      </c>
      <c r="AA34" s="154">
        <v>11662.620000000006</v>
      </c>
      <c r="AB34" s="154">
        <v>9423.9899999999961</v>
      </c>
      <c r="AC34" s="154">
        <v>14481.375000000004</v>
      </c>
      <c r="AD34" s="154">
        <v>12803.287</v>
      </c>
      <c r="AE34" s="154">
        <v>13718.046000000006</v>
      </c>
      <c r="AF34" s="154">
        <v>12228.946999999995</v>
      </c>
      <c r="AG34" s="154">
        <v>14526.821999999995</v>
      </c>
      <c r="AH34" s="154">
        <v>14534.652000000002</v>
      </c>
      <c r="AI34" s="154">
        <v>19521.573</v>
      </c>
      <c r="AJ34" s="154">
        <v>13387.991000000004</v>
      </c>
      <c r="AK34" s="154">
        <v>10733.082999999999</v>
      </c>
      <c r="AL34" s="119"/>
      <c r="AM34" s="52" t="str">
        <f t="shared" si="73"/>
        <v/>
      </c>
      <c r="AO34" s="125">
        <f t="shared" si="56"/>
        <v>0.48672862985073784</v>
      </c>
      <c r="AP34" s="157">
        <f t="shared" si="57"/>
        <v>0.49688825876595721</v>
      </c>
      <c r="AQ34" s="157">
        <f t="shared" si="58"/>
        <v>0.56924809937044796</v>
      </c>
      <c r="AR34" s="157">
        <f t="shared" si="59"/>
        <v>0.78543559483657488</v>
      </c>
      <c r="AS34" s="157">
        <f t="shared" si="60"/>
        <v>0.54207508867396426</v>
      </c>
      <c r="AT34" s="157">
        <f t="shared" si="61"/>
        <v>0.51283586940978365</v>
      </c>
      <c r="AU34" s="157">
        <f t="shared" si="62"/>
        <v>0.58706569068968495</v>
      </c>
      <c r="AV34" s="157">
        <f t="shared" si="63"/>
        <v>0.58568978626091728</v>
      </c>
      <c r="AW34" s="157">
        <f t="shared" si="64"/>
        <v>0.80425854872244606</v>
      </c>
      <c r="AX34" s="157">
        <f t="shared" si="65"/>
        <v>0.55167855015599043</v>
      </c>
      <c r="AY34" s="157">
        <f t="shared" si="66"/>
        <v>0.60866792877006426</v>
      </c>
      <c r="AZ34" s="157">
        <f t="shared" si="67"/>
        <v>0.52479645779906703</v>
      </c>
      <c r="BA34" s="157">
        <f t="shared" si="68"/>
        <v>0.64394734152368938</v>
      </c>
      <c r="BB34" s="157">
        <f t="shared" si="69"/>
        <v>0.61377457612250752</v>
      </c>
      <c r="BC34" s="157">
        <f t="shared" si="69"/>
        <v>0.84501687131472492</v>
      </c>
      <c r="BD34" s="157">
        <f t="shared" si="70"/>
        <v>0.79558500804177279</v>
      </c>
      <c r="BE34" s="157" t="str">
        <f t="shared" si="75"/>
        <v/>
      </c>
      <c r="BF34" s="52" t="str">
        <f t="shared" si="71"/>
        <v/>
      </c>
      <c r="BH34" s="105"/>
      <c r="BI34" s="105"/>
    </row>
    <row r="35" spans="1:61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54">
        <v>239148.15000000002</v>
      </c>
      <c r="R35" s="119"/>
      <c r="S35" s="52" t="str">
        <f t="shared" si="72"/>
        <v/>
      </c>
      <c r="U35" s="109" t="s">
        <v>78</v>
      </c>
      <c r="V35" s="19">
        <v>8202.5570000000007</v>
      </c>
      <c r="W35" s="154">
        <v>7142.6719999999987</v>
      </c>
      <c r="X35" s="154">
        <v>8489.8880000000008</v>
      </c>
      <c r="Y35" s="154">
        <v>14058.68400000001</v>
      </c>
      <c r="Z35" s="154">
        <v>13129.382000000001</v>
      </c>
      <c r="AA35" s="154">
        <v>12275.063000000002</v>
      </c>
      <c r="AB35" s="154">
        <v>8407.0900000000038</v>
      </c>
      <c r="AC35" s="154">
        <v>11587.890000000009</v>
      </c>
      <c r="AD35" s="154">
        <v>14215.772000000001</v>
      </c>
      <c r="AE35" s="154">
        <v>14177.262000000006</v>
      </c>
      <c r="AF35" s="154">
        <v>16500.630999999998</v>
      </c>
      <c r="AG35" s="154">
        <v>15555.110999999997</v>
      </c>
      <c r="AH35" s="154">
        <v>16599.758999999998</v>
      </c>
      <c r="AI35" s="154">
        <v>19060.911</v>
      </c>
      <c r="AJ35" s="154">
        <v>13179.037000000008</v>
      </c>
      <c r="AK35" s="154">
        <v>20227.614999999998</v>
      </c>
      <c r="AL35" s="119"/>
      <c r="AM35" s="52" t="str">
        <f t="shared" si="73"/>
        <v/>
      </c>
      <c r="AO35" s="125">
        <f t="shared" si="56"/>
        <v>0.53410624801970208</v>
      </c>
      <c r="AP35" s="157">
        <f t="shared" si="57"/>
        <v>0.48911992034573448</v>
      </c>
      <c r="AQ35" s="157">
        <f t="shared" si="58"/>
        <v>0.65603956133015395</v>
      </c>
      <c r="AR35" s="157">
        <f t="shared" si="59"/>
        <v>0.7829523620224994</v>
      </c>
      <c r="AS35" s="157">
        <f t="shared" si="60"/>
        <v>0.48743234098377025</v>
      </c>
      <c r="AT35" s="157">
        <f t="shared" si="61"/>
        <v>0.51699036414929667</v>
      </c>
      <c r="AU35" s="157">
        <f t="shared" si="62"/>
        <v>0.56911382540516675</v>
      </c>
      <c r="AV35" s="157">
        <f t="shared" si="63"/>
        <v>0.55942287943501878</v>
      </c>
      <c r="AW35" s="157">
        <f t="shared" si="64"/>
        <v>0.8067909093137946</v>
      </c>
      <c r="AX35" s="157">
        <f t="shared" si="65"/>
        <v>0.5090389090704629</v>
      </c>
      <c r="AY35" s="157">
        <f t="shared" si="66"/>
        <v>0.57789179127346701</v>
      </c>
      <c r="AZ35" s="157">
        <f t="shared" si="67"/>
        <v>0.55789707265191923</v>
      </c>
      <c r="BA35" s="157">
        <f t="shared" si="68"/>
        <v>0.70413142812397767</v>
      </c>
      <c r="BB35" s="157">
        <f t="shared" si="69"/>
        <v>0.64862441537691762</v>
      </c>
      <c r="BC35" s="157">
        <f t="shared" si="69"/>
        <v>0.80954384338076502</v>
      </c>
      <c r="BD35" s="157">
        <f t="shared" si="70"/>
        <v>0.84581942197754811</v>
      </c>
      <c r="BE35" s="157" t="str">
        <f t="shared" si="75"/>
        <v/>
      </c>
      <c r="BF35" s="52" t="str">
        <f t="shared" si="71"/>
        <v/>
      </c>
      <c r="BH35" s="105"/>
      <c r="BI35" s="105"/>
    </row>
    <row r="36" spans="1:61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54">
        <v>143043.29</v>
      </c>
      <c r="R36" s="119"/>
      <c r="S36" s="52" t="str">
        <f t="shared" si="72"/>
        <v/>
      </c>
      <c r="U36" s="109" t="s">
        <v>79</v>
      </c>
      <c r="V36" s="19">
        <v>7606.0559999999978</v>
      </c>
      <c r="W36" s="154">
        <v>8313.0869999999995</v>
      </c>
      <c r="X36" s="154">
        <v>6909.0559999999987</v>
      </c>
      <c r="Y36" s="154">
        <v>9139.0069999999996</v>
      </c>
      <c r="Z36" s="154">
        <v>8531.6860000000033</v>
      </c>
      <c r="AA36" s="154">
        <v>10841.422999999999</v>
      </c>
      <c r="AB36" s="154">
        <v>9653.1510000000035</v>
      </c>
      <c r="AC36" s="154">
        <v>9956.3179999999975</v>
      </c>
      <c r="AD36" s="154">
        <v>13765.152</v>
      </c>
      <c r="AE36" s="154">
        <v>14750.275999999996</v>
      </c>
      <c r="AF36" s="154">
        <v>15789.42300000001</v>
      </c>
      <c r="AG36" s="154">
        <v>12744.038000000008</v>
      </c>
      <c r="AH36" s="154">
        <v>16420.567999999999</v>
      </c>
      <c r="AI36" s="154">
        <v>16962.044999999998</v>
      </c>
      <c r="AJ36" s="154">
        <v>12223.618</v>
      </c>
      <c r="AK36" s="154">
        <v>11814.141999999998</v>
      </c>
      <c r="AL36" s="119"/>
      <c r="AM36" s="52" t="str">
        <f t="shared" si="73"/>
        <v/>
      </c>
      <c r="AO36" s="125">
        <f t="shared" si="56"/>
        <v>0.44176385961468218</v>
      </c>
      <c r="AP36" s="157">
        <f t="shared" si="57"/>
        <v>0.42017785877420555</v>
      </c>
      <c r="AQ36" s="157">
        <f t="shared" si="58"/>
        <v>0.63948363387771534</v>
      </c>
      <c r="AR36" s="157">
        <f t="shared" si="59"/>
        <v>0.71120273013234991</v>
      </c>
      <c r="AS36" s="157">
        <f t="shared" si="60"/>
        <v>0.43360371542738207</v>
      </c>
      <c r="AT36" s="157">
        <f t="shared" si="61"/>
        <v>0.45907066820991294</v>
      </c>
      <c r="AU36" s="157">
        <f t="shared" si="62"/>
        <v>0.59928518991605073</v>
      </c>
      <c r="AV36" s="157">
        <f t="shared" si="63"/>
        <v>0.5807675710119673</v>
      </c>
      <c r="AW36" s="157">
        <f t="shared" si="64"/>
        <v>0.76451061502797446</v>
      </c>
      <c r="AX36" s="157">
        <f t="shared" si="65"/>
        <v>0.49793317713264845</v>
      </c>
      <c r="AY36" s="157">
        <f t="shared" si="66"/>
        <v>0.55159727832865624</v>
      </c>
      <c r="AZ36" s="157">
        <f t="shared" si="67"/>
        <v>0.58152630944673145</v>
      </c>
      <c r="BA36" s="157">
        <f t="shared" si="68"/>
        <v>0.67737319307050581</v>
      </c>
      <c r="BB36" s="157">
        <f t="shared" si="69"/>
        <v>0.67507493980577815</v>
      </c>
      <c r="BC36" s="157">
        <f t="shared" si="69"/>
        <v>0.76123989577214002</v>
      </c>
      <c r="BD36" s="157">
        <f t="shared" si="70"/>
        <v>0.8259137496068496</v>
      </c>
      <c r="BE36" s="157" t="str">
        <f t="shared" si="75"/>
        <v/>
      </c>
      <c r="BF36" s="52" t="str">
        <f t="shared" si="71"/>
        <v/>
      </c>
      <c r="BH36" s="105"/>
      <c r="BI36" s="105"/>
    </row>
    <row r="37" spans="1:61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54">
        <v>155627.66999999998</v>
      </c>
      <c r="R37" s="119"/>
      <c r="S37" s="52" t="str">
        <f t="shared" si="72"/>
        <v/>
      </c>
      <c r="U37" s="109" t="s">
        <v>80</v>
      </c>
      <c r="V37" s="19">
        <v>8950.255000000001</v>
      </c>
      <c r="W37" s="154">
        <v>8091.360999999999</v>
      </c>
      <c r="X37" s="154">
        <v>7317.6259999999966</v>
      </c>
      <c r="Y37" s="154">
        <v>9009.7860000000001</v>
      </c>
      <c r="Z37" s="154">
        <v>11821.654999999999</v>
      </c>
      <c r="AA37" s="154">
        <v>8422.7539999999954</v>
      </c>
      <c r="AB37" s="154">
        <v>8932.4599999999973</v>
      </c>
      <c r="AC37" s="154">
        <v>10856.737000000006</v>
      </c>
      <c r="AD37" s="154">
        <v>13503.767</v>
      </c>
      <c r="AE37" s="154">
        <v>13395.533000000005</v>
      </c>
      <c r="AF37" s="154">
        <v>12829.427999999996</v>
      </c>
      <c r="AG37" s="154">
        <v>12358.695999999998</v>
      </c>
      <c r="AH37" s="154">
        <v>19295.445999999996</v>
      </c>
      <c r="AI37" s="154">
        <v>12913.838000000005</v>
      </c>
      <c r="AJ37" s="154">
        <v>13223.329000000003</v>
      </c>
      <c r="AK37" s="154">
        <v>12928.755999999994</v>
      </c>
      <c r="AL37" s="119"/>
      <c r="AM37" s="52" t="str">
        <f t="shared" si="73"/>
        <v/>
      </c>
      <c r="AO37" s="125">
        <f t="shared" si="56"/>
        <v>0.48486363856011194</v>
      </c>
      <c r="AP37" s="157">
        <f t="shared" si="57"/>
        <v>0.56136104589017211</v>
      </c>
      <c r="AQ37" s="157">
        <f t="shared" si="58"/>
        <v>0.91494056270845225</v>
      </c>
      <c r="AR37" s="157">
        <f t="shared" si="59"/>
        <v>0.73397337983951261</v>
      </c>
      <c r="AS37" s="157">
        <f t="shared" si="60"/>
        <v>0.54686443981211563</v>
      </c>
      <c r="AT37" s="157">
        <f t="shared" si="61"/>
        <v>0.55361740351046873</v>
      </c>
      <c r="AU37" s="157">
        <f t="shared" si="62"/>
        <v>0.59768837923984341</v>
      </c>
      <c r="AV37" s="157">
        <f t="shared" si="63"/>
        <v>0.78949101429546453</v>
      </c>
      <c r="AW37" s="157">
        <f t="shared" si="64"/>
        <v>0.85577312393822647</v>
      </c>
      <c r="AX37" s="157">
        <f t="shared" si="65"/>
        <v>0.5392227587309858</v>
      </c>
      <c r="AY37" s="157">
        <f t="shared" si="66"/>
        <v>0.66185996306935324</v>
      </c>
      <c r="AZ37" s="157">
        <f t="shared" si="67"/>
        <v>0.66577682346880351</v>
      </c>
      <c r="BA37" s="157">
        <f t="shared" si="68"/>
        <v>0.70495682983619656</v>
      </c>
      <c r="BB37" s="157">
        <f t="shared" si="69"/>
        <v>0.7556807848224345</v>
      </c>
      <c r="BC37" s="157">
        <f t="shared" si="69"/>
        <v>0.82491778632085466</v>
      </c>
      <c r="BD37" s="157">
        <f t="shared" si="70"/>
        <v>0.83074918489751814</v>
      </c>
      <c r="BE37" s="157" t="str">
        <f t="shared" si="75"/>
        <v/>
      </c>
      <c r="BF37" s="52" t="str">
        <f t="shared" si="71"/>
        <v/>
      </c>
      <c r="BH37" s="105"/>
      <c r="BI37" s="105"/>
    </row>
    <row r="38" spans="1:61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54">
        <v>143879.23000000013</v>
      </c>
      <c r="R38" s="119"/>
      <c r="S38" s="52" t="str">
        <f t="shared" si="72"/>
        <v/>
      </c>
      <c r="U38" s="109" t="s">
        <v>81</v>
      </c>
      <c r="V38" s="19">
        <v>8836.2159999999967</v>
      </c>
      <c r="W38" s="154">
        <v>6184.2449999999999</v>
      </c>
      <c r="X38" s="154">
        <v>6843.8590000000013</v>
      </c>
      <c r="Y38" s="154">
        <v>12325.401000000003</v>
      </c>
      <c r="Z38" s="154">
        <v>11790.632999999998</v>
      </c>
      <c r="AA38" s="154">
        <v>8857.4580000000024</v>
      </c>
      <c r="AB38" s="154">
        <v>10603.755000000001</v>
      </c>
      <c r="AC38" s="154">
        <v>13090.348000000009</v>
      </c>
      <c r="AD38" s="154">
        <v>16694.899000000001</v>
      </c>
      <c r="AE38" s="154">
        <v>17343.396999999994</v>
      </c>
      <c r="AF38" s="154">
        <v>14141.986999999999</v>
      </c>
      <c r="AG38" s="154">
        <v>13795.060000000012</v>
      </c>
      <c r="AH38" s="154">
        <v>17489.275999999998</v>
      </c>
      <c r="AI38" s="154">
        <v>12546.419000000004</v>
      </c>
      <c r="AJ38" s="154">
        <v>11867.11</v>
      </c>
      <c r="AK38" s="154">
        <v>14554.025000000011</v>
      </c>
      <c r="AL38" s="119"/>
      <c r="AM38" s="52" t="str">
        <f t="shared" si="73"/>
        <v/>
      </c>
      <c r="AO38" s="125">
        <f t="shared" si="56"/>
        <v>0.50547976786025839</v>
      </c>
      <c r="AP38" s="157">
        <f t="shared" si="57"/>
        <v>0.61364183688748253</v>
      </c>
      <c r="AQ38" s="157">
        <f t="shared" si="58"/>
        <v>0.99143989040046498</v>
      </c>
      <c r="AR38" s="157">
        <f t="shared" si="59"/>
        <v>0.79860824444016809</v>
      </c>
      <c r="AS38" s="157">
        <f t="shared" si="60"/>
        <v>0.61462071336796531</v>
      </c>
      <c r="AT38" s="157">
        <f t="shared" si="61"/>
        <v>0.7179397354111039</v>
      </c>
      <c r="AU38" s="157">
        <f t="shared" si="62"/>
        <v>0.76149967195295487</v>
      </c>
      <c r="AV38" s="157">
        <f t="shared" si="63"/>
        <v>0.82067211196453671</v>
      </c>
      <c r="AW38" s="157">
        <f t="shared" si="64"/>
        <v>0.76712936250314256</v>
      </c>
      <c r="AX38" s="157">
        <f t="shared" si="65"/>
        <v>0.61919728263479246</v>
      </c>
      <c r="AY38" s="157">
        <f t="shared" si="66"/>
        <v>0.63990474451207224</v>
      </c>
      <c r="AZ38" s="157">
        <f t="shared" si="67"/>
        <v>0.62152586797883858</v>
      </c>
      <c r="BA38" s="157">
        <f t="shared" si="68"/>
        <v>0.67466486882317089</v>
      </c>
      <c r="BB38" s="157">
        <f t="shared" si="69"/>
        <v>0.7442507864616138</v>
      </c>
      <c r="BC38" s="157">
        <f t="shared" si="69"/>
        <v>0.81455443660701554</v>
      </c>
      <c r="BD38" s="157">
        <f t="shared" si="70"/>
        <v>1.0115445432950954</v>
      </c>
      <c r="BE38" s="157" t="str">
        <f t="shared" si="75"/>
        <v/>
      </c>
      <c r="BF38" s="52" t="str">
        <f t="shared" si="71"/>
        <v/>
      </c>
      <c r="BH38" s="105"/>
      <c r="BI38" s="105"/>
    </row>
    <row r="39" spans="1:61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54">
        <v>186537.60999999969</v>
      </c>
      <c r="R39" s="119"/>
      <c r="S39" s="52" t="str">
        <f t="shared" si="72"/>
        <v/>
      </c>
      <c r="U39" s="109" t="s">
        <v>82</v>
      </c>
      <c r="V39" s="19">
        <v>8561.616</v>
      </c>
      <c r="W39" s="154">
        <v>7679.9049999999988</v>
      </c>
      <c r="X39" s="154">
        <v>10402.912</v>
      </c>
      <c r="Y39" s="154">
        <v>7707.6290000000035</v>
      </c>
      <c r="Z39" s="154">
        <v>12654.747000000003</v>
      </c>
      <c r="AA39" s="154">
        <v>9979.3469999999979</v>
      </c>
      <c r="AB39" s="154">
        <v>10712.686999999996</v>
      </c>
      <c r="AC39" s="154">
        <v>11080.005999999999</v>
      </c>
      <c r="AD39" s="154">
        <v>17646.002</v>
      </c>
      <c r="AE39" s="154">
        <v>15712.195</v>
      </c>
      <c r="AF39" s="154">
        <v>14615.516000000009</v>
      </c>
      <c r="AG39" s="154">
        <v>15584.514000000003</v>
      </c>
      <c r="AH39" s="154">
        <v>20862.162</v>
      </c>
      <c r="AI39" s="154">
        <v>15077.397000000003</v>
      </c>
      <c r="AJ39" s="154">
        <v>15289.810999999994</v>
      </c>
      <c r="AK39" s="154">
        <v>16281.773999999996</v>
      </c>
      <c r="AL39" s="119"/>
      <c r="AM39" s="52" t="str">
        <f t="shared" si="73"/>
        <v/>
      </c>
      <c r="AO39" s="125">
        <f t="shared" ref="AO39:AP45" si="76">(V39/B39)*10</f>
        <v>0.59655396247491954</v>
      </c>
      <c r="AP39" s="157">
        <f t="shared" si="76"/>
        <v>0.7101543245465749</v>
      </c>
      <c r="AQ39" s="157">
        <f t="shared" ref="AQ39:BC41" si="77">IF(X39="","",(X39/D39)*10)</f>
        <v>0.82659295097689434</v>
      </c>
      <c r="AR39" s="157">
        <f t="shared" si="77"/>
        <v>0.75542927217629385</v>
      </c>
      <c r="AS39" s="157">
        <f t="shared" si="77"/>
        <v>0.66232957299169615</v>
      </c>
      <c r="AT39" s="157">
        <f t="shared" si="77"/>
        <v>0.69529221532504837</v>
      </c>
      <c r="AU39" s="157">
        <f t="shared" si="77"/>
        <v>0.70882922115899427</v>
      </c>
      <c r="AV39" s="157">
        <f t="shared" si="77"/>
        <v>0.81643127472411259</v>
      </c>
      <c r="AW39" s="157">
        <f t="shared" si="77"/>
        <v>0.6555002561116402</v>
      </c>
      <c r="AX39" s="157">
        <f t="shared" si="77"/>
        <v>0.68927659143619535</v>
      </c>
      <c r="AY39" s="157">
        <f t="shared" si="77"/>
        <v>0.64689754420867462</v>
      </c>
      <c r="AZ39" s="157">
        <f t="shared" si="77"/>
        <v>0.72799787288130147</v>
      </c>
      <c r="BA39" s="157">
        <f t="shared" si="77"/>
        <v>0.75472082130583984</v>
      </c>
      <c r="BB39" s="157">
        <f t="shared" si="77"/>
        <v>0.81465531564401306</v>
      </c>
      <c r="BC39" s="157">
        <f t="shared" si="77"/>
        <v>0.81677174163475663</v>
      </c>
      <c r="BD39" s="157">
        <f t="shared" ref="BD39:BD41" si="78">IF(AK39="","",(AK39/Q39)*10)</f>
        <v>0.87284135354795334</v>
      </c>
      <c r="BE39" s="157" t="str">
        <f t="shared" si="75"/>
        <v/>
      </c>
      <c r="BF39" s="52" t="str">
        <f t="shared" si="71"/>
        <v/>
      </c>
      <c r="BH39" s="105"/>
      <c r="BI39" s="105"/>
    </row>
    <row r="40" spans="1:61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54">
        <v>171199.67999999985</v>
      </c>
      <c r="R40" s="119"/>
      <c r="S40" s="52" t="str">
        <f t="shared" si="72"/>
        <v/>
      </c>
      <c r="U40" s="110" t="s">
        <v>83</v>
      </c>
      <c r="V40" s="19">
        <v>8577.6339999999964</v>
      </c>
      <c r="W40" s="154">
        <v>10729.738000000001</v>
      </c>
      <c r="X40" s="154">
        <v>8400.3320000000022</v>
      </c>
      <c r="Y40" s="154">
        <v>14080.129999999997</v>
      </c>
      <c r="Z40" s="154">
        <v>13582.820000000003</v>
      </c>
      <c r="AA40" s="154">
        <v>9345.7980000000007</v>
      </c>
      <c r="AB40" s="154">
        <v>11478.792000000003</v>
      </c>
      <c r="AC40" s="154">
        <v>14722.865999999998</v>
      </c>
      <c r="AD40" s="154">
        <v>13500.736999999999</v>
      </c>
      <c r="AE40" s="154">
        <v>16104.085999999999</v>
      </c>
      <c r="AF40" s="154">
        <v>14131.660999999996</v>
      </c>
      <c r="AG40" s="154">
        <v>17317.553000000004</v>
      </c>
      <c r="AH40" s="154">
        <v>19544.043999999998</v>
      </c>
      <c r="AI40" s="154">
        <v>13271.178999999998</v>
      </c>
      <c r="AJ40" s="154">
        <v>13490.310000000005</v>
      </c>
      <c r="AK40" s="154">
        <v>14519.300999999999</v>
      </c>
      <c r="AL40" s="119"/>
      <c r="AM40" s="52" t="str">
        <f t="shared" si="73"/>
        <v/>
      </c>
      <c r="AO40" s="125">
        <f t="shared" si="76"/>
        <v>0.56128924309160388</v>
      </c>
      <c r="AP40" s="157">
        <f t="shared" si="76"/>
        <v>0.49567972006947647</v>
      </c>
      <c r="AQ40" s="157">
        <f t="shared" si="77"/>
        <v>0.9790091257525988</v>
      </c>
      <c r="AR40" s="157">
        <f t="shared" si="77"/>
        <v>0.61228139027468687</v>
      </c>
      <c r="AS40" s="157">
        <f t="shared" si="77"/>
        <v>0.5822210241113337</v>
      </c>
      <c r="AT40" s="157">
        <f t="shared" si="77"/>
        <v>0.62664828118918259</v>
      </c>
      <c r="AU40" s="157">
        <f t="shared" si="77"/>
        <v>0.67665809142176681</v>
      </c>
      <c r="AV40" s="157">
        <f t="shared" si="77"/>
        <v>0.91161704676855315</v>
      </c>
      <c r="AW40" s="157">
        <f t="shared" si="77"/>
        <v>0.66978639445387611</v>
      </c>
      <c r="AX40" s="157">
        <f t="shared" si="77"/>
        <v>0.69632467581771174</v>
      </c>
      <c r="AY40" s="157">
        <f t="shared" si="77"/>
        <v>0.56670328216974419</v>
      </c>
      <c r="AZ40" s="157">
        <f t="shared" si="77"/>
        <v>0.70671261274209851</v>
      </c>
      <c r="BA40" s="157">
        <f t="shared" si="77"/>
        <v>0.65801204114882317</v>
      </c>
      <c r="BB40" s="157">
        <f t="shared" si="77"/>
        <v>0.69196706988199619</v>
      </c>
      <c r="BC40" s="157">
        <f t="shared" si="77"/>
        <v>0.75805127197125244</v>
      </c>
      <c r="BD40" s="157">
        <f t="shared" si="78"/>
        <v>0.84809159690018188</v>
      </c>
      <c r="BE40" s="157" t="str">
        <f t="shared" si="75"/>
        <v/>
      </c>
      <c r="BF40" s="52" t="str">
        <f t="shared" si="71"/>
        <v/>
      </c>
      <c r="BH40" s="105"/>
      <c r="BI40" s="105"/>
    </row>
    <row r="41" spans="1:61" ht="20.100000000000001" customHeight="1" thickBot="1">
      <c r="A41" s="35" t="str">
        <f>A19</f>
        <v>jan-maio</v>
      </c>
      <c r="B41" s="167">
        <f>SUM(B29:B33)</f>
        <v>659074.05999999994</v>
      </c>
      <c r="C41" s="168">
        <f t="shared" ref="C41:R41" si="79">SUM(C29:C33)</f>
        <v>631745.81999999995</v>
      </c>
      <c r="D41" s="168">
        <f t="shared" si="79"/>
        <v>574626.72999999986</v>
      </c>
      <c r="E41" s="168">
        <f t="shared" si="79"/>
        <v>536971.48</v>
      </c>
      <c r="F41" s="168">
        <f t="shared" si="79"/>
        <v>865452.74</v>
      </c>
      <c r="G41" s="168">
        <f t="shared" si="79"/>
        <v>888883.82999999984</v>
      </c>
      <c r="H41" s="168">
        <f t="shared" si="79"/>
        <v>723363.17</v>
      </c>
      <c r="I41" s="168">
        <f t="shared" si="79"/>
        <v>934311.11999999988</v>
      </c>
      <c r="J41" s="168">
        <f t="shared" si="79"/>
        <v>613555.56000000006</v>
      </c>
      <c r="K41" s="168">
        <f t="shared" si="79"/>
        <v>1122245.6800000002</v>
      </c>
      <c r="L41" s="168">
        <f t="shared" si="79"/>
        <v>1080506.1399999999</v>
      </c>
      <c r="M41" s="168">
        <f t="shared" si="79"/>
        <v>1327448.8200000008</v>
      </c>
      <c r="N41" s="168">
        <f t="shared" si="79"/>
        <v>1158607.0599999998</v>
      </c>
      <c r="O41" s="168">
        <f t="shared" si="79"/>
        <v>1310914.81</v>
      </c>
      <c r="P41" s="168">
        <f t="shared" si="79"/>
        <v>788213.12000000034</v>
      </c>
      <c r="Q41" s="168">
        <f t="shared" si="79"/>
        <v>809521.26999999944</v>
      </c>
      <c r="R41" s="169">
        <f t="shared" si="79"/>
        <v>707849.18999999971</v>
      </c>
      <c r="S41" s="61">
        <f t="shared" si="72"/>
        <v>-0.12559531635283627</v>
      </c>
      <c r="U41" s="109"/>
      <c r="V41" s="167">
        <f>SUM(V29:V33)</f>
        <v>29441.361000000001</v>
      </c>
      <c r="W41" s="168">
        <f t="shared" ref="W41:AL41" si="80">SUM(W29:W33)</f>
        <v>28212.523000000005</v>
      </c>
      <c r="X41" s="168">
        <f t="shared" si="80"/>
        <v>30136.483</v>
      </c>
      <c r="Y41" s="168">
        <f t="shared" si="80"/>
        <v>43880.97</v>
      </c>
      <c r="Z41" s="168">
        <f t="shared" si="80"/>
        <v>43760.762999999992</v>
      </c>
      <c r="AA41" s="168">
        <f t="shared" si="80"/>
        <v>44187.244000000006</v>
      </c>
      <c r="AB41" s="168">
        <f t="shared" si="80"/>
        <v>39857.061000000002</v>
      </c>
      <c r="AC41" s="168">
        <f t="shared" si="80"/>
        <v>50403.186000000002</v>
      </c>
      <c r="AD41" s="168">
        <f t="shared" si="80"/>
        <v>51274.771000000001</v>
      </c>
      <c r="AE41" s="168">
        <f t="shared" si="80"/>
        <v>62543.668000000005</v>
      </c>
      <c r="AF41" s="168">
        <f t="shared" si="80"/>
        <v>64109.03</v>
      </c>
      <c r="AG41" s="168">
        <f t="shared" si="80"/>
        <v>68581.082999999984</v>
      </c>
      <c r="AH41" s="168">
        <f t="shared" si="80"/>
        <v>77832.608000000007</v>
      </c>
      <c r="AI41" s="168">
        <f t="shared" si="80"/>
        <v>85532.455000000002</v>
      </c>
      <c r="AJ41" s="168">
        <f t="shared" si="80"/>
        <v>57586.405000000006</v>
      </c>
      <c r="AK41" s="168">
        <f t="shared" si="80"/>
        <v>59370.33100000002</v>
      </c>
      <c r="AL41" s="169">
        <f t="shared" si="80"/>
        <v>60564.186000000002</v>
      </c>
      <c r="AM41" s="61">
        <f t="shared" si="73"/>
        <v>2.0108612835592597E-2</v>
      </c>
      <c r="AO41" s="172">
        <f t="shared" si="76"/>
        <v>0.44670793142731191</v>
      </c>
      <c r="AP41" s="173">
        <f t="shared" si="76"/>
        <v>0.44658028762263924</v>
      </c>
      <c r="AQ41" s="173">
        <f t="shared" si="77"/>
        <v>0.52445320460466582</v>
      </c>
      <c r="AR41" s="173">
        <f t="shared" si="77"/>
        <v>0.81719368037944973</v>
      </c>
      <c r="AS41" s="173">
        <f t="shared" si="77"/>
        <v>0.50564012311059292</v>
      </c>
      <c r="AT41" s="173">
        <f t="shared" si="77"/>
        <v>0.49710932417344139</v>
      </c>
      <c r="AU41" s="173">
        <f t="shared" si="77"/>
        <v>0.5509965485248578</v>
      </c>
      <c r="AV41" s="173">
        <f t="shared" si="77"/>
        <v>0.53946897260518534</v>
      </c>
      <c r="AW41" s="173">
        <f t="shared" si="77"/>
        <v>0.83569890557262649</v>
      </c>
      <c r="AX41" s="173">
        <f t="shared" si="77"/>
        <v>0.55730816446537801</v>
      </c>
      <c r="AY41" s="173">
        <f t="shared" si="77"/>
        <v>0.59332406940325211</v>
      </c>
      <c r="AZ41" s="173">
        <f t="shared" si="77"/>
        <v>0.51663824598525721</v>
      </c>
      <c r="BA41" s="173">
        <f t="shared" si="77"/>
        <v>0.67177743591515848</v>
      </c>
      <c r="BB41" s="173">
        <f t="shared" si="77"/>
        <v>0.65246386986809612</v>
      </c>
      <c r="BC41" s="173">
        <f t="shared" si="77"/>
        <v>0.7305943473765063</v>
      </c>
      <c r="BD41" s="173">
        <f t="shared" si="78"/>
        <v>0.73340050719112115</v>
      </c>
      <c r="BE41" s="173">
        <f>IF(AL41="","",(AL41/R41)*10)</f>
        <v>0.8556086078165891</v>
      </c>
      <c r="BF41" s="61">
        <f t="shared" si="71"/>
        <v>0.1666321463200475</v>
      </c>
      <c r="BH41" s="105"/>
      <c r="BI41" s="105"/>
    </row>
    <row r="42" spans="1:61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Q42" si="81">SUM(E29:E31)</f>
        <v>269354.83</v>
      </c>
      <c r="F42" s="154">
        <f t="shared" si="81"/>
        <v>518885.16000000003</v>
      </c>
      <c r="G42" s="154">
        <f t="shared" si="81"/>
        <v>534367.81999999983</v>
      </c>
      <c r="H42" s="154">
        <f t="shared" si="81"/>
        <v>446495.15</v>
      </c>
      <c r="I42" s="154">
        <f t="shared" si="81"/>
        <v>530104.43999999994</v>
      </c>
      <c r="J42" s="154">
        <f t="shared" si="81"/>
        <v>340089.82</v>
      </c>
      <c r="K42" s="154">
        <f t="shared" si="81"/>
        <v>649570.5</v>
      </c>
      <c r="L42" s="154">
        <f t="shared" si="81"/>
        <v>640253.84</v>
      </c>
      <c r="M42" s="154">
        <f t="shared" si="81"/>
        <v>817451.96000000066</v>
      </c>
      <c r="N42" s="154">
        <f t="shared" si="81"/>
        <v>652011.13999999966</v>
      </c>
      <c r="O42" s="154">
        <f t="shared" ref="O42:P42" si="82">SUM(O29:O31)</f>
        <v>772926.80999999994</v>
      </c>
      <c r="P42" s="154">
        <f t="shared" si="82"/>
        <v>460298.74</v>
      </c>
      <c r="Q42" s="154">
        <f t="shared" si="81"/>
        <v>483453.9499999996</v>
      </c>
      <c r="R42" s="119">
        <f>IF(R31="","",SUM(R29:R31))</f>
        <v>438136.09999999986</v>
      </c>
      <c r="S42" s="61">
        <f t="shared" si="72"/>
        <v>-9.3737676566712877E-2</v>
      </c>
      <c r="U42" s="108" t="s">
        <v>84</v>
      </c>
      <c r="V42" s="19">
        <f>SUM(V29:V31)</f>
        <v>17209.863000000001</v>
      </c>
      <c r="W42" s="154">
        <f>SUM(W29:W31)</f>
        <v>15796.161</v>
      </c>
      <c r="X42" s="154">
        <f>SUM(X29:X31)</f>
        <v>16995.894999999997</v>
      </c>
      <c r="Y42" s="154">
        <f t="shared" ref="Y42:AK42" si="83">SUM(Y29:Y31)</f>
        <v>22740.453000000001</v>
      </c>
      <c r="Z42" s="154">
        <f t="shared" si="83"/>
        <v>26284.577999999994</v>
      </c>
      <c r="AA42" s="154">
        <f t="shared" si="83"/>
        <v>26114.18</v>
      </c>
      <c r="AB42" s="154">
        <f t="shared" si="83"/>
        <v>24267.392</v>
      </c>
      <c r="AC42" s="154">
        <f t="shared" si="83"/>
        <v>28921.351000000002</v>
      </c>
      <c r="AD42" s="154">
        <f t="shared" si="83"/>
        <v>27891.383000000002</v>
      </c>
      <c r="AE42" s="154">
        <f t="shared" si="83"/>
        <v>37417.438999999998</v>
      </c>
      <c r="AF42" s="154">
        <f t="shared" si="83"/>
        <v>39515.076000000001</v>
      </c>
      <c r="AG42" s="154">
        <f t="shared" si="83"/>
        <v>41893.952999999994</v>
      </c>
      <c r="AH42" s="154">
        <f t="shared" si="83"/>
        <v>42491.516000000003</v>
      </c>
      <c r="AI42" s="154">
        <f t="shared" ref="AI42:AJ42" si="84">SUM(AI29:AI31)</f>
        <v>50518.161000000007</v>
      </c>
      <c r="AJ42" s="154">
        <f t="shared" si="84"/>
        <v>33193.362000000008</v>
      </c>
      <c r="AK42" s="154">
        <f t="shared" si="83"/>
        <v>34752.26400000001</v>
      </c>
      <c r="AL42" s="119">
        <f>IF(AL31="","",SUM(AL29:AL31))</f>
        <v>36559.747000000003</v>
      </c>
      <c r="AM42" s="61">
        <f t="shared" si="73"/>
        <v>5.2010510739674179E-2</v>
      </c>
      <c r="AO42" s="124">
        <f t="shared" si="76"/>
        <v>0.44877401967325198</v>
      </c>
      <c r="AP42" s="156">
        <f t="shared" si="76"/>
        <v>0.43910336873301764</v>
      </c>
      <c r="AQ42" s="156">
        <f t="shared" ref="AQ42:BC44" si="85">(X42/D42)*10</f>
        <v>0.50326831796508742</v>
      </c>
      <c r="AR42" s="156">
        <f t="shared" si="85"/>
        <v>0.84425636622146327</v>
      </c>
      <c r="AS42" s="156">
        <f t="shared" si="85"/>
        <v>0.50655867668290977</v>
      </c>
      <c r="AT42" s="156">
        <f t="shared" si="85"/>
        <v>0.48869297556129054</v>
      </c>
      <c r="AU42" s="156">
        <f t="shared" si="85"/>
        <v>0.54350852411274786</v>
      </c>
      <c r="AV42" s="156">
        <f t="shared" si="85"/>
        <v>0.54557835810618771</v>
      </c>
      <c r="AW42" s="156">
        <f t="shared" si="85"/>
        <v>0.8201181382024314</v>
      </c>
      <c r="AX42" s="156">
        <f t="shared" si="85"/>
        <v>0.57603353292675696</v>
      </c>
      <c r="AY42" s="156">
        <f t="shared" si="85"/>
        <v>0.61717827416700854</v>
      </c>
      <c r="AZ42" s="156">
        <f t="shared" si="85"/>
        <v>0.51249437336965908</v>
      </c>
      <c r="BA42" s="156">
        <f t="shared" si="85"/>
        <v>0.65169923323702761</v>
      </c>
      <c r="BB42" s="156">
        <f t="shared" si="85"/>
        <v>0.65359566192302232</v>
      </c>
      <c r="BC42" s="156">
        <f t="shared" si="85"/>
        <v>0.72112650145425139</v>
      </c>
      <c r="BD42" s="156">
        <f t="shared" si="70"/>
        <v>0.71883297261300771</v>
      </c>
      <c r="BE42" s="156">
        <f t="shared" si="70"/>
        <v>0.83443813463442096</v>
      </c>
      <c r="BF42" s="61">
        <f t="shared" si="71"/>
        <v>0.16082339907305651</v>
      </c>
      <c r="BH42" s="105"/>
      <c r="BI42" s="105"/>
    </row>
    <row r="43" spans="1:61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Q43" si="86">SUM(E32:E34)</f>
        <v>409796.7099999999</v>
      </c>
      <c r="F43" s="154">
        <f t="shared" si="86"/>
        <v>510240.19999999995</v>
      </c>
      <c r="G43" s="154">
        <f t="shared" si="86"/>
        <v>581930.29000000015</v>
      </c>
      <c r="H43" s="154">
        <f t="shared" si="86"/>
        <v>437395.03</v>
      </c>
      <c r="I43" s="154">
        <f t="shared" si="86"/>
        <v>651460.00999999989</v>
      </c>
      <c r="J43" s="154">
        <f t="shared" si="86"/>
        <v>432659.41000000003</v>
      </c>
      <c r="K43" s="154">
        <f t="shared" si="86"/>
        <v>721335.31</v>
      </c>
      <c r="L43" s="154">
        <f t="shared" si="86"/>
        <v>641165.57999999984</v>
      </c>
      <c r="M43" s="154">
        <f t="shared" si="86"/>
        <v>786805.54999999993</v>
      </c>
      <c r="N43" s="154">
        <f t="shared" si="86"/>
        <v>732307.73</v>
      </c>
      <c r="O43" s="154">
        <f t="shared" ref="O43:P43" si="87">SUM(O32:O34)</f>
        <v>856045.70000000054</v>
      </c>
      <c r="P43" s="154">
        <f t="shared" si="87"/>
        <v>486348.98000000051</v>
      </c>
      <c r="Q43" s="154">
        <f t="shared" si="86"/>
        <v>460975.37999999989</v>
      </c>
      <c r="R43" s="119" t="str">
        <f>IF(R34="","",SUM(R32:R34))</f>
        <v/>
      </c>
      <c r="S43" s="52" t="str">
        <f t="shared" si="72"/>
        <v/>
      </c>
      <c r="U43" s="109" t="s">
        <v>85</v>
      </c>
      <c r="V43" s="19">
        <f>SUM(V32:V34)</f>
        <v>20649.732000000004</v>
      </c>
      <c r="W43" s="154">
        <f>SUM(W32:W34)</f>
        <v>16807.051000000003</v>
      </c>
      <c r="X43" s="154">
        <f>SUM(X32:X34)</f>
        <v>19988.995000000003</v>
      </c>
      <c r="Y43" s="154">
        <f t="shared" ref="Y43:AK43" si="88">SUM(Y32:Y34)</f>
        <v>32307.84499999999</v>
      </c>
      <c r="Z43" s="154">
        <f t="shared" si="88"/>
        <v>26348.47</v>
      </c>
      <c r="AA43" s="154">
        <f t="shared" si="88"/>
        <v>29735.684000000008</v>
      </c>
      <c r="AB43" s="154">
        <f t="shared" si="88"/>
        <v>25013.658999999996</v>
      </c>
      <c r="AC43" s="154">
        <f t="shared" si="88"/>
        <v>35963.210000000006</v>
      </c>
      <c r="AD43" s="154">
        <f t="shared" si="88"/>
        <v>36186.675000000003</v>
      </c>
      <c r="AE43" s="154">
        <f t="shared" si="88"/>
        <v>38844.275000000009</v>
      </c>
      <c r="AF43" s="154">
        <f t="shared" si="88"/>
        <v>36822.900999999991</v>
      </c>
      <c r="AG43" s="154">
        <f t="shared" si="88"/>
        <v>41213.95199999999</v>
      </c>
      <c r="AH43" s="154">
        <f t="shared" si="88"/>
        <v>49875.743999999999</v>
      </c>
      <c r="AI43" s="154">
        <f t="shared" ref="AI43:AJ43" si="89">SUM(AI32:AI34)</f>
        <v>54535.866999999984</v>
      </c>
      <c r="AJ43" s="154">
        <f t="shared" si="89"/>
        <v>37781.034</v>
      </c>
      <c r="AK43" s="154">
        <f t="shared" si="88"/>
        <v>35351.150000000009</v>
      </c>
      <c r="AL43" s="119" t="str">
        <f>IF(AL34="","",SUM(AL32:AL34))</f>
        <v/>
      </c>
      <c r="AM43" s="52" t="str">
        <f t="shared" si="73"/>
        <v/>
      </c>
      <c r="AO43" s="125">
        <f t="shared" si="76"/>
        <v>0.46037323310250017</v>
      </c>
      <c r="AP43" s="157">
        <f t="shared" si="76"/>
        <v>0.46637956582738782</v>
      </c>
      <c r="AQ43" s="157">
        <f t="shared" si="85"/>
        <v>0.55956706087754671</v>
      </c>
      <c r="AR43" s="157">
        <f t="shared" si="85"/>
        <v>0.78838712492347729</v>
      </c>
      <c r="AS43" s="157">
        <f t="shared" si="85"/>
        <v>0.51639345547450011</v>
      </c>
      <c r="AT43" s="157">
        <f t="shared" si="85"/>
        <v>0.51098360939417675</v>
      </c>
      <c r="AU43" s="157">
        <f t="shared" si="85"/>
        <v>0.57187798864564132</v>
      </c>
      <c r="AV43" s="157">
        <f t="shared" si="85"/>
        <v>0.55204017818376927</v>
      </c>
      <c r="AW43" s="157">
        <f t="shared" si="85"/>
        <v>0.83637785666097031</v>
      </c>
      <c r="AX43" s="157">
        <f t="shared" si="85"/>
        <v>0.53850510936446472</v>
      </c>
      <c r="AY43" s="157">
        <f t="shared" si="85"/>
        <v>0.57431188055977678</v>
      </c>
      <c r="AZ43" s="157">
        <f t="shared" si="85"/>
        <v>0.5238136919598495</v>
      </c>
      <c r="BA43" s="157">
        <f t="shared" si="85"/>
        <v>0.68107630107905592</v>
      </c>
      <c r="BB43" s="157">
        <f t="shared" si="85"/>
        <v>0.63706723834954082</v>
      </c>
      <c r="BC43" s="157">
        <f t="shared" si="85"/>
        <v>0.77682971597884221</v>
      </c>
      <c r="BD43" s="157">
        <f t="shared" si="70"/>
        <v>0.76687718116312453</v>
      </c>
      <c r="BE43" s="299" t="str">
        <f t="shared" ref="BE43:BE45" si="90">IF(AL43="","",(AL43/R43)*10)</f>
        <v/>
      </c>
      <c r="BF43" s="52" t="str">
        <f t="shared" si="71"/>
        <v/>
      </c>
      <c r="BH43" s="105"/>
      <c r="BI43" s="105"/>
    </row>
    <row r="44" spans="1:61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Q44" si="91">SUM(E35:E37)</f>
        <v>430814.19999999995</v>
      </c>
      <c r="F44" s="154">
        <f t="shared" si="91"/>
        <v>682291.91</v>
      </c>
      <c r="G44" s="154">
        <f t="shared" si="91"/>
        <v>625733.66999999993</v>
      </c>
      <c r="H44" s="154">
        <f t="shared" si="91"/>
        <v>458250.33999999968</v>
      </c>
      <c r="I44" s="154">
        <f t="shared" si="91"/>
        <v>516089.50999999983</v>
      </c>
      <c r="J44" s="154">
        <f t="shared" si="91"/>
        <v>514049.36</v>
      </c>
      <c r="K44" s="154">
        <f t="shared" si="91"/>
        <v>823163.40000000037</v>
      </c>
      <c r="L44" s="154">
        <f t="shared" si="91"/>
        <v>765619.61999999988</v>
      </c>
      <c r="M44" s="154">
        <f t="shared" si="91"/>
        <v>683593.1599999998</v>
      </c>
      <c r="N44" s="154">
        <f t="shared" si="91"/>
        <v>751874.42999999959</v>
      </c>
      <c r="O44" s="154">
        <f t="shared" ref="O44:P44" si="92">SUM(O35:O37)</f>
        <v>716018.47000000044</v>
      </c>
      <c r="P44" s="154">
        <f t="shared" si="92"/>
        <v>483669.69999999995</v>
      </c>
      <c r="Q44" s="154">
        <f t="shared" si="91"/>
        <v>537819.1100000001</v>
      </c>
      <c r="R44" s="119" t="str">
        <f>IF(R37="","",SUM(R35:R37))</f>
        <v/>
      </c>
      <c r="S44" s="52" t="str">
        <f t="shared" si="72"/>
        <v/>
      </c>
      <c r="U44" s="109" t="s">
        <v>86</v>
      </c>
      <c r="V44" s="19">
        <f>SUM(V35:V37)</f>
        <v>24758.867999999999</v>
      </c>
      <c r="W44" s="154">
        <f>SUM(W35:W37)</f>
        <v>23547.119999999995</v>
      </c>
      <c r="X44" s="154">
        <f>SUM(X35:X37)</f>
        <v>22716.569999999996</v>
      </c>
      <c r="Y44" s="154">
        <f t="shared" ref="Y44:AK44" si="93">SUM(Y35:Y37)</f>
        <v>32207.47700000001</v>
      </c>
      <c r="Z44" s="154">
        <f t="shared" si="93"/>
        <v>33482.723000000005</v>
      </c>
      <c r="AA44" s="154">
        <f t="shared" si="93"/>
        <v>31539.239999999998</v>
      </c>
      <c r="AB44" s="154">
        <f t="shared" si="93"/>
        <v>26992.701000000008</v>
      </c>
      <c r="AC44" s="154">
        <f t="shared" si="93"/>
        <v>32400.945000000014</v>
      </c>
      <c r="AD44" s="154">
        <f t="shared" si="93"/>
        <v>41484.690999999999</v>
      </c>
      <c r="AE44" s="154">
        <f t="shared" si="93"/>
        <v>42323.071000000004</v>
      </c>
      <c r="AF44" s="154">
        <f t="shared" si="93"/>
        <v>45119.482000000004</v>
      </c>
      <c r="AG44" s="154">
        <f t="shared" si="93"/>
        <v>40657.845000000001</v>
      </c>
      <c r="AH44" s="154">
        <f t="shared" si="93"/>
        <v>52315.772999999994</v>
      </c>
      <c r="AI44" s="154">
        <f t="shared" ref="AI44:AJ44" si="94">SUM(AI35:AI37)</f>
        <v>48936.794000000002</v>
      </c>
      <c r="AJ44" s="154">
        <f t="shared" si="94"/>
        <v>38625.984000000011</v>
      </c>
      <c r="AK44" s="154">
        <f t="shared" si="93"/>
        <v>44970.512999999992</v>
      </c>
      <c r="AL44" s="119" t="str">
        <f>IF(AL37="","",SUM(AL35:AL37))</f>
        <v/>
      </c>
      <c r="AM44" s="52" t="str">
        <f t="shared" si="73"/>
        <v/>
      </c>
      <c r="AO44" s="125">
        <f t="shared" si="76"/>
        <v>0.48514141421504259</v>
      </c>
      <c r="AP44" s="157">
        <f t="shared" si="76"/>
        <v>0.48250690351015585</v>
      </c>
      <c r="AQ44" s="157">
        <f t="shared" si="85"/>
        <v>0.71563660131674345</v>
      </c>
      <c r="AR44" s="157">
        <f t="shared" si="85"/>
        <v>0.74759552958096576</v>
      </c>
      <c r="AS44" s="157">
        <f t="shared" si="85"/>
        <v>0.49073897124179594</v>
      </c>
      <c r="AT44" s="157">
        <f t="shared" si="85"/>
        <v>0.50403616605767754</v>
      </c>
      <c r="AU44" s="157">
        <f t="shared" si="85"/>
        <v>0.58903831909868365</v>
      </c>
      <c r="AV44" s="157">
        <f t="shared" si="85"/>
        <v>0.62781638402222173</v>
      </c>
      <c r="AW44" s="157">
        <f t="shared" si="85"/>
        <v>0.80701765682579585</v>
      </c>
      <c r="AX44" s="157">
        <f t="shared" si="85"/>
        <v>0.5141515159687613</v>
      </c>
      <c r="AY44" s="157">
        <f t="shared" si="85"/>
        <v>0.58931982437963137</v>
      </c>
      <c r="AZ44" s="157">
        <f t="shared" si="85"/>
        <v>0.59476670304893065</v>
      </c>
      <c r="BA44" s="157">
        <f t="shared" si="85"/>
        <v>0.69580465716861817</v>
      </c>
      <c r="BB44" s="157">
        <f t="shared" si="85"/>
        <v>0.68345714601468266</v>
      </c>
      <c r="BC44" s="157">
        <f t="shared" si="85"/>
        <v>0.79860251737911248</v>
      </c>
      <c r="BD44" s="157">
        <f t="shared" si="70"/>
        <v>0.83616428207617954</v>
      </c>
      <c r="BE44" s="299" t="str">
        <f t="shared" si="90"/>
        <v/>
      </c>
      <c r="BF44" s="52" t="str">
        <f t="shared" si="71"/>
        <v/>
      </c>
      <c r="BH44" s="105"/>
      <c r="BI44" s="105"/>
    </row>
    <row r="45" spans="1:61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R45" si="95">IF(E40="","",SUM(E38:E40))</f>
        <v>486327.5499999997</v>
      </c>
      <c r="F45" s="155">
        <f t="shared" si="95"/>
        <v>616193.31000000029</v>
      </c>
      <c r="G45" s="155">
        <f t="shared" si="95"/>
        <v>416040.10999999987</v>
      </c>
      <c r="H45" s="155">
        <f t="shared" si="95"/>
        <v>460019.91999999993</v>
      </c>
      <c r="I45" s="155">
        <f t="shared" si="95"/>
        <v>456723.05999999982</v>
      </c>
      <c r="J45" s="155">
        <f t="shared" si="95"/>
        <v>688395.02</v>
      </c>
      <c r="K45" s="155">
        <f t="shared" si="95"/>
        <v>739319.47000000044</v>
      </c>
      <c r="L45" s="155">
        <f t="shared" si="95"/>
        <v>696300.05</v>
      </c>
      <c r="M45" s="155">
        <f t="shared" si="95"/>
        <v>681072.12000000011</v>
      </c>
      <c r="N45" s="155">
        <f t="shared" si="95"/>
        <v>832667.84000000032</v>
      </c>
      <c r="O45" s="155">
        <f t="shared" ref="O45:P45" si="96">IF(O40="","",SUM(O38:O40))</f>
        <v>545444.01999999967</v>
      </c>
      <c r="P45" s="155">
        <f t="shared" si="96"/>
        <v>510846.83999999985</v>
      </c>
      <c r="Q45" s="155">
        <f t="shared" si="95"/>
        <v>501616.51999999967</v>
      </c>
      <c r="R45" s="123" t="str">
        <f t="shared" si="95"/>
        <v/>
      </c>
      <c r="S45" s="55" t="str">
        <f t="shared" si="72"/>
        <v/>
      </c>
      <c r="U45" s="110" t="s">
        <v>87</v>
      </c>
      <c r="V45" s="21">
        <f>SUM(V38:V40)</f>
        <v>25975.465999999993</v>
      </c>
      <c r="W45" s="155">
        <f>SUM(W38:W40)</f>
        <v>24593.887999999999</v>
      </c>
      <c r="X45" s="155">
        <f>IF(X40="","",SUM(X38:X40))</f>
        <v>25647.103000000003</v>
      </c>
      <c r="Y45" s="155">
        <f t="shared" ref="Y45:AL45" si="97">IF(Y40="","",SUM(Y38:Y40))</f>
        <v>34113.160000000003</v>
      </c>
      <c r="Z45" s="155">
        <f t="shared" si="97"/>
        <v>38028.200000000004</v>
      </c>
      <c r="AA45" s="155">
        <f t="shared" si="97"/>
        <v>28182.603000000003</v>
      </c>
      <c r="AB45" s="155">
        <f t="shared" si="97"/>
        <v>32795.233999999997</v>
      </c>
      <c r="AC45" s="155">
        <f t="shared" si="97"/>
        <v>38893.22</v>
      </c>
      <c r="AD45" s="155">
        <f t="shared" si="97"/>
        <v>47841.637999999999</v>
      </c>
      <c r="AE45" s="155">
        <f t="shared" si="97"/>
        <v>49159.677999999985</v>
      </c>
      <c r="AF45" s="155">
        <f t="shared" si="97"/>
        <v>42889.164000000004</v>
      </c>
      <c r="AG45" s="155">
        <f t="shared" si="97"/>
        <v>46697.127000000022</v>
      </c>
      <c r="AH45" s="155">
        <f t="shared" si="97"/>
        <v>57895.481999999989</v>
      </c>
      <c r="AI45" s="155">
        <f t="shared" ref="AI45:AJ45" si="98">IF(AI40="","",SUM(AI38:AI40))</f>
        <v>40894.995000000003</v>
      </c>
      <c r="AJ45" s="155">
        <f t="shared" si="98"/>
        <v>40647.231</v>
      </c>
      <c r="AK45" s="155">
        <f t="shared" si="97"/>
        <v>45355.100000000006</v>
      </c>
      <c r="AL45" s="123" t="str">
        <f t="shared" si="97"/>
        <v/>
      </c>
      <c r="AM45" s="55" t="str">
        <f t="shared" si="73"/>
        <v/>
      </c>
      <c r="AO45" s="126">
        <f t="shared" si="76"/>
        <v>0.5513245039086454</v>
      </c>
      <c r="AP45" s="158">
        <f t="shared" si="76"/>
        <v>0.5781509475921669</v>
      </c>
      <c r="AQ45" s="158">
        <f t="shared" ref="AQ45:BC45" si="99">IF(X40="","",(X45/D45)*10)</f>
        <v>0.91372665805968378</v>
      </c>
      <c r="AR45" s="158">
        <f t="shared" si="99"/>
        <v>0.70144411929778661</v>
      </c>
      <c r="AS45" s="158">
        <f t="shared" si="99"/>
        <v>0.61714723907015456</v>
      </c>
      <c r="AT45" s="158">
        <f t="shared" si="99"/>
        <v>0.67740110442716717</v>
      </c>
      <c r="AU45" s="158">
        <f t="shared" si="99"/>
        <v>0.7129089975060211</v>
      </c>
      <c r="AV45" s="158">
        <f t="shared" si="99"/>
        <v>0.85157119064669118</v>
      </c>
      <c r="AW45" s="158">
        <f t="shared" si="99"/>
        <v>0.69497362139545982</v>
      </c>
      <c r="AX45" s="158">
        <f t="shared" si="99"/>
        <v>0.6649314673127702</v>
      </c>
      <c r="AY45" s="158">
        <f t="shared" si="99"/>
        <v>0.61595807726855689</v>
      </c>
      <c r="AZ45" s="158">
        <f t="shared" si="99"/>
        <v>0.68564144132048765</v>
      </c>
      <c r="BA45" s="158">
        <f t="shared" si="99"/>
        <v>0.69530104585280927</v>
      </c>
      <c r="BB45" s="158">
        <f t="shared" si="99"/>
        <v>0.74975604279243968</v>
      </c>
      <c r="BC45" s="158">
        <f t="shared" si="99"/>
        <v>0.79568332066025915</v>
      </c>
      <c r="BD45" s="158">
        <f t="shared" ref="BD45" si="100">IF(AK40="","",(AK45/Q45)*10)</f>
        <v>0.90417875392142255</v>
      </c>
      <c r="BE45" s="300" t="str">
        <f t="shared" si="90"/>
        <v/>
      </c>
      <c r="BF45" s="55" t="str">
        <f t="shared" si="71"/>
        <v/>
      </c>
      <c r="BH45" s="105"/>
      <c r="BI45" s="105"/>
    </row>
    <row r="46" spans="1:61"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H46" s="105"/>
      <c r="BI46" s="105"/>
    </row>
    <row r="47" spans="1:61" ht="15.75" thickBot="1">
      <c r="S47" s="205" t="s">
        <v>1</v>
      </c>
      <c r="AM47" s="286">
        <v>1000</v>
      </c>
      <c r="BF47" s="286" t="s">
        <v>46</v>
      </c>
      <c r="BH47" s="105"/>
      <c r="BI47" s="105"/>
    </row>
    <row r="48" spans="1:61" ht="20.100000000000001" customHeight="1">
      <c r="A48" s="467" t="s">
        <v>15</v>
      </c>
      <c r="B48" s="469" t="s">
        <v>70</v>
      </c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463"/>
      <c r="P48" s="463"/>
      <c r="Q48" s="463"/>
      <c r="R48" s="464"/>
      <c r="S48" s="472" t="str">
        <f>S26</f>
        <v>D       2026/2025</v>
      </c>
      <c r="U48" s="470" t="s">
        <v>3</v>
      </c>
      <c r="V48" s="462" t="s">
        <v>70</v>
      </c>
      <c r="W48" s="463"/>
      <c r="X48" s="463"/>
      <c r="Y48" s="463"/>
      <c r="Z48" s="463"/>
      <c r="AA48" s="463"/>
      <c r="AB48" s="463"/>
      <c r="AC48" s="463"/>
      <c r="AD48" s="463"/>
      <c r="AE48" s="463"/>
      <c r="AF48" s="463"/>
      <c r="AG48" s="463"/>
      <c r="AH48" s="463"/>
      <c r="AI48" s="463"/>
      <c r="AJ48" s="463"/>
      <c r="AK48" s="463"/>
      <c r="AL48" s="464"/>
      <c r="AM48" s="472" t="str">
        <f>S48</f>
        <v>D       2026/2025</v>
      </c>
      <c r="AO48" s="462" t="s">
        <v>70</v>
      </c>
      <c r="AP48" s="463"/>
      <c r="AQ48" s="463"/>
      <c r="AR48" s="463"/>
      <c r="AS48" s="463"/>
      <c r="AT48" s="463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4"/>
      <c r="BF48" s="472" t="str">
        <f>AM48</f>
        <v>D       2026/2025</v>
      </c>
      <c r="BH48" s="105"/>
      <c r="BI48" s="105"/>
    </row>
    <row r="49" spans="1:61" ht="20.100000000000001" customHeight="1" thickBot="1">
      <c r="A49" s="46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5">
        <v>2025</v>
      </c>
      <c r="R49" s="133">
        <v>2026</v>
      </c>
      <c r="S49" s="473"/>
      <c r="U49" s="471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73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2016</v>
      </c>
      <c r="AV49" s="135">
        <v>2017</v>
      </c>
      <c r="AW49" s="262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76">
        <v>2024</v>
      </c>
      <c r="BD49" s="135">
        <v>2025</v>
      </c>
      <c r="BE49" s="263">
        <v>2026</v>
      </c>
      <c r="BF49" s="473"/>
      <c r="BH49" s="105"/>
      <c r="BI49" s="105"/>
    </row>
    <row r="50" spans="1:61" ht="3" customHeight="1" thickBot="1">
      <c r="A50" s="288" t="s">
        <v>89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1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9"/>
      <c r="BH50" s="105"/>
      <c r="BI50" s="105"/>
    </row>
    <row r="51" spans="1:61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203.97000000000008</v>
      </c>
      <c r="Q51" s="153">
        <v>108.95000000000003</v>
      </c>
      <c r="R51" s="112">
        <v>358.78</v>
      </c>
      <c r="S51" s="61">
        <f>(R51-Q51)/Q51</f>
        <v>2.2930702156952716</v>
      </c>
      <c r="U51" s="109" t="s">
        <v>72</v>
      </c>
      <c r="V51" s="39">
        <v>29.815000000000005</v>
      </c>
      <c r="W51" s="153">
        <v>149.20400000000001</v>
      </c>
      <c r="X51" s="153">
        <v>122.17799999999998</v>
      </c>
      <c r="Y51" s="153">
        <v>109.56100000000001</v>
      </c>
      <c r="Z51" s="153">
        <v>97.120999999999995</v>
      </c>
      <c r="AA51" s="153">
        <v>99.907999999999987</v>
      </c>
      <c r="AB51" s="153">
        <v>68.53</v>
      </c>
      <c r="AC51" s="153">
        <v>118.282</v>
      </c>
      <c r="AD51" s="153">
        <v>104.797</v>
      </c>
      <c r="AE51" s="153">
        <v>234.49399999999994</v>
      </c>
      <c r="AF51" s="153">
        <v>210.21299999999997</v>
      </c>
      <c r="AG51" s="153">
        <v>40.800000000000004</v>
      </c>
      <c r="AH51" s="153">
        <v>115.21899999999997</v>
      </c>
      <c r="AI51" s="153">
        <v>180.49199999999996</v>
      </c>
      <c r="AJ51" s="153">
        <v>257.79999999999995</v>
      </c>
      <c r="AK51" s="153">
        <v>323.69399999999996</v>
      </c>
      <c r="AL51" s="112">
        <v>171.14100000000005</v>
      </c>
      <c r="AM51" s="61">
        <f>IF(AL51="","",(AL51-AK51)/AK51)</f>
        <v>-0.47128769764036382</v>
      </c>
      <c r="AO51" s="124">
        <f t="shared" ref="AO51:AO60" si="101">(V51/B51)*10</f>
        <v>3.1291981528127626</v>
      </c>
      <c r="AP51" s="156">
        <f t="shared" ref="AP51:AP60" si="102">(W51/C51)*10</f>
        <v>2.9131733604076775</v>
      </c>
      <c r="AQ51" s="156">
        <f t="shared" ref="AQ51:AQ60" si="103">(X51/D51)*10</f>
        <v>3.7092200734691394</v>
      </c>
      <c r="AR51" s="156">
        <f t="shared" ref="AR51:AR60" si="104">(Y51/E51)*10</f>
        <v>0.99862366924310941</v>
      </c>
      <c r="AS51" s="156">
        <f t="shared" ref="AS51:AS60" si="105">(Z51/F51)*10</f>
        <v>2.6979554419689982</v>
      </c>
      <c r="AT51" s="156">
        <f t="shared" ref="AT51:AT60" si="106">(AA51/G51)*10</f>
        <v>5.3501124558209252</v>
      </c>
      <c r="AU51" s="156">
        <f t="shared" ref="AU51:AU60" si="107">(AB51/H51)*10</f>
        <v>6.6463000678886637</v>
      </c>
      <c r="AV51" s="156">
        <f t="shared" ref="AV51:AV60" si="108">(AC51/I51)*10</f>
        <v>6.0035529387879389</v>
      </c>
      <c r="AW51" s="156">
        <f t="shared" ref="AW51:AW60" si="109">(AD51/J51)*10</f>
        <v>6.99346012679346</v>
      </c>
      <c r="AX51" s="156">
        <f t="shared" ref="AX51:AX60" si="110">(AE51/K51)*10</f>
        <v>33.427512473271541</v>
      </c>
      <c r="AY51" s="156">
        <f t="shared" ref="AY51:AY60" si="111">(AF51/L51)*10</f>
        <v>6.2628631014449567</v>
      </c>
      <c r="AZ51" s="156">
        <f t="shared" ref="AZ51:AZ60" si="112">(AG51/M51)*10</f>
        <v>8.8695652173913047</v>
      </c>
      <c r="BA51" s="156">
        <f t="shared" ref="BA51:BA60" si="113">(AH51/N51)*10</f>
        <v>7.1796485543369828</v>
      </c>
      <c r="BB51" s="156">
        <f t="shared" ref="BB51:BB60" si="114">(AI51/O51)*10</f>
        <v>8.7282750616567473</v>
      </c>
      <c r="BC51" s="156">
        <f t="shared" ref="BC51:BD60" si="115">(AJ51/P51)*10</f>
        <v>12.639113595136532</v>
      </c>
      <c r="BD51" s="156">
        <f t="shared" si="115"/>
        <v>29.710325837540147</v>
      </c>
      <c r="BE51" s="156">
        <f>(AL51/R51)*10</f>
        <v>4.770081944367023</v>
      </c>
      <c r="BF51" s="61">
        <f t="shared" ref="BF51:BF67" si="116">IF(BE51="","",(BE51-BD51)/BD51)</f>
        <v>-0.83944699999419603</v>
      </c>
      <c r="BH51" s="105"/>
      <c r="BI51" s="105"/>
    </row>
    <row r="52" spans="1:61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</v>
      </c>
      <c r="Q52" s="154">
        <v>183.09000000000009</v>
      </c>
      <c r="R52" s="119">
        <v>840.11999999999978</v>
      </c>
      <c r="S52" s="52">
        <f>(R52-Q52)/Q52</f>
        <v>3.5885630018023891</v>
      </c>
      <c r="U52" s="109" t="s">
        <v>73</v>
      </c>
      <c r="V52" s="19">
        <v>106.98100000000001</v>
      </c>
      <c r="W52" s="154">
        <v>32.087000000000003</v>
      </c>
      <c r="X52" s="154">
        <v>68.099000000000004</v>
      </c>
      <c r="Y52" s="154">
        <v>95.572999999999993</v>
      </c>
      <c r="Z52" s="154">
        <v>79.214999999999989</v>
      </c>
      <c r="AA52" s="154">
        <v>14.875999999999999</v>
      </c>
      <c r="AB52" s="154">
        <v>102.047</v>
      </c>
      <c r="AC52" s="154">
        <v>223.39400000000003</v>
      </c>
      <c r="AD52" s="154">
        <v>153.98099999999999</v>
      </c>
      <c r="AE52" s="154">
        <v>117.78500000000003</v>
      </c>
      <c r="AF52" s="154">
        <v>729.51499999999999</v>
      </c>
      <c r="AG52" s="154">
        <v>150.46800000000002</v>
      </c>
      <c r="AH52" s="154">
        <v>405.61700000000002</v>
      </c>
      <c r="AI52" s="154">
        <v>458.54100000000022</v>
      </c>
      <c r="AJ52" s="154">
        <v>72.682999999999993</v>
      </c>
      <c r="AK52" s="154">
        <v>161.68400000000003</v>
      </c>
      <c r="AL52" s="119">
        <v>372.56400000000008</v>
      </c>
      <c r="AM52" s="52">
        <f t="shared" ref="AM52:AM64" si="117">IF(AL52="","",(AL52-AK52)/AK52)</f>
        <v>1.3042725316048589</v>
      </c>
      <c r="AO52" s="125">
        <f t="shared" si="101"/>
        <v>3.3315997633209804</v>
      </c>
      <c r="AP52" s="157">
        <f t="shared" si="102"/>
        <v>3.1895626242544735</v>
      </c>
      <c r="AQ52" s="157">
        <f t="shared" si="103"/>
        <v>6.7820934169903389</v>
      </c>
      <c r="AR52" s="157">
        <f t="shared" si="104"/>
        <v>2.4992939330543926</v>
      </c>
      <c r="AS52" s="157">
        <f t="shared" si="105"/>
        <v>7.2508009153318067</v>
      </c>
      <c r="AT52" s="157">
        <f t="shared" si="106"/>
        <v>2.9823576583801121</v>
      </c>
      <c r="AU52" s="157">
        <f t="shared" si="107"/>
        <v>9.3569594718503577</v>
      </c>
      <c r="AV52" s="157">
        <f t="shared" si="108"/>
        <v>4.8649578605805885</v>
      </c>
      <c r="AW52" s="157">
        <f t="shared" si="109"/>
        <v>7.3313812312526778</v>
      </c>
      <c r="AX52" s="157">
        <f t="shared" si="110"/>
        <v>5.4228821362799273</v>
      </c>
      <c r="AY52" s="157">
        <f t="shared" si="111"/>
        <v>37.576748738024108</v>
      </c>
      <c r="AZ52" s="157">
        <f t="shared" si="112"/>
        <v>16.45358119190815</v>
      </c>
      <c r="BA52" s="157">
        <f t="shared" si="113"/>
        <v>11.312703946450993</v>
      </c>
      <c r="BB52" s="157">
        <f t="shared" si="114"/>
        <v>8.0713418176057523</v>
      </c>
      <c r="BC52" s="157">
        <f t="shared" si="115"/>
        <v>14.716136869811701</v>
      </c>
      <c r="BD52" s="157">
        <f t="shared" si="115"/>
        <v>8.8308482167240125</v>
      </c>
      <c r="BE52" s="299">
        <f>IF(AL52="","",(AL52/R52)*10)</f>
        <v>4.4346521925439237</v>
      </c>
      <c r="BF52" s="52">
        <f t="shared" si="116"/>
        <v>-0.49782262318295734</v>
      </c>
      <c r="BH52" s="105"/>
      <c r="BI52" s="105"/>
    </row>
    <row r="53" spans="1:61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54">
        <v>55.32</v>
      </c>
      <c r="R53" s="119">
        <v>1470.92</v>
      </c>
      <c r="S53" s="52">
        <f t="shared" ref="S53:S67" si="118">IF(R53="","",(R53-Q53)/Q53)</f>
        <v>25.589298626174983</v>
      </c>
      <c r="U53" s="109" t="s">
        <v>74</v>
      </c>
      <c r="V53" s="19">
        <v>39.945</v>
      </c>
      <c r="W53" s="154">
        <v>210.15600000000001</v>
      </c>
      <c r="X53" s="154">
        <v>21.706999999999997</v>
      </c>
      <c r="Y53" s="154">
        <v>27.781999999999996</v>
      </c>
      <c r="Z53" s="154">
        <v>90.24</v>
      </c>
      <c r="AA53" s="154">
        <v>14.796000000000001</v>
      </c>
      <c r="AB53" s="154">
        <v>59.37299999999999</v>
      </c>
      <c r="AC53" s="154">
        <v>51.395000000000003</v>
      </c>
      <c r="AD53" s="154">
        <v>48.673000000000002</v>
      </c>
      <c r="AE53" s="154">
        <v>73.152999999999977</v>
      </c>
      <c r="AF53" s="154">
        <v>92.289999999999978</v>
      </c>
      <c r="AG53" s="154">
        <v>189.25800000000004</v>
      </c>
      <c r="AH53" s="154">
        <v>111.53900000000003</v>
      </c>
      <c r="AI53" s="154">
        <v>263.25999999999993</v>
      </c>
      <c r="AJ53" s="154">
        <v>307.31999999999994</v>
      </c>
      <c r="AK53" s="154">
        <v>170.24</v>
      </c>
      <c r="AL53" s="119">
        <v>404.45</v>
      </c>
      <c r="AM53" s="52">
        <f t="shared" si="117"/>
        <v>1.3757636278195486</v>
      </c>
      <c r="AO53" s="125">
        <f t="shared" si="101"/>
        <v>4.2296696315120714</v>
      </c>
      <c r="AP53" s="157">
        <f t="shared" si="102"/>
        <v>5.1006261831949908</v>
      </c>
      <c r="AQ53" s="157">
        <f t="shared" si="103"/>
        <v>10.416026871401151</v>
      </c>
      <c r="AR53" s="157">
        <f t="shared" si="104"/>
        <v>2.8028652138821637</v>
      </c>
      <c r="AS53" s="157">
        <f t="shared" si="105"/>
        <v>5.8612626656274349</v>
      </c>
      <c r="AT53" s="157">
        <f t="shared" si="106"/>
        <v>7.3980000000000024</v>
      </c>
      <c r="AU53" s="157">
        <f t="shared" si="107"/>
        <v>9.0040946314831647</v>
      </c>
      <c r="AV53" s="157">
        <f t="shared" si="108"/>
        <v>19.889705882352938</v>
      </c>
      <c r="AW53" s="157">
        <f t="shared" si="109"/>
        <v>138.27556818181819</v>
      </c>
      <c r="AX53" s="157">
        <f t="shared" si="110"/>
        <v>19.512670045345423</v>
      </c>
      <c r="AY53" s="157">
        <f t="shared" si="111"/>
        <v>6.7463450292397624</v>
      </c>
      <c r="AZ53" s="157">
        <f t="shared" si="112"/>
        <v>6.6250568838169945</v>
      </c>
      <c r="BA53" s="157">
        <f t="shared" si="113"/>
        <v>11.178492683904595</v>
      </c>
      <c r="BB53" s="157">
        <f t="shared" si="114"/>
        <v>21.58753587535875</v>
      </c>
      <c r="BC53" s="157">
        <f t="shared" si="115"/>
        <v>19.578263362425929</v>
      </c>
      <c r="BD53" s="157">
        <f t="shared" si="115"/>
        <v>30.773680404916849</v>
      </c>
      <c r="BE53" s="299">
        <f t="shared" ref="BE53:BE63" si="119">IF(AL53="","",(AL53/R53)*10)</f>
        <v>2.7496396812879014</v>
      </c>
      <c r="BF53" s="52">
        <f t="shared" si="116"/>
        <v>-0.91064963159724699</v>
      </c>
      <c r="BH53" s="105"/>
      <c r="BI53" s="105"/>
    </row>
    <row r="54" spans="1:61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54">
        <v>155.28000000000003</v>
      </c>
      <c r="R54" s="119">
        <v>2784.0700000000033</v>
      </c>
      <c r="S54" s="52">
        <f t="shared" si="118"/>
        <v>16.929353426069053</v>
      </c>
      <c r="U54" s="109" t="s">
        <v>75</v>
      </c>
      <c r="V54" s="19">
        <v>85.614000000000019</v>
      </c>
      <c r="W54" s="154">
        <v>92.996999999999986</v>
      </c>
      <c r="X54" s="154">
        <v>30.552</v>
      </c>
      <c r="Y54" s="154">
        <v>154.78400000000005</v>
      </c>
      <c r="Z54" s="154">
        <v>82.786999999999978</v>
      </c>
      <c r="AA54" s="154">
        <v>74.756</v>
      </c>
      <c r="AB54" s="154">
        <v>80.057000000000002</v>
      </c>
      <c r="AC54" s="154">
        <v>55.018000000000008</v>
      </c>
      <c r="AD54" s="154">
        <v>24.623000000000001</v>
      </c>
      <c r="AE54" s="154">
        <v>122.39999999999998</v>
      </c>
      <c r="AF54" s="154">
        <v>30.440999999999995</v>
      </c>
      <c r="AG54" s="154">
        <v>199.78800000000004</v>
      </c>
      <c r="AH54" s="154">
        <v>163.68800000000005</v>
      </c>
      <c r="AI54" s="154">
        <v>230.74799999999999</v>
      </c>
      <c r="AJ54" s="154">
        <v>76.34099999999998</v>
      </c>
      <c r="AK54" s="154">
        <v>243.74800000000002</v>
      </c>
      <c r="AL54" s="119">
        <v>237.68199999999993</v>
      </c>
      <c r="AM54" s="52">
        <f t="shared" si="117"/>
        <v>-2.4886358041912499E-2</v>
      </c>
      <c r="AO54" s="125">
        <f t="shared" si="101"/>
        <v>1.9038025350233492</v>
      </c>
      <c r="AP54" s="157">
        <f t="shared" si="102"/>
        <v>4.6260259662736889</v>
      </c>
      <c r="AQ54" s="157">
        <f t="shared" si="103"/>
        <v>9.4911463187325236</v>
      </c>
      <c r="AR54" s="157">
        <f t="shared" si="104"/>
        <v>3.5672735653376373</v>
      </c>
      <c r="AS54" s="157">
        <f t="shared" si="105"/>
        <v>7.1325062462307205</v>
      </c>
      <c r="AT54" s="157">
        <f t="shared" si="106"/>
        <v>7.2904232494636236</v>
      </c>
      <c r="AU54" s="157">
        <f t="shared" si="107"/>
        <v>7.5840280409245917</v>
      </c>
      <c r="AV54" s="157">
        <f t="shared" si="108"/>
        <v>53.003853564547221</v>
      </c>
      <c r="AW54" s="157">
        <f t="shared" si="109"/>
        <v>12.177546983184966</v>
      </c>
      <c r="AX54" s="157">
        <f t="shared" si="110"/>
        <v>4.5491711885824735</v>
      </c>
      <c r="AY54" s="157">
        <f t="shared" si="111"/>
        <v>26.355844155844153</v>
      </c>
      <c r="AZ54" s="157">
        <f t="shared" si="112"/>
        <v>8.7281782437745736</v>
      </c>
      <c r="BA54" s="157">
        <f t="shared" si="113"/>
        <v>20.173527236874541</v>
      </c>
      <c r="BB54" s="157">
        <f t="shared" si="114"/>
        <v>9.0146501543149551</v>
      </c>
      <c r="BC54" s="157">
        <f t="shared" si="115"/>
        <v>42.200663349917072</v>
      </c>
      <c r="BD54" s="157">
        <f t="shared" si="115"/>
        <v>15.6973209685729</v>
      </c>
      <c r="BE54" s="299">
        <f t="shared" si="119"/>
        <v>0.85372135039707919</v>
      </c>
      <c r="BF54" s="52">
        <f t="shared" si="116"/>
        <v>-0.94561356347963532</v>
      </c>
      <c r="BH54" s="105"/>
      <c r="BI54" s="105"/>
    </row>
    <row r="55" spans="1:61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54">
        <v>613.91999999999996</v>
      </c>
      <c r="R55" s="119">
        <v>1795.77</v>
      </c>
      <c r="S55" s="52">
        <f t="shared" si="118"/>
        <v>1.9250879593432368</v>
      </c>
      <c r="U55" s="109" t="s">
        <v>76</v>
      </c>
      <c r="V55" s="19">
        <v>36.316000000000003</v>
      </c>
      <c r="W55" s="154">
        <v>16.928000000000001</v>
      </c>
      <c r="X55" s="154">
        <v>146.25000000000003</v>
      </c>
      <c r="Y55" s="154">
        <v>10.174000000000001</v>
      </c>
      <c r="Z55" s="154">
        <v>189.64499999999995</v>
      </c>
      <c r="AA55" s="154">
        <v>141.92499999999998</v>
      </c>
      <c r="AB55" s="154">
        <v>147.154</v>
      </c>
      <c r="AC55" s="154">
        <v>82.36399999999999</v>
      </c>
      <c r="AD55" s="154">
        <v>196.86600000000001</v>
      </c>
      <c r="AE55" s="154">
        <v>168.61099999999996</v>
      </c>
      <c r="AF55" s="154">
        <v>50.588999999999999</v>
      </c>
      <c r="AG55" s="154">
        <v>769.01500000000044</v>
      </c>
      <c r="AH55" s="154">
        <v>338.37599999999992</v>
      </c>
      <c r="AI55" s="154">
        <v>278.40999999999997</v>
      </c>
      <c r="AJ55" s="154">
        <v>147.01199999999997</v>
      </c>
      <c r="AK55" s="154">
        <v>376.38900000000007</v>
      </c>
      <c r="AL55" s="119">
        <v>326.16200000000009</v>
      </c>
      <c r="AM55" s="52">
        <f t="shared" si="117"/>
        <v>-0.13344438865110289</v>
      </c>
      <c r="AO55" s="125">
        <f t="shared" si="101"/>
        <v>3.1543472596195605</v>
      </c>
      <c r="AP55" s="157">
        <f t="shared" si="102"/>
        <v>1.9260439185345319</v>
      </c>
      <c r="AQ55" s="157">
        <f t="shared" si="103"/>
        <v>3.7971232734448042</v>
      </c>
      <c r="AR55" s="157">
        <f t="shared" si="104"/>
        <v>23.995283018867926</v>
      </c>
      <c r="AS55" s="157">
        <f t="shared" si="105"/>
        <v>1.7330256785159459</v>
      </c>
      <c r="AT55" s="157">
        <f t="shared" si="106"/>
        <v>3.9895710350255804</v>
      </c>
      <c r="AU55" s="157">
        <f t="shared" si="107"/>
        <v>5.7120565173511375</v>
      </c>
      <c r="AV55" s="157">
        <f t="shared" si="108"/>
        <v>34.870448772226915</v>
      </c>
      <c r="AW55" s="157">
        <f t="shared" si="109"/>
        <v>6.7623660346248968</v>
      </c>
      <c r="AX55" s="157">
        <f t="shared" si="110"/>
        <v>4.0124458616914946</v>
      </c>
      <c r="AY55" s="157">
        <f t="shared" si="111"/>
        <v>4.7523720056364498</v>
      </c>
      <c r="AZ55" s="157">
        <f t="shared" si="112"/>
        <v>27.779323050247466</v>
      </c>
      <c r="BA55" s="157">
        <f t="shared" si="113"/>
        <v>6.6202848646110501</v>
      </c>
      <c r="BB55" s="157">
        <f t="shared" si="114"/>
        <v>24.428358339914013</v>
      </c>
      <c r="BC55" s="157">
        <f t="shared" si="115"/>
        <v>21.502413339183857</v>
      </c>
      <c r="BD55" s="157">
        <f t="shared" si="115"/>
        <v>6.130912822517594</v>
      </c>
      <c r="BE55" s="299">
        <f t="shared" si="119"/>
        <v>1.8162793676250306</v>
      </c>
      <c r="BF55" s="52">
        <f t="shared" si="116"/>
        <v>-0.70375058001898083</v>
      </c>
      <c r="BH55" s="105"/>
      <c r="BI55" s="105"/>
    </row>
    <row r="56" spans="1:61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54">
        <v>67.090000000000032</v>
      </c>
      <c r="R56" s="119"/>
      <c r="S56" s="52" t="str">
        <f t="shared" si="118"/>
        <v/>
      </c>
      <c r="U56" s="109" t="s">
        <v>77</v>
      </c>
      <c r="V56" s="19">
        <v>50.512</v>
      </c>
      <c r="W56" s="154">
        <v>76.984999999999985</v>
      </c>
      <c r="X56" s="154">
        <v>140.74100000000001</v>
      </c>
      <c r="Y56" s="154">
        <v>108.19399999999999</v>
      </c>
      <c r="Z56" s="154">
        <v>2.327</v>
      </c>
      <c r="AA56" s="154">
        <v>108.241</v>
      </c>
      <c r="AB56" s="154">
        <v>89.242999999999995</v>
      </c>
      <c r="AC56" s="154">
        <v>81.237000000000023</v>
      </c>
      <c r="AD56" s="154">
        <v>251.595</v>
      </c>
      <c r="AE56" s="154">
        <v>116.065</v>
      </c>
      <c r="AF56" s="154">
        <v>70.181000000000012</v>
      </c>
      <c r="AG56" s="154">
        <v>156.5320000000001</v>
      </c>
      <c r="AH56" s="154">
        <v>262.81200000000013</v>
      </c>
      <c r="AI56" s="154">
        <v>150.63999999999999</v>
      </c>
      <c r="AJ56" s="154">
        <v>240.67999999999998</v>
      </c>
      <c r="AK56" s="154">
        <v>154.39200000000002</v>
      </c>
      <c r="AL56" s="119"/>
      <c r="AM56" s="52" t="str">
        <f t="shared" si="117"/>
        <v/>
      </c>
      <c r="AO56" s="125">
        <f t="shared" si="101"/>
        <v>5.7602919375071266</v>
      </c>
      <c r="AP56" s="157">
        <f t="shared" si="102"/>
        <v>3.9711647580728346</v>
      </c>
      <c r="AQ56" s="157">
        <f t="shared" si="103"/>
        <v>1.8513680610365695</v>
      </c>
      <c r="AR56" s="157">
        <f t="shared" si="104"/>
        <v>5.3728956646968253</v>
      </c>
      <c r="AS56" s="157">
        <f t="shared" si="105"/>
        <v>28.036144578313255</v>
      </c>
      <c r="AT56" s="157">
        <f t="shared" si="106"/>
        <v>3.4592841163310957</v>
      </c>
      <c r="AU56" s="157">
        <f t="shared" si="107"/>
        <v>1.1073569008946409</v>
      </c>
      <c r="AV56" s="157">
        <f t="shared" si="108"/>
        <v>8.3081407240744571</v>
      </c>
      <c r="AW56" s="157">
        <f t="shared" si="109"/>
        <v>6.629818967561727</v>
      </c>
      <c r="AX56" s="157">
        <f t="shared" si="110"/>
        <v>5.6594987322020671</v>
      </c>
      <c r="AY56" s="157">
        <f t="shared" si="111"/>
        <v>9.3004240657301924</v>
      </c>
      <c r="AZ56" s="157">
        <f t="shared" si="112"/>
        <v>19.322552771262814</v>
      </c>
      <c r="BA56" s="157">
        <f t="shared" si="113"/>
        <v>20.461849890999698</v>
      </c>
      <c r="BB56" s="157">
        <f t="shared" si="114"/>
        <v>18.740980343368989</v>
      </c>
      <c r="BC56" s="157">
        <f t="shared" si="115"/>
        <v>11.801510248112185</v>
      </c>
      <c r="BD56" s="157">
        <f t="shared" si="115"/>
        <v>23.012669548367857</v>
      </c>
      <c r="BE56" s="299" t="str">
        <f t="shared" si="119"/>
        <v/>
      </c>
      <c r="BF56" s="52" t="str">
        <f t="shared" si="116"/>
        <v/>
      </c>
      <c r="BH56" s="105"/>
      <c r="BI56" s="105"/>
    </row>
    <row r="57" spans="1:61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54">
        <v>94.610000000000042</v>
      </c>
      <c r="R57" s="119"/>
      <c r="S57" s="52" t="str">
        <f t="shared" si="118"/>
        <v/>
      </c>
      <c r="U57" s="109" t="s">
        <v>78</v>
      </c>
      <c r="V57" s="19">
        <v>101.88200000000002</v>
      </c>
      <c r="W57" s="154">
        <v>208.25</v>
      </c>
      <c r="X57" s="154">
        <v>120.58900000000001</v>
      </c>
      <c r="Y57" s="154">
        <v>63.236000000000004</v>
      </c>
      <c r="Z57" s="154">
        <v>133.27200000000002</v>
      </c>
      <c r="AA57" s="154">
        <v>88.903999999999996</v>
      </c>
      <c r="AB57" s="154">
        <v>66.512999999999991</v>
      </c>
      <c r="AC57" s="154">
        <v>161.839</v>
      </c>
      <c r="AD57" s="154">
        <v>69.402000000000001</v>
      </c>
      <c r="AE57" s="154">
        <v>109.84300000000002</v>
      </c>
      <c r="AF57" s="154">
        <v>111.27</v>
      </c>
      <c r="AG57" s="154">
        <v>115.04100000000001</v>
      </c>
      <c r="AH57" s="154">
        <v>124.31800000000001</v>
      </c>
      <c r="AI57" s="154">
        <v>127.58</v>
      </c>
      <c r="AJ57" s="154">
        <v>177.48399999999995</v>
      </c>
      <c r="AK57" s="154">
        <v>177.92799999999997</v>
      </c>
      <c r="AL57" s="119"/>
      <c r="AM57" s="52" t="str">
        <f t="shared" si="117"/>
        <v/>
      </c>
      <c r="AO57" s="125">
        <f t="shared" si="101"/>
        <v>3.3602242744063329</v>
      </c>
      <c r="AP57" s="157">
        <f t="shared" si="102"/>
        <v>8.6770833333333339</v>
      </c>
      <c r="AQ57" s="157">
        <f t="shared" si="103"/>
        <v>4.960264900662251</v>
      </c>
      <c r="AR57" s="157">
        <f t="shared" si="104"/>
        <v>2.6307775512751173</v>
      </c>
      <c r="AS57" s="157">
        <f t="shared" si="105"/>
        <v>9.8741942653923065</v>
      </c>
      <c r="AT57" s="157">
        <f t="shared" si="106"/>
        <v>2.636536180308422</v>
      </c>
      <c r="AU57" s="157">
        <f t="shared" si="107"/>
        <v>7.8259795270031765</v>
      </c>
      <c r="AV57" s="157">
        <f t="shared" si="108"/>
        <v>9.4114328913700831</v>
      </c>
      <c r="AW57" s="157">
        <f t="shared" si="109"/>
        <v>16.453769559032718</v>
      </c>
      <c r="AX57" s="157">
        <f t="shared" si="110"/>
        <v>6.2131907913343545</v>
      </c>
      <c r="AY57" s="157">
        <f t="shared" si="111"/>
        <v>3.8524391510577165</v>
      </c>
      <c r="AZ57" s="157">
        <f t="shared" si="112"/>
        <v>12.605851413543723</v>
      </c>
      <c r="BA57" s="157">
        <f t="shared" si="113"/>
        <v>4.0218045356022127</v>
      </c>
      <c r="BB57" s="157">
        <f t="shared" si="114"/>
        <v>11.735810872964771</v>
      </c>
      <c r="BC57" s="157">
        <f t="shared" si="115"/>
        <v>12.648517673888247</v>
      </c>
      <c r="BD57" s="157">
        <f t="shared" si="115"/>
        <v>18.806468660818084</v>
      </c>
      <c r="BE57" s="299" t="str">
        <f t="shared" si="119"/>
        <v/>
      </c>
      <c r="BF57" s="52" t="str">
        <f t="shared" si="116"/>
        <v/>
      </c>
      <c r="BH57" s="105"/>
      <c r="BI57" s="105"/>
    </row>
    <row r="58" spans="1:61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54">
        <v>218.68000000000004</v>
      </c>
      <c r="R58" s="119"/>
      <c r="S58" s="52" t="str">
        <f t="shared" si="118"/>
        <v/>
      </c>
      <c r="U58" s="109" t="s">
        <v>79</v>
      </c>
      <c r="V58" s="19">
        <v>248.68200000000002</v>
      </c>
      <c r="W58" s="154">
        <v>13.135</v>
      </c>
      <c r="X58" s="154">
        <v>170.39499999999998</v>
      </c>
      <c r="Y58" s="154">
        <v>85.355999999999995</v>
      </c>
      <c r="Z58" s="154">
        <v>57.158000000000001</v>
      </c>
      <c r="AA58" s="154">
        <v>62.073999999999998</v>
      </c>
      <c r="AB58" s="154">
        <v>182.14699999999996</v>
      </c>
      <c r="AC58" s="154">
        <v>90.742000000000004</v>
      </c>
      <c r="AD58" s="154">
        <v>92.774000000000001</v>
      </c>
      <c r="AE58" s="154">
        <v>20.315999999999999</v>
      </c>
      <c r="AF58" s="154">
        <v>52.984999999999999</v>
      </c>
      <c r="AG58" s="154">
        <v>98.681000000000012</v>
      </c>
      <c r="AH58" s="154">
        <v>194.059</v>
      </c>
      <c r="AI58" s="154">
        <v>53.199000000000005</v>
      </c>
      <c r="AJ58" s="154">
        <v>229.73099999999991</v>
      </c>
      <c r="AK58" s="154">
        <v>193.50400000000008</v>
      </c>
      <c r="AL58" s="119"/>
      <c r="AM58" s="52" t="str">
        <f t="shared" si="117"/>
        <v/>
      </c>
      <c r="AO58" s="125">
        <f t="shared" si="101"/>
        <v>3.3921512460613008</v>
      </c>
      <c r="AP58" s="157">
        <f t="shared" si="102"/>
        <v>6.9131578947368419</v>
      </c>
      <c r="AQ58" s="157">
        <f t="shared" si="103"/>
        <v>2.1921112554836548</v>
      </c>
      <c r="AR58" s="157">
        <f t="shared" si="104"/>
        <v>4.2767812406052705</v>
      </c>
      <c r="AS58" s="157">
        <f t="shared" si="105"/>
        <v>5.0834222696549265</v>
      </c>
      <c r="AT58" s="157">
        <f t="shared" si="106"/>
        <v>1.8476054409619906</v>
      </c>
      <c r="AU58" s="157">
        <f t="shared" si="107"/>
        <v>8.7185046907907306</v>
      </c>
      <c r="AV58" s="157">
        <f t="shared" si="108"/>
        <v>5.8071163445539478</v>
      </c>
      <c r="AW58" s="157">
        <f t="shared" si="109"/>
        <v>8.9845051326748013</v>
      </c>
      <c r="AX58" s="157">
        <f t="shared" si="110"/>
        <v>69.814432989690744</v>
      </c>
      <c r="AY58" s="157">
        <f t="shared" si="111"/>
        <v>10.103928299008389</v>
      </c>
      <c r="AZ58" s="157">
        <f t="shared" si="112"/>
        <v>20.221516393442624</v>
      </c>
      <c r="BA58" s="157">
        <f t="shared" si="113"/>
        <v>8.7912929238017519</v>
      </c>
      <c r="BB58" s="157">
        <f t="shared" si="114"/>
        <v>91.880829015544094</v>
      </c>
      <c r="BC58" s="157">
        <f t="shared" si="115"/>
        <v>7.6897405857740617</v>
      </c>
      <c r="BD58" s="157">
        <f t="shared" si="115"/>
        <v>8.8487287360526814</v>
      </c>
      <c r="BE58" s="299" t="str">
        <f t="shared" si="119"/>
        <v/>
      </c>
      <c r="BF58" s="52" t="str">
        <f t="shared" si="116"/>
        <v/>
      </c>
      <c r="BH58" s="105"/>
      <c r="BI58" s="105"/>
    </row>
    <row r="59" spans="1:61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54">
        <v>42.160000000000011</v>
      </c>
      <c r="R59" s="119"/>
      <c r="S59" s="52" t="str">
        <f t="shared" si="118"/>
        <v/>
      </c>
      <c r="U59" s="109" t="s">
        <v>80</v>
      </c>
      <c r="V59" s="19">
        <v>26.283999999999999</v>
      </c>
      <c r="W59" s="154">
        <v>140.136</v>
      </c>
      <c r="X59" s="154">
        <v>62.427000000000007</v>
      </c>
      <c r="Y59" s="154">
        <v>148.22899999999998</v>
      </c>
      <c r="Z59" s="154">
        <v>99.02600000000001</v>
      </c>
      <c r="AA59" s="154">
        <v>189.15099999999995</v>
      </c>
      <c r="AB59" s="154">
        <v>114.91000000000001</v>
      </c>
      <c r="AC59" s="154">
        <v>15.391</v>
      </c>
      <c r="AD59" s="154">
        <v>141.86099999999999</v>
      </c>
      <c r="AE59" s="154">
        <v>88.779999999999987</v>
      </c>
      <c r="AF59" s="154">
        <v>72.782000000000011</v>
      </c>
      <c r="AG59" s="154">
        <v>256.71899999999999</v>
      </c>
      <c r="AH59" s="154">
        <v>308.47400000000005</v>
      </c>
      <c r="AI59" s="154">
        <v>368.83200000000011</v>
      </c>
      <c r="AJ59" s="154">
        <v>156.05799999999999</v>
      </c>
      <c r="AK59" s="154">
        <v>222.68999999999988</v>
      </c>
      <c r="AL59" s="119"/>
      <c r="AM59" s="52" t="str">
        <f t="shared" si="117"/>
        <v/>
      </c>
      <c r="AO59" s="125">
        <f t="shared" si="101"/>
        <v>3.485479379392654</v>
      </c>
      <c r="AP59" s="157">
        <f t="shared" si="102"/>
        <v>6.9185880029622302</v>
      </c>
      <c r="AQ59" s="157">
        <f t="shared" si="103"/>
        <v>4.9439296745070092</v>
      </c>
      <c r="AR59" s="157">
        <f t="shared" si="104"/>
        <v>7.6914176006641757</v>
      </c>
      <c r="AS59" s="157">
        <f t="shared" si="105"/>
        <v>5.3903434761308588</v>
      </c>
      <c r="AT59" s="157">
        <f t="shared" si="106"/>
        <v>3.7363160493827152</v>
      </c>
      <c r="AU59" s="157">
        <f t="shared" si="107"/>
        <v>4.120262469073829</v>
      </c>
      <c r="AV59" s="157">
        <f t="shared" si="108"/>
        <v>59.42471042471044</v>
      </c>
      <c r="AW59" s="157">
        <f t="shared" si="109"/>
        <v>4.9669479359966386</v>
      </c>
      <c r="AX59" s="157">
        <f t="shared" si="110"/>
        <v>27.640099626400993</v>
      </c>
      <c r="AY59" s="157">
        <f t="shared" si="111"/>
        <v>6.7018416206261495</v>
      </c>
      <c r="AZ59" s="157">
        <f t="shared" si="112"/>
        <v>7.1731258207829196</v>
      </c>
      <c r="BA59" s="157">
        <f t="shared" si="113"/>
        <v>7.449803173376484</v>
      </c>
      <c r="BB59" s="157">
        <f t="shared" si="114"/>
        <v>13.273545182999245</v>
      </c>
      <c r="BC59" s="157">
        <f t="shared" si="115"/>
        <v>5.381681495275541</v>
      </c>
      <c r="BD59" s="157">
        <f t="shared" si="115"/>
        <v>52.820208728652709</v>
      </c>
      <c r="BE59" s="299" t="str">
        <f t="shared" si="119"/>
        <v/>
      </c>
      <c r="BF59" s="52" t="str">
        <f t="shared" si="116"/>
        <v/>
      </c>
      <c r="BH59" s="105"/>
      <c r="BI59" s="105"/>
    </row>
    <row r="60" spans="1:61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54">
        <v>152.54000000000013</v>
      </c>
      <c r="R60" s="119"/>
      <c r="S60" s="52" t="str">
        <f t="shared" si="118"/>
        <v/>
      </c>
      <c r="U60" s="109" t="s">
        <v>81</v>
      </c>
      <c r="V60" s="19">
        <v>80.941000000000003</v>
      </c>
      <c r="W60" s="154">
        <v>133.739</v>
      </c>
      <c r="X60" s="154">
        <v>0.89600000000000013</v>
      </c>
      <c r="Y60" s="154">
        <v>99.911000000000001</v>
      </c>
      <c r="Z60" s="154">
        <v>62.055999999999997</v>
      </c>
      <c r="AA60" s="154">
        <v>42.978000000000009</v>
      </c>
      <c r="AB60" s="154">
        <v>73.328000000000003</v>
      </c>
      <c r="AC60" s="154">
        <v>7.7379999999999995</v>
      </c>
      <c r="AD60" s="154">
        <v>45.496000000000002</v>
      </c>
      <c r="AE60" s="154">
        <v>116.032</v>
      </c>
      <c r="AF60" s="154">
        <v>123.81899999999997</v>
      </c>
      <c r="AG60" s="154">
        <v>149.98599999999999</v>
      </c>
      <c r="AH60" s="154">
        <v>319.26399999999995</v>
      </c>
      <c r="AI60" s="154">
        <v>57.844000000000001</v>
      </c>
      <c r="AJ60" s="154">
        <v>148.756</v>
      </c>
      <c r="AK60" s="154">
        <v>156.06899999999999</v>
      </c>
      <c r="AL60" s="119"/>
      <c r="AM60" s="52" t="str">
        <f t="shared" si="117"/>
        <v/>
      </c>
      <c r="AO60" s="125">
        <f t="shared" si="101"/>
        <v>3.3624543037554004</v>
      </c>
      <c r="AP60" s="157">
        <f t="shared" si="102"/>
        <v>4.4061213059664608</v>
      </c>
      <c r="AQ60" s="157">
        <f t="shared" si="103"/>
        <v>6.4000000000000012</v>
      </c>
      <c r="AR60" s="157">
        <f t="shared" si="104"/>
        <v>5.0130958354239841</v>
      </c>
      <c r="AS60" s="157">
        <f t="shared" si="105"/>
        <v>3.816247463255642</v>
      </c>
      <c r="AT60" s="157">
        <f t="shared" si="106"/>
        <v>1.6204049315688276</v>
      </c>
      <c r="AU60" s="157">
        <f t="shared" si="107"/>
        <v>9.7914274268927759</v>
      </c>
      <c r="AV60" s="157">
        <f t="shared" si="108"/>
        <v>28.659259259259258</v>
      </c>
      <c r="AW60" s="157">
        <f t="shared" si="109"/>
        <v>1.8691097325500186</v>
      </c>
      <c r="AX60" s="157">
        <f t="shared" si="110"/>
        <v>7.1277105473309144</v>
      </c>
      <c r="AY60" s="157">
        <f t="shared" si="111"/>
        <v>7.5646994134897314</v>
      </c>
      <c r="AZ60" s="157">
        <f t="shared" si="112"/>
        <v>9.2515420676042428</v>
      </c>
      <c r="BA60" s="157">
        <f t="shared" si="113"/>
        <v>19.24436407474381</v>
      </c>
      <c r="BB60" s="157">
        <f t="shared" si="114"/>
        <v>11.364243614931233</v>
      </c>
      <c r="BC60" s="157">
        <f t="shared" si="115"/>
        <v>6.7322592324402608</v>
      </c>
      <c r="BD60" s="157">
        <f t="shared" si="115"/>
        <v>10.231349154320169</v>
      </c>
      <c r="BE60" s="299" t="str">
        <f t="shared" si="119"/>
        <v/>
      </c>
      <c r="BF60" s="52" t="str">
        <f t="shared" si="116"/>
        <v/>
      </c>
      <c r="BH60" s="105"/>
      <c r="BI60" s="105"/>
    </row>
    <row r="61" spans="1:61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54">
        <v>53.060000000000009</v>
      </c>
      <c r="R61" s="119"/>
      <c r="S61" s="52" t="str">
        <f t="shared" si="118"/>
        <v/>
      </c>
      <c r="U61" s="109" t="s">
        <v>82</v>
      </c>
      <c r="V61" s="19">
        <v>62.047999999999995</v>
      </c>
      <c r="W61" s="154">
        <v>49.418999999999997</v>
      </c>
      <c r="X61" s="154">
        <v>115.30700000000002</v>
      </c>
      <c r="Y61" s="154">
        <v>48.548999999999999</v>
      </c>
      <c r="Z61" s="154">
        <v>60.350999999999999</v>
      </c>
      <c r="AA61" s="154">
        <v>250.62000000000003</v>
      </c>
      <c r="AB61" s="154">
        <v>66.029999999999987</v>
      </c>
      <c r="AC61" s="154">
        <v>58.631000000000007</v>
      </c>
      <c r="AD61" s="154">
        <v>111.59399999999999</v>
      </c>
      <c r="AE61" s="154">
        <v>193.00300000000004</v>
      </c>
      <c r="AF61" s="154">
        <v>285.58600000000001</v>
      </c>
      <c r="AG61" s="154">
        <v>185.32599999999994</v>
      </c>
      <c r="AH61" s="154">
        <v>275.30900000000003</v>
      </c>
      <c r="AI61" s="154">
        <v>299.64300000000009</v>
      </c>
      <c r="AJ61" s="154">
        <v>1020.7949999999997</v>
      </c>
      <c r="AK61" s="154">
        <v>184.76600000000002</v>
      </c>
      <c r="AL61" s="119"/>
      <c r="AM61" s="52" t="str">
        <f t="shared" si="117"/>
        <v/>
      </c>
      <c r="AO61" s="125">
        <f t="shared" ref="AO61:AP67" si="120">(V61/B61)*10</f>
        <v>4.6122054560321102</v>
      </c>
      <c r="AP61" s="157">
        <f t="shared" si="120"/>
        <v>2.7942440348298092</v>
      </c>
      <c r="AQ61" s="157">
        <f t="shared" ref="AQ61:AZ63" si="121">IF(X61="","",(X61/D61)*10)</f>
        <v>5.6581284655773123</v>
      </c>
      <c r="AR61" s="157">
        <f t="shared" si="121"/>
        <v>6.3913902053712492</v>
      </c>
      <c r="AS61" s="157">
        <f t="shared" si="121"/>
        <v>6.9560857538035954</v>
      </c>
      <c r="AT61" s="157">
        <f t="shared" si="121"/>
        <v>7.400561051232839</v>
      </c>
      <c r="AU61" s="157">
        <f t="shared" si="121"/>
        <v>6.129211918685602</v>
      </c>
      <c r="AV61" s="157">
        <f t="shared" si="121"/>
        <v>3.0930048533445875</v>
      </c>
      <c r="AW61" s="157">
        <f t="shared" si="121"/>
        <v>6.8194817892935706</v>
      </c>
      <c r="AX61" s="157">
        <f t="shared" si="121"/>
        <v>16.76100738167608</v>
      </c>
      <c r="AY61" s="157">
        <f t="shared" si="121"/>
        <v>10.166459008223278</v>
      </c>
      <c r="AZ61" s="157">
        <f t="shared" si="121"/>
        <v>6.4409689639592713</v>
      </c>
      <c r="BA61" s="157">
        <f t="shared" ref="BA61:BA63" si="122">IF(AH61="","",(AH61/N61)*10)</f>
        <v>30.569509216078167</v>
      </c>
      <c r="BB61" s="157">
        <f>IF(AI61="","",(AI61/O61)*10)</f>
        <v>13.213520306918907</v>
      </c>
      <c r="BC61" s="157">
        <f t="shared" ref="BC61:BD63" si="123">IF(AJ61="","",(AJ61/P61)*10)</f>
        <v>47.82585269865065</v>
      </c>
      <c r="BD61" s="157">
        <f t="shared" si="123"/>
        <v>34.822088202035431</v>
      </c>
      <c r="BE61" s="299" t="str">
        <f t="shared" si="119"/>
        <v/>
      </c>
      <c r="BF61" s="52" t="str">
        <f t="shared" si="116"/>
        <v/>
      </c>
      <c r="BH61" s="105"/>
      <c r="BI61" s="105"/>
    </row>
    <row r="62" spans="1:61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55">
        <v>184.64000000000001</v>
      </c>
      <c r="R62" s="123"/>
      <c r="S62" s="52" t="str">
        <f t="shared" si="118"/>
        <v/>
      </c>
      <c r="U62" s="110" t="s">
        <v>83</v>
      </c>
      <c r="V62" s="19">
        <v>30.416</v>
      </c>
      <c r="W62" s="154">
        <v>47.312999999999995</v>
      </c>
      <c r="X62" s="154">
        <v>23.595999999999997</v>
      </c>
      <c r="Y62" s="154">
        <v>78.717000000000013</v>
      </c>
      <c r="Z62" s="154">
        <v>56.821999999999996</v>
      </c>
      <c r="AA62" s="154">
        <v>94.972999999999999</v>
      </c>
      <c r="AB62" s="154">
        <v>72.218000000000018</v>
      </c>
      <c r="AC62" s="154">
        <v>81.169000000000011</v>
      </c>
      <c r="AD62" s="154">
        <v>81.001999999999995</v>
      </c>
      <c r="AE62" s="154">
        <v>103.39299999999999</v>
      </c>
      <c r="AF62" s="154">
        <v>78.418999999999969</v>
      </c>
      <c r="AG62" s="154">
        <v>91.548000000000016</v>
      </c>
      <c r="AH62" s="154">
        <v>146.48499999999996</v>
      </c>
      <c r="AI62" s="154">
        <v>226.58299999999997</v>
      </c>
      <c r="AJ62" s="154">
        <v>499.74499999999989</v>
      </c>
      <c r="AK62" s="154">
        <v>175.85400000000004</v>
      </c>
      <c r="AL62" s="119"/>
      <c r="AM62" s="52" t="str">
        <f t="shared" si="117"/>
        <v/>
      </c>
      <c r="AO62" s="125">
        <f t="shared" si="120"/>
        <v>3.2621192621192625</v>
      </c>
      <c r="AP62" s="157">
        <f t="shared" si="120"/>
        <v>3.8014623172103477</v>
      </c>
      <c r="AQ62" s="157">
        <f t="shared" si="121"/>
        <v>2.0859264497878356</v>
      </c>
      <c r="AR62" s="157">
        <f t="shared" si="121"/>
        <v>7.1192005064664921</v>
      </c>
      <c r="AS62" s="157">
        <f t="shared" si="121"/>
        <v>7.7881030701754375</v>
      </c>
      <c r="AT62" s="157">
        <f t="shared" si="121"/>
        <v>4.5561525545694419</v>
      </c>
      <c r="AU62" s="157">
        <f t="shared" si="121"/>
        <v>8.2780834479596539</v>
      </c>
      <c r="AV62" s="157">
        <f t="shared" si="121"/>
        <v>7.588015331401329</v>
      </c>
      <c r="AW62" s="157">
        <f t="shared" si="121"/>
        <v>7.0216712898751732</v>
      </c>
      <c r="AX62" s="157">
        <f t="shared" si="121"/>
        <v>6.3237308868501527</v>
      </c>
      <c r="AY62" s="157">
        <f t="shared" si="121"/>
        <v>5.4186705362078502</v>
      </c>
      <c r="AZ62" s="157">
        <f t="shared" si="121"/>
        <v>12.885010555946518</v>
      </c>
      <c r="BA62" s="157">
        <f t="shared" si="122"/>
        <v>66.553839164016367</v>
      </c>
      <c r="BB62" s="157">
        <f>IF(AI62="","",(AI62/O62)*10)</f>
        <v>7.4095160235448079</v>
      </c>
      <c r="BC62" s="157">
        <f t="shared" si="123"/>
        <v>32.699404567166106</v>
      </c>
      <c r="BD62" s="157">
        <f t="shared" si="123"/>
        <v>9.5241551126516484</v>
      </c>
      <c r="BE62" s="299" t="str">
        <f t="shared" si="119"/>
        <v/>
      </c>
      <c r="BF62" s="52" t="str">
        <f t="shared" si="116"/>
        <v/>
      </c>
      <c r="BH62" s="105"/>
      <c r="BI62" s="105"/>
    </row>
    <row r="63" spans="1:61" ht="20.100000000000001" customHeight="1" thickBot="1">
      <c r="A63" s="35" t="str">
        <f>A19</f>
        <v>jan-maio</v>
      </c>
      <c r="B63" s="167">
        <f>SUM(B51:B55)</f>
        <v>1075.6600000000001</v>
      </c>
      <c r="C63" s="168">
        <f t="shared" ref="C63:R63" si="124">SUM(C51:C55)</f>
        <v>1313.71</v>
      </c>
      <c r="D63" s="168">
        <f t="shared" si="124"/>
        <v>867.9899999999999</v>
      </c>
      <c r="E63" s="168">
        <f t="shared" si="124"/>
        <v>2016.7799999999997</v>
      </c>
      <c r="F63" s="168">
        <f t="shared" si="124"/>
        <v>1833.56</v>
      </c>
      <c r="G63" s="168">
        <f t="shared" si="124"/>
        <v>714.9</v>
      </c>
      <c r="H63" s="168">
        <f t="shared" si="124"/>
        <v>641.29</v>
      </c>
      <c r="I63" s="168">
        <f t="shared" si="124"/>
        <v>716.05000000000007</v>
      </c>
      <c r="J63" s="168">
        <f t="shared" si="124"/>
        <v>674.74</v>
      </c>
      <c r="K63" s="168">
        <f t="shared" si="124"/>
        <v>1014.1199999999998</v>
      </c>
      <c r="L63" s="168">
        <f t="shared" si="124"/>
        <v>784.58999999999992</v>
      </c>
      <c r="M63" s="168">
        <f t="shared" si="124"/>
        <v>928.84999999999991</v>
      </c>
      <c r="N63" s="168">
        <f t="shared" si="124"/>
        <v>1211.0699999999997</v>
      </c>
      <c r="O63" s="168">
        <f t="shared" si="124"/>
        <v>1266.79</v>
      </c>
      <c r="P63" s="168">
        <f t="shared" si="124"/>
        <v>496.79000000000008</v>
      </c>
      <c r="Q63" s="168">
        <f t="shared" si="124"/>
        <v>1116.5600000000002</v>
      </c>
      <c r="R63" s="169">
        <f t="shared" si="124"/>
        <v>7249.6600000000035</v>
      </c>
      <c r="S63" s="61">
        <f t="shared" si="118"/>
        <v>5.4928530486494251</v>
      </c>
      <c r="U63" s="109"/>
      <c r="V63" s="167">
        <f>SUM(V51:V55)</f>
        <v>298.67100000000005</v>
      </c>
      <c r="W63" s="168">
        <f t="shared" ref="W63:AL63" si="125">SUM(W51:W55)</f>
        <v>501.37199999999996</v>
      </c>
      <c r="X63" s="168">
        <f t="shared" si="125"/>
        <v>388.786</v>
      </c>
      <c r="Y63" s="168">
        <f t="shared" si="125"/>
        <v>397.87400000000002</v>
      </c>
      <c r="Z63" s="168">
        <f t="shared" si="125"/>
        <v>539.00799999999992</v>
      </c>
      <c r="AA63" s="168">
        <f t="shared" si="125"/>
        <v>346.26099999999997</v>
      </c>
      <c r="AB63" s="168">
        <f t="shared" si="125"/>
        <v>457.161</v>
      </c>
      <c r="AC63" s="168">
        <f t="shared" si="125"/>
        <v>530.45300000000009</v>
      </c>
      <c r="AD63" s="168">
        <f t="shared" si="125"/>
        <v>528.94000000000005</v>
      </c>
      <c r="AE63" s="168">
        <f t="shared" si="125"/>
        <v>716.44299999999987</v>
      </c>
      <c r="AF63" s="168">
        <f t="shared" si="125"/>
        <v>1113.048</v>
      </c>
      <c r="AG63" s="168">
        <f t="shared" si="125"/>
        <v>1349.3290000000006</v>
      </c>
      <c r="AH63" s="168">
        <f t="shared" si="125"/>
        <v>1134.4390000000001</v>
      </c>
      <c r="AI63" s="168">
        <f t="shared" si="125"/>
        <v>1411.451</v>
      </c>
      <c r="AJ63" s="168">
        <f t="shared" si="125"/>
        <v>861.15599999999984</v>
      </c>
      <c r="AK63" s="168">
        <f t="shared" si="125"/>
        <v>1275.7550000000001</v>
      </c>
      <c r="AL63" s="169">
        <f t="shared" si="125"/>
        <v>1511.9990000000003</v>
      </c>
      <c r="AM63" s="61">
        <f t="shared" si="117"/>
        <v>0.18517975630117078</v>
      </c>
      <c r="AO63" s="172">
        <f t="shared" si="120"/>
        <v>2.7766301619470841</v>
      </c>
      <c r="AP63" s="173">
        <f t="shared" si="120"/>
        <v>3.816458731379071</v>
      </c>
      <c r="AQ63" s="173">
        <f t="shared" si="121"/>
        <v>4.4791529856334753</v>
      </c>
      <c r="AR63" s="173">
        <f t="shared" si="121"/>
        <v>1.9728180565059159</v>
      </c>
      <c r="AS63" s="173">
        <f t="shared" si="121"/>
        <v>2.9396801849953089</v>
      </c>
      <c r="AT63" s="173">
        <f t="shared" si="121"/>
        <v>4.8434885998041679</v>
      </c>
      <c r="AU63" s="173">
        <f t="shared" si="121"/>
        <v>7.1287716945531665</v>
      </c>
      <c r="AV63" s="173">
        <f t="shared" si="121"/>
        <v>7.4080441309964398</v>
      </c>
      <c r="AW63" s="173">
        <f t="shared" si="121"/>
        <v>7.8391676794024363</v>
      </c>
      <c r="AX63" s="173">
        <f t="shared" si="121"/>
        <v>7.0646767640910344</v>
      </c>
      <c r="AY63" s="173">
        <f t="shared" si="121"/>
        <v>14.186364852980539</v>
      </c>
      <c r="AZ63" s="173">
        <f t="shared" si="121"/>
        <v>14.526877321418967</v>
      </c>
      <c r="BA63" s="173">
        <f t="shared" si="122"/>
        <v>9.3672454936543748</v>
      </c>
      <c r="BB63" s="173">
        <f>IF(AI63="","",(AI63/O63)*10)</f>
        <v>11.141949336511971</v>
      </c>
      <c r="BC63" s="173">
        <f t="shared" si="123"/>
        <v>17.334406892248229</v>
      </c>
      <c r="BD63" s="173">
        <f t="shared" si="123"/>
        <v>11.425763057963746</v>
      </c>
      <c r="BE63" s="173">
        <f t="shared" si="119"/>
        <v>2.0856136701583239</v>
      </c>
      <c r="BF63" s="61">
        <f t="shared" si="116"/>
        <v>-0.8174639488340647</v>
      </c>
      <c r="BH63" s="105"/>
      <c r="BI63" s="105"/>
    </row>
    <row r="64" spans="1:61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Q64" si="126">SUM(E51:E53)</f>
        <v>1578.6399999999999</v>
      </c>
      <c r="F64" s="154">
        <f t="shared" si="126"/>
        <v>623.19000000000005</v>
      </c>
      <c r="G64" s="154">
        <f t="shared" si="126"/>
        <v>256.62</v>
      </c>
      <c r="H64" s="154">
        <f t="shared" si="126"/>
        <v>278.10999999999996</v>
      </c>
      <c r="I64" s="154">
        <f t="shared" si="126"/>
        <v>682.05000000000007</v>
      </c>
      <c r="J64" s="154">
        <f t="shared" si="126"/>
        <v>363.4</v>
      </c>
      <c r="K64" s="154">
        <f t="shared" si="126"/>
        <v>324.84000000000003</v>
      </c>
      <c r="L64" s="154">
        <f t="shared" si="126"/>
        <v>666.59</v>
      </c>
      <c r="M64" s="154">
        <f t="shared" si="126"/>
        <v>423.11999999999995</v>
      </c>
      <c r="N64" s="154">
        <f t="shared" si="126"/>
        <v>618.80999999999983</v>
      </c>
      <c r="O64" s="154">
        <f t="shared" ref="O64:P64" si="127">SUM(O51:O53)</f>
        <v>896.84999999999991</v>
      </c>
      <c r="P64" s="154">
        <f t="shared" si="127"/>
        <v>410.33000000000015</v>
      </c>
      <c r="Q64" s="154">
        <f t="shared" si="126"/>
        <v>347.36000000000013</v>
      </c>
      <c r="R64" s="154">
        <f>IF(R53="","",SUM(R51:R53))</f>
        <v>2669.8199999999997</v>
      </c>
      <c r="S64" s="61">
        <f t="shared" si="118"/>
        <v>6.6860317825886648</v>
      </c>
      <c r="U64" s="108" t="s">
        <v>84</v>
      </c>
      <c r="V64" s="19">
        <f>SUM(V51:V53)</f>
        <v>176.74100000000001</v>
      </c>
      <c r="W64" s="154">
        <f t="shared" ref="W64:AH64" si="128">SUM(W51:W53)</f>
        <v>391.447</v>
      </c>
      <c r="X64" s="154">
        <f t="shared" si="128"/>
        <v>211.98399999999998</v>
      </c>
      <c r="Y64" s="154">
        <f t="shared" si="128"/>
        <v>232.916</v>
      </c>
      <c r="Z64" s="154">
        <f t="shared" si="128"/>
        <v>266.57599999999996</v>
      </c>
      <c r="AA64" s="154">
        <f t="shared" si="128"/>
        <v>129.57999999999998</v>
      </c>
      <c r="AB64" s="154">
        <f t="shared" si="128"/>
        <v>229.95</v>
      </c>
      <c r="AC64" s="154">
        <f t="shared" si="128"/>
        <v>393.07100000000003</v>
      </c>
      <c r="AD64" s="154">
        <f t="shared" si="128"/>
        <v>307.45100000000002</v>
      </c>
      <c r="AE64" s="154">
        <f t="shared" si="128"/>
        <v>425.43199999999996</v>
      </c>
      <c r="AF64" s="154">
        <f t="shared" si="128"/>
        <v>1032.018</v>
      </c>
      <c r="AG64" s="154">
        <f t="shared" si="128"/>
        <v>380.52600000000007</v>
      </c>
      <c r="AH64" s="154">
        <f t="shared" si="128"/>
        <v>632.375</v>
      </c>
      <c r="AI64" s="154">
        <f t="shared" ref="AI64:AL64" si="129">SUM(AI51:AI53)</f>
        <v>902.29300000000012</v>
      </c>
      <c r="AJ64" s="154">
        <f t="shared" si="129"/>
        <v>637.80299999999988</v>
      </c>
      <c r="AK64" s="154">
        <f t="shared" si="129"/>
        <v>655.61799999999994</v>
      </c>
      <c r="AL64" s="154">
        <f t="shared" si="129"/>
        <v>948.1550000000002</v>
      </c>
      <c r="AM64" s="61">
        <f t="shared" si="117"/>
        <v>0.44620037887916486</v>
      </c>
      <c r="AO64" s="124">
        <f t="shared" si="120"/>
        <v>3.4598790204177519</v>
      </c>
      <c r="AP64" s="156">
        <f t="shared" si="120"/>
        <v>3.819777710555333</v>
      </c>
      <c r="AQ64" s="156">
        <f t="shared" ref="AQ64:AZ66" si="130">(X64/D64)*10</f>
        <v>4.7040653293094268</v>
      </c>
      <c r="AR64" s="156">
        <f t="shared" si="130"/>
        <v>1.4754218821263874</v>
      </c>
      <c r="AS64" s="156">
        <f t="shared" si="130"/>
        <v>4.2776039410131732</v>
      </c>
      <c r="AT64" s="156">
        <f t="shared" si="130"/>
        <v>5.0494895175746235</v>
      </c>
      <c r="AU64" s="156">
        <f t="shared" si="130"/>
        <v>8.2683110999244906</v>
      </c>
      <c r="AV64" s="156">
        <f t="shared" si="130"/>
        <v>5.7630818854922659</v>
      </c>
      <c r="AW64" s="156">
        <f t="shared" si="130"/>
        <v>8.4604017611447464</v>
      </c>
      <c r="AX64" s="156">
        <f t="shared" si="130"/>
        <v>13.096662972540326</v>
      </c>
      <c r="AY64" s="156">
        <f t="shared" si="130"/>
        <v>15.482050435800117</v>
      </c>
      <c r="AZ64" s="156">
        <f t="shared" si="130"/>
        <v>8.9933352240499183</v>
      </c>
      <c r="BA64" s="156">
        <f t="shared" ref="BA64:BA66" si="131">(AH64/N64)*10</f>
        <v>10.219211066401645</v>
      </c>
      <c r="BB64" s="156">
        <f>(AI64/O64)*10</f>
        <v>10.060690193454873</v>
      </c>
      <c r="BC64" s="156">
        <f t="shared" ref="BC64:BD66" si="132">(AJ64/P64)*10</f>
        <v>15.543659980990901</v>
      </c>
      <c r="BD64" s="156">
        <f t="shared" si="132"/>
        <v>18.874309074159367</v>
      </c>
      <c r="BE64" s="156">
        <f>IF(AL64="","",(AL64/R64)*10)</f>
        <v>3.551381741091161</v>
      </c>
      <c r="BF64" s="61">
        <f t="shared" si="116"/>
        <v>-0.81184043733005706</v>
      </c>
    </row>
    <row r="65" spans="1:58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Q65" si="133">SUM(E54:E56)</f>
        <v>639.50999999999988</v>
      </c>
      <c r="F65" s="154">
        <f t="shared" si="133"/>
        <v>1211.1999999999998</v>
      </c>
      <c r="G65" s="154">
        <f t="shared" si="133"/>
        <v>771.18000000000006</v>
      </c>
      <c r="H65" s="154">
        <f t="shared" si="133"/>
        <v>1169.0899999999999</v>
      </c>
      <c r="I65" s="154">
        <f t="shared" si="133"/>
        <v>131.77999999999997</v>
      </c>
      <c r="J65" s="154">
        <f t="shared" si="133"/>
        <v>690.83</v>
      </c>
      <c r="K65" s="154">
        <f t="shared" si="133"/>
        <v>894.35999999999967</v>
      </c>
      <c r="L65" s="154">
        <f t="shared" si="133"/>
        <v>193.45999999999995</v>
      </c>
      <c r="M65" s="154">
        <f t="shared" si="133"/>
        <v>586.74</v>
      </c>
      <c r="N65" s="154">
        <f t="shared" si="133"/>
        <v>720.69999999999982</v>
      </c>
      <c r="O65" s="154">
        <f t="shared" ref="O65:P65" si="134">SUM(O54:O56)</f>
        <v>450.32000000000016</v>
      </c>
      <c r="P65" s="154">
        <f t="shared" si="134"/>
        <v>290.40000000000003</v>
      </c>
      <c r="Q65" s="154">
        <f t="shared" si="133"/>
        <v>836.29000000000008</v>
      </c>
      <c r="R65" s="154" t="str">
        <f>IF(R56="","",SUM(R54:R56))</f>
        <v/>
      </c>
      <c r="S65" s="52" t="str">
        <f t="shared" si="118"/>
        <v/>
      </c>
      <c r="U65" s="109" t="s">
        <v>85</v>
      </c>
      <c r="V65" s="19">
        <f>SUM(V54:V56)</f>
        <v>172.44200000000001</v>
      </c>
      <c r="W65" s="154">
        <f t="shared" ref="W65:AH65" si="135">SUM(W54:W56)</f>
        <v>186.90999999999997</v>
      </c>
      <c r="X65" s="154">
        <f t="shared" si="135"/>
        <v>317.54300000000001</v>
      </c>
      <c r="Y65" s="154">
        <f t="shared" si="135"/>
        <v>273.15200000000004</v>
      </c>
      <c r="Z65" s="154">
        <f t="shared" si="135"/>
        <v>274.7589999999999</v>
      </c>
      <c r="AA65" s="154">
        <f t="shared" si="135"/>
        <v>324.92199999999997</v>
      </c>
      <c r="AB65" s="154">
        <f t="shared" si="135"/>
        <v>316.45400000000001</v>
      </c>
      <c r="AC65" s="154">
        <f t="shared" si="135"/>
        <v>218.61900000000003</v>
      </c>
      <c r="AD65" s="154">
        <f t="shared" si="135"/>
        <v>473.084</v>
      </c>
      <c r="AE65" s="154">
        <f t="shared" si="135"/>
        <v>407.07599999999996</v>
      </c>
      <c r="AF65" s="154">
        <f t="shared" si="135"/>
        <v>151.21100000000001</v>
      </c>
      <c r="AG65" s="154">
        <f t="shared" si="135"/>
        <v>1125.3350000000005</v>
      </c>
      <c r="AH65" s="154">
        <f t="shared" si="135"/>
        <v>764.87600000000009</v>
      </c>
      <c r="AI65" s="154">
        <f t="shared" ref="AI65:AK65" si="136">SUM(AI54:AI56)</f>
        <v>659.798</v>
      </c>
      <c r="AJ65" s="154">
        <f t="shared" si="136"/>
        <v>464.0329999999999</v>
      </c>
      <c r="AK65" s="154">
        <f t="shared" si="136"/>
        <v>774.52900000000011</v>
      </c>
      <c r="AL65" s="154"/>
      <c r="AM65" s="52"/>
      <c r="AO65" s="125">
        <f t="shared" si="120"/>
        <v>2.6427082694783306</v>
      </c>
      <c r="AP65" s="157">
        <f t="shared" si="120"/>
        <v>3.8715356891337658</v>
      </c>
      <c r="AQ65" s="157">
        <f t="shared" si="130"/>
        <v>2.6966413315782778</v>
      </c>
      <c r="AR65" s="157">
        <f t="shared" si="130"/>
        <v>4.2712701912401698</v>
      </c>
      <c r="AS65" s="157">
        <f t="shared" si="130"/>
        <v>2.2684857992073972</v>
      </c>
      <c r="AT65" s="157">
        <f t="shared" si="130"/>
        <v>4.2133094737934069</v>
      </c>
      <c r="AU65" s="157">
        <f t="shared" si="130"/>
        <v>2.7068403630173901</v>
      </c>
      <c r="AV65" s="157">
        <f t="shared" si="130"/>
        <v>16.589694946122332</v>
      </c>
      <c r="AW65" s="157">
        <f t="shared" si="130"/>
        <v>6.8480523428339826</v>
      </c>
      <c r="AX65" s="157">
        <f t="shared" si="130"/>
        <v>4.5515899637729786</v>
      </c>
      <c r="AY65" s="157">
        <f t="shared" si="130"/>
        <v>7.8161377028843191</v>
      </c>
      <c r="AZ65" s="157">
        <f t="shared" si="130"/>
        <v>19.179449159764129</v>
      </c>
      <c r="BA65" s="157">
        <f t="shared" si="131"/>
        <v>10.612959622589154</v>
      </c>
      <c r="BB65" s="157">
        <f>(AI65/O65)*10</f>
        <v>14.651758749333801</v>
      </c>
      <c r="BC65" s="157">
        <f t="shared" si="132"/>
        <v>15.979097796143245</v>
      </c>
      <c r="BD65" s="157">
        <f t="shared" si="132"/>
        <v>9.2614882397254554</v>
      </c>
      <c r="BE65" s="157" t="str">
        <f>IF(AL65="","",(AL65/R65)*10)</f>
        <v/>
      </c>
      <c r="BF65" s="52" t="str">
        <f t="shared" si="116"/>
        <v/>
      </c>
    </row>
    <row r="66" spans="1:58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Q66" si="137">SUM(E57:E59)</f>
        <v>632.67000000000007</v>
      </c>
      <c r="F66" s="154">
        <f t="shared" si="137"/>
        <v>431.12000000000012</v>
      </c>
      <c r="G66" s="154">
        <f t="shared" si="137"/>
        <v>1179.42</v>
      </c>
      <c r="H66" s="154">
        <f t="shared" si="137"/>
        <v>572.79999999999995</v>
      </c>
      <c r="I66" s="154">
        <f t="shared" si="137"/>
        <v>330.81000000000006</v>
      </c>
      <c r="J66" s="154">
        <f t="shared" si="137"/>
        <v>431.05</v>
      </c>
      <c r="K66" s="154">
        <f t="shared" si="137"/>
        <v>211.81999999999996</v>
      </c>
      <c r="L66" s="154">
        <f t="shared" si="137"/>
        <v>449.86999999999995</v>
      </c>
      <c r="M66" s="154">
        <f t="shared" si="137"/>
        <v>497.9500000000001</v>
      </c>
      <c r="N66" s="154">
        <f t="shared" si="137"/>
        <v>943.92000000000007</v>
      </c>
      <c r="O66" s="154">
        <f t="shared" ref="O66:P66" si="138">SUM(O57:O59)</f>
        <v>392.37</v>
      </c>
      <c r="P66" s="154">
        <f t="shared" si="138"/>
        <v>729.0499999999995</v>
      </c>
      <c r="Q66" s="154">
        <f t="shared" si="137"/>
        <v>355.4500000000001</v>
      </c>
      <c r="R66" s="154" t="str">
        <f>IF(R59="","",SUM(R57:R59))</f>
        <v/>
      </c>
      <c r="S66" s="52" t="str">
        <f t="shared" si="118"/>
        <v/>
      </c>
      <c r="U66" s="109" t="s">
        <v>86</v>
      </c>
      <c r="V66" s="19">
        <f>SUM(V57:V59)</f>
        <v>376.84800000000001</v>
      </c>
      <c r="W66" s="154">
        <f t="shared" ref="W66:AH66" si="139">SUM(W57:W59)</f>
        <v>361.52099999999996</v>
      </c>
      <c r="X66" s="154">
        <f t="shared" si="139"/>
        <v>353.411</v>
      </c>
      <c r="Y66" s="154">
        <f t="shared" si="139"/>
        <v>296.82099999999997</v>
      </c>
      <c r="Z66" s="154">
        <f t="shared" si="139"/>
        <v>289.45600000000002</v>
      </c>
      <c r="AA66" s="154">
        <f t="shared" si="139"/>
        <v>340.12899999999996</v>
      </c>
      <c r="AB66" s="154">
        <f t="shared" si="139"/>
        <v>363.57</v>
      </c>
      <c r="AC66" s="154">
        <f t="shared" si="139"/>
        <v>267.97200000000004</v>
      </c>
      <c r="AD66" s="154">
        <f t="shared" si="139"/>
        <v>304.03699999999998</v>
      </c>
      <c r="AE66" s="154">
        <f t="shared" si="139"/>
        <v>218.93900000000002</v>
      </c>
      <c r="AF66" s="154">
        <f t="shared" si="139"/>
        <v>237.03700000000001</v>
      </c>
      <c r="AG66" s="154">
        <f t="shared" si="139"/>
        <v>470.44100000000003</v>
      </c>
      <c r="AH66" s="154">
        <f t="shared" si="139"/>
        <v>626.85100000000011</v>
      </c>
      <c r="AI66" s="154">
        <f t="shared" ref="AI66:AK66" si="140">SUM(AI57:AI59)</f>
        <v>549.6110000000001</v>
      </c>
      <c r="AJ66" s="154">
        <f t="shared" si="140"/>
        <v>563.27299999999991</v>
      </c>
      <c r="AK66" s="154">
        <f t="shared" si="140"/>
        <v>594.12199999999984</v>
      </c>
      <c r="AL66" s="154"/>
      <c r="AM66" s="52"/>
      <c r="AO66" s="125">
        <f t="shared" si="120"/>
        <v>3.3897744036268125</v>
      </c>
      <c r="AP66" s="157">
        <f t="shared" si="120"/>
        <v>7.8327591810204735</v>
      </c>
      <c r="AQ66" s="157">
        <f t="shared" si="130"/>
        <v>3.0820099590996692</v>
      </c>
      <c r="AR66" s="157">
        <f t="shared" si="130"/>
        <v>4.691561161426967</v>
      </c>
      <c r="AS66" s="157">
        <f t="shared" si="130"/>
        <v>6.7140471330488012</v>
      </c>
      <c r="AT66" s="157">
        <f t="shared" si="130"/>
        <v>2.883866646317681</v>
      </c>
      <c r="AU66" s="157">
        <f t="shared" si="130"/>
        <v>6.3472416201117321</v>
      </c>
      <c r="AV66" s="157">
        <f t="shared" si="130"/>
        <v>8.1004806384329378</v>
      </c>
      <c r="AW66" s="157">
        <f t="shared" si="130"/>
        <v>7.0534044774388116</v>
      </c>
      <c r="AX66" s="157">
        <f t="shared" si="130"/>
        <v>10.33608724388632</v>
      </c>
      <c r="AY66" s="157">
        <f t="shared" si="130"/>
        <v>5.2690110476359839</v>
      </c>
      <c r="AZ66" s="157">
        <f t="shared" si="130"/>
        <v>9.4475549753991359</v>
      </c>
      <c r="BA66" s="157">
        <f t="shared" si="131"/>
        <v>6.6409335536909921</v>
      </c>
      <c r="BB66" s="157">
        <f>(AI66/O66)*10</f>
        <v>14.007467441445575</v>
      </c>
      <c r="BC66" s="157">
        <f t="shared" si="132"/>
        <v>7.7261230368287537</v>
      </c>
      <c r="BD66" s="157">
        <f t="shared" si="132"/>
        <v>16.714643409762264</v>
      </c>
      <c r="BE66" s="157" t="str">
        <f>IF(AL66="","",(AL66/R66)*10)</f>
        <v/>
      </c>
      <c r="BF66" s="52" t="str">
        <f t="shared" si="116"/>
        <v/>
      </c>
    </row>
    <row r="67" spans="1:58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R67" si="141">IF(E62="","",SUM(E60:E62))</f>
        <v>385.83</v>
      </c>
      <c r="F67" s="155">
        <f t="shared" si="141"/>
        <v>322.33000000000004</v>
      </c>
      <c r="G67" s="155">
        <f t="shared" si="141"/>
        <v>812.32999999999993</v>
      </c>
      <c r="H67" s="155">
        <f t="shared" si="141"/>
        <v>269.86</v>
      </c>
      <c r="I67" s="155">
        <f t="shared" si="141"/>
        <v>299.23</v>
      </c>
      <c r="J67" s="155">
        <f t="shared" si="141"/>
        <v>522.41</v>
      </c>
      <c r="K67" s="155">
        <f t="shared" si="141"/>
        <v>441.44000000000005</v>
      </c>
      <c r="L67" s="155">
        <f t="shared" si="141"/>
        <v>589.30999999999995</v>
      </c>
      <c r="M67" s="155">
        <f t="shared" si="141"/>
        <v>520.89999999999975</v>
      </c>
      <c r="N67" s="155">
        <f t="shared" si="141"/>
        <v>277.97000000000008</v>
      </c>
      <c r="O67" s="155">
        <f t="shared" ref="O67:P67" si="142">IF(O62="","",SUM(O60:O62))</f>
        <v>583.4699999999998</v>
      </c>
      <c r="P67" s="155">
        <f t="shared" si="142"/>
        <v>587.23000000000013</v>
      </c>
      <c r="Q67" s="155">
        <f t="shared" si="141"/>
        <v>390.24000000000012</v>
      </c>
      <c r="R67" s="155" t="str">
        <f t="shared" si="141"/>
        <v/>
      </c>
      <c r="S67" s="55" t="str">
        <f t="shared" si="118"/>
        <v/>
      </c>
      <c r="U67" s="110" t="s">
        <v>87</v>
      </c>
      <c r="V67" s="21">
        <f>SUM(V60:V62)</f>
        <v>173.405</v>
      </c>
      <c r="W67" s="155">
        <f t="shared" ref="W67:AH67" si="143">SUM(W60:W62)</f>
        <v>230.471</v>
      </c>
      <c r="X67" s="155">
        <f t="shared" si="143"/>
        <v>139.79900000000001</v>
      </c>
      <c r="Y67" s="155">
        <f t="shared" si="143"/>
        <v>227.17700000000002</v>
      </c>
      <c r="Z67" s="155">
        <f t="shared" si="143"/>
        <v>179.22899999999998</v>
      </c>
      <c r="AA67" s="155">
        <f t="shared" si="143"/>
        <v>388.57100000000008</v>
      </c>
      <c r="AB67" s="155">
        <f t="shared" si="143"/>
        <v>211.57600000000002</v>
      </c>
      <c r="AC67" s="155">
        <f t="shared" si="143"/>
        <v>147.53800000000001</v>
      </c>
      <c r="AD67" s="155">
        <f t="shared" si="143"/>
        <v>238.09199999999998</v>
      </c>
      <c r="AE67" s="155">
        <f t="shared" si="143"/>
        <v>412.428</v>
      </c>
      <c r="AF67" s="155">
        <f t="shared" si="143"/>
        <v>487.82399999999996</v>
      </c>
      <c r="AG67" s="155">
        <f t="shared" si="143"/>
        <v>426.8599999999999</v>
      </c>
      <c r="AH67" s="155">
        <f t="shared" si="143"/>
        <v>741.05799999999999</v>
      </c>
      <c r="AI67" s="155">
        <f t="shared" ref="AI67:AK67" si="144">SUM(AI60:AI62)</f>
        <v>584.07000000000005</v>
      </c>
      <c r="AJ67" s="155">
        <f t="shared" si="144"/>
        <v>1669.2959999999996</v>
      </c>
      <c r="AK67" s="155">
        <f t="shared" si="144"/>
        <v>516.68900000000008</v>
      </c>
      <c r="AL67" s="155"/>
      <c r="AM67" s="55"/>
      <c r="AO67" s="126">
        <f t="shared" si="120"/>
        <v>3.7013596875066703</v>
      </c>
      <c r="AP67" s="158">
        <f t="shared" si="120"/>
        <v>3.8103827395221956</v>
      </c>
      <c r="AQ67" s="158">
        <f t="shared" ref="AQ67:AZ67" si="145">IF(X62="","",(X67/D67)*10)</f>
        <v>4.3919135434010883</v>
      </c>
      <c r="AR67" s="158">
        <f t="shared" si="145"/>
        <v>5.8880076717725425</v>
      </c>
      <c r="AS67" s="158">
        <f t="shared" si="145"/>
        <v>5.5604194459094707</v>
      </c>
      <c r="AT67" s="158">
        <f t="shared" si="145"/>
        <v>4.7834131449041664</v>
      </c>
      <c r="AU67" s="158">
        <f t="shared" si="145"/>
        <v>7.840213444008004</v>
      </c>
      <c r="AV67" s="158">
        <f t="shared" si="145"/>
        <v>4.9305885105103098</v>
      </c>
      <c r="AW67" s="158">
        <f t="shared" si="145"/>
        <v>4.5575697249286957</v>
      </c>
      <c r="AX67" s="158">
        <f t="shared" si="145"/>
        <v>9.3427872417542588</v>
      </c>
      <c r="AY67" s="158">
        <f t="shared" si="145"/>
        <v>8.2778843053740818</v>
      </c>
      <c r="AZ67" s="158">
        <f t="shared" si="145"/>
        <v>8.1946630831253628</v>
      </c>
      <c r="BA67" s="158">
        <f t="shared" ref="BA67" si="146">IF(AH62="","",(AH67/N67)*10)</f>
        <v>26.659639529445617</v>
      </c>
      <c r="BB67" s="158">
        <f>IF(AI62="","",(AI67/O67)*10)</f>
        <v>10.010283305054248</v>
      </c>
      <c r="BC67" s="158">
        <f t="shared" ref="BC67:BD67" si="147">IF(AJ62="","",(AJ67/P67)*10)</f>
        <v>28.42661308175671</v>
      </c>
      <c r="BD67" s="158">
        <f t="shared" si="147"/>
        <v>13.240288027880275</v>
      </c>
      <c r="BE67" s="158" t="str">
        <f>IF(AL62="","",(AL67/R67)*10)</f>
        <v/>
      </c>
      <c r="BF67" s="55" t="str">
        <f t="shared" si="116"/>
        <v/>
      </c>
    </row>
    <row r="69" spans="1:58"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</row>
    <row r="70" spans="1:58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</row>
  </sheetData>
  <mergeCells count="24">
    <mergeCell ref="AO48:BE48"/>
    <mergeCell ref="BF48:BF49"/>
    <mergeCell ref="A48:A49"/>
    <mergeCell ref="B48:R48"/>
    <mergeCell ref="S48:S49"/>
    <mergeCell ref="U48:U49"/>
    <mergeCell ref="V48:AL48"/>
    <mergeCell ref="AM48:AM49"/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Q20:Q23 AK20:AK23 Q42:Q45 AK42:AK45 Q64:Q67 B64:O67 B42:O45 B20:O23 V64:AI67 V42:AI45 V20:AI23 P20:P23 AJ64:AK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AM7:AM18 AM20:AM23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opLeftCell="A43" zoomScale="106" zoomScaleNormal="106" workbookViewId="0">
      <selection activeCell="O48" sqref="O48:O49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J2" s="269"/>
    </row>
    <row r="3" spans="1:20" ht="8.25" customHeight="1" thickBot="1">
      <c r="Q3" s="10"/>
    </row>
    <row r="4" spans="1:20">
      <c r="A4" s="467" t="s">
        <v>3</v>
      </c>
      <c r="B4" s="455"/>
      <c r="C4" s="482" t="s">
        <v>1</v>
      </c>
      <c r="D4" s="483"/>
      <c r="E4" s="480" t="s">
        <v>101</v>
      </c>
      <c r="F4" s="480"/>
      <c r="G4" s="130" t="s">
        <v>0</v>
      </c>
      <c r="I4" s="484">
        <v>1000</v>
      </c>
      <c r="J4" s="480"/>
      <c r="K4" s="478" t="s">
        <v>101</v>
      </c>
      <c r="L4" s="479"/>
      <c r="M4" s="130" t="s">
        <v>0</v>
      </c>
      <c r="O4" s="490" t="s">
        <v>22</v>
      </c>
      <c r="P4" s="480"/>
      <c r="Q4" s="130" t="s">
        <v>0</v>
      </c>
    </row>
    <row r="5" spans="1:20">
      <c r="A5" s="481"/>
      <c r="B5" s="456"/>
      <c r="C5" s="485" t="s">
        <v>200</v>
      </c>
      <c r="D5" s="486"/>
      <c r="E5" s="487" t="str">
        <f>C5</f>
        <v>jan-maio</v>
      </c>
      <c r="F5" s="487"/>
      <c r="G5" s="131" t="s">
        <v>151</v>
      </c>
      <c r="I5" s="488" t="str">
        <f>C5</f>
        <v>jan-maio</v>
      </c>
      <c r="J5" s="487"/>
      <c r="K5" s="489" t="str">
        <f>C5</f>
        <v>jan-maio</v>
      </c>
      <c r="L5" s="477"/>
      <c r="M5" s="131" t="str">
        <f>G5</f>
        <v>2026 /2025</v>
      </c>
      <c r="O5" s="488" t="str">
        <f>C5</f>
        <v>jan-maio</v>
      </c>
      <c r="P5" s="486"/>
      <c r="Q5" s="131" t="str">
        <f>G5</f>
        <v>2026 /2025</v>
      </c>
    </row>
    <row r="6" spans="1:20" ht="19.5" customHeight="1">
      <c r="A6" s="481"/>
      <c r="B6" s="456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107</v>
      </c>
      <c r="B7" s="15"/>
      <c r="C7" s="78">
        <f>C8+C9</f>
        <v>658005.79</v>
      </c>
      <c r="D7" s="210">
        <f>D8+D9</f>
        <v>624812.14999999991</v>
      </c>
      <c r="E7" s="216">
        <f t="shared" ref="E7" si="0">C7/$C$20</f>
        <v>0.46195647446486071</v>
      </c>
      <c r="F7" s="217">
        <f t="shared" ref="F7" si="1">D7/$D$20</f>
        <v>0.49554798685760598</v>
      </c>
      <c r="G7" s="53">
        <f>(D7-C7)/C7</f>
        <v>-5.0445817505648589E-2</v>
      </c>
      <c r="I7" s="224">
        <f>I8+I9</f>
        <v>193479.72099999996</v>
      </c>
      <c r="J7" s="225">
        <f>J8+J9</f>
        <v>180495.0990000001</v>
      </c>
      <c r="K7" s="229">
        <f t="shared" ref="K7" si="2">I7/$I$20</f>
        <v>0.51288694049300187</v>
      </c>
      <c r="L7" s="230">
        <f t="shared" ref="L7" si="3">J7/$J$20</f>
        <v>0.51699540064966187</v>
      </c>
      <c r="M7" s="53">
        <f>(J7-I7)/I7</f>
        <v>-6.7111022968654482E-2</v>
      </c>
      <c r="O7" s="63">
        <f t="shared" ref="O7" si="4">(I7/C7)*10</f>
        <v>2.9403954181011076</v>
      </c>
      <c r="P7" s="237">
        <f t="shared" ref="P7" si="5">(J7/D7)*10</f>
        <v>2.8887898386739144</v>
      </c>
      <c r="Q7" s="53">
        <f>(P7-O7)/O7</f>
        <v>-1.7550557693536285E-2</v>
      </c>
    </row>
    <row r="8" spans="1:20" ht="20.100000000000001" customHeight="1">
      <c r="A8" s="8" t="s">
        <v>4</v>
      </c>
      <c r="C8" s="19">
        <v>340120.54</v>
      </c>
      <c r="D8" s="140">
        <v>315811.19000000012</v>
      </c>
      <c r="E8" s="214">
        <f t="shared" ref="E8:E19" si="6">C8/$C$20</f>
        <v>0.23878343920269246</v>
      </c>
      <c r="F8" s="215">
        <f t="shared" ref="F8:F19" si="7">D8/$D$20</f>
        <v>0.25047464174889206</v>
      </c>
      <c r="G8" s="52">
        <f>(D8-C8)/C8</f>
        <v>-7.147274904361807E-2</v>
      </c>
      <c r="I8" s="19">
        <v>113562.36799999991</v>
      </c>
      <c r="J8" s="140">
        <v>104841.49600000009</v>
      </c>
      <c r="K8" s="227">
        <f t="shared" ref="K8:K19" si="8">I8/$I$20</f>
        <v>0.30103752050924421</v>
      </c>
      <c r="L8" s="228">
        <f t="shared" ref="L8:L19" si="9">J8/$J$20</f>
        <v>0.3002994071835155</v>
      </c>
      <c r="M8" s="52">
        <f>(J8-I8)/I8</f>
        <v>-7.679367869468727E-2</v>
      </c>
      <c r="O8" s="27">
        <f t="shared" ref="O8:O20" si="10">(I8/C8)*10</f>
        <v>3.3388859137998521</v>
      </c>
      <c r="P8" s="143">
        <f t="shared" ref="P8:P20" si="11">(J8/D8)*10</f>
        <v>3.3197524128261584</v>
      </c>
      <c r="Q8" s="52">
        <f>(P8-O8)/O8</f>
        <v>-5.7305045657935153E-3</v>
      </c>
      <c r="R8" s="119"/>
      <c r="S8" s="293"/>
      <c r="T8" s="2"/>
    </row>
    <row r="9" spans="1:20" ht="20.100000000000001" customHeight="1">
      <c r="A9" s="8" t="s">
        <v>5</v>
      </c>
      <c r="C9" s="19">
        <v>317885.25000000006</v>
      </c>
      <c r="D9" s="140">
        <v>309000.95999999979</v>
      </c>
      <c r="E9" s="214">
        <f t="shared" si="6"/>
        <v>0.22317303526216825</v>
      </c>
      <c r="F9" s="215">
        <f t="shared" si="7"/>
        <v>0.24507334510871395</v>
      </c>
      <c r="G9" s="52">
        <f>(D9-C9)/C9</f>
        <v>-2.7948103914856914E-2</v>
      </c>
      <c r="I9" s="19">
        <v>79917.353000000061</v>
      </c>
      <c r="J9" s="140">
        <v>75653.603000000032</v>
      </c>
      <c r="K9" s="227">
        <f t="shared" si="8"/>
        <v>0.2118494199837577</v>
      </c>
      <c r="L9" s="228">
        <f t="shared" si="9"/>
        <v>0.21669599346614646</v>
      </c>
      <c r="M9" s="52">
        <f>(J9-I9)/I9</f>
        <v>-5.3351992276321085E-2</v>
      </c>
      <c r="O9" s="27">
        <f t="shared" si="10"/>
        <v>2.5140314940690089</v>
      </c>
      <c r="P9" s="143">
        <f t="shared" si="11"/>
        <v>2.448329060207453</v>
      </c>
      <c r="Q9" s="52">
        <f t="shared" ref="Q9:Q20" si="12">(P9-O9)/O9</f>
        <v>-2.6134292277784982E-2</v>
      </c>
      <c r="R9" s="119"/>
      <c r="S9" s="119"/>
      <c r="T9" s="2"/>
    </row>
    <row r="10" spans="1:20" s="427" customFormat="1" ht="20.100000000000001" customHeight="1">
      <c r="A10" s="422" t="s">
        <v>38</v>
      </c>
      <c r="B10" s="423"/>
      <c r="C10" s="424">
        <f>C11+C12</f>
        <v>527897.19000000076</v>
      </c>
      <c r="D10" s="425">
        <f>D11+D12</f>
        <v>424540.52</v>
      </c>
      <c r="E10" s="216">
        <f t="shared" si="6"/>
        <v>0.37061303787662275</v>
      </c>
      <c r="F10" s="217">
        <f t="shared" si="7"/>
        <v>0.33670952145453842</v>
      </c>
      <c r="G10" s="426">
        <f>(D10-C10)/C10</f>
        <v>-0.19578939224889716</v>
      </c>
      <c r="I10" s="428">
        <f>I11+I12</f>
        <v>65868.153000000064</v>
      </c>
      <c r="J10" s="429">
        <f>J11+J12</f>
        <v>60388.77300000003</v>
      </c>
      <c r="K10" s="229">
        <f t="shared" si="8"/>
        <v>0.17460700942449148</v>
      </c>
      <c r="L10" s="230">
        <f t="shared" si="9"/>
        <v>0.17297266277505122</v>
      </c>
      <c r="M10" s="426">
        <f>(J10-I10)/I10</f>
        <v>-8.3187090428966923E-2</v>
      </c>
      <c r="O10" s="430">
        <f t="shared" si="10"/>
        <v>1.2477458536954888</v>
      </c>
      <c r="P10" s="431">
        <f t="shared" si="11"/>
        <v>1.4224501585855698</v>
      </c>
      <c r="Q10" s="426">
        <f t="shared" si="12"/>
        <v>0.14001593703770171</v>
      </c>
      <c r="T10" s="432"/>
    </row>
    <row r="11" spans="1:20" ht="20.100000000000001" customHeight="1">
      <c r="A11" s="8"/>
      <c r="B11" t="s">
        <v>6</v>
      </c>
      <c r="C11" s="19">
        <v>520989.49000000081</v>
      </c>
      <c r="D11" s="140">
        <v>414601.16000000003</v>
      </c>
      <c r="E11" s="214">
        <f t="shared" si="6"/>
        <v>0.36576345024812951</v>
      </c>
      <c r="F11" s="215">
        <f t="shared" si="7"/>
        <v>0.32882646438105956</v>
      </c>
      <c r="G11" s="52">
        <f t="shared" ref="G11:G19" si="13">(D11-C11)/C11</f>
        <v>-0.20420436888275925</v>
      </c>
      <c r="I11" s="19">
        <v>64168.856000000058</v>
      </c>
      <c r="J11" s="140">
        <v>58072.567000000032</v>
      </c>
      <c r="K11" s="227">
        <f t="shared" si="8"/>
        <v>0.17010241723873504</v>
      </c>
      <c r="L11" s="228">
        <f t="shared" si="9"/>
        <v>0.1663383117284494</v>
      </c>
      <c r="M11" s="52">
        <f t="shared" ref="M11:M19" si="14">(J11-I11)/I11</f>
        <v>-9.5003859816357339E-2</v>
      </c>
      <c r="O11" s="27">
        <f t="shared" si="10"/>
        <v>1.2316727540895298</v>
      </c>
      <c r="P11" s="143">
        <f t="shared" si="11"/>
        <v>1.4006851066215065</v>
      </c>
      <c r="Q11" s="52">
        <f t="shared" si="12"/>
        <v>0.13722180016632179</v>
      </c>
    </row>
    <row r="12" spans="1:20" ht="20.100000000000001" customHeight="1">
      <c r="A12" s="8"/>
      <c r="B12" t="s">
        <v>39</v>
      </c>
      <c r="C12" s="19">
        <v>6907.6999999999989</v>
      </c>
      <c r="D12" s="140">
        <v>9939.3600000000097</v>
      </c>
      <c r="E12" s="218">
        <f t="shared" si="6"/>
        <v>4.8495876284932347E-3</v>
      </c>
      <c r="F12" s="219">
        <f t="shared" si="7"/>
        <v>7.8830570734788382E-3</v>
      </c>
      <c r="G12" s="52">
        <f t="shared" si="13"/>
        <v>0.43888124846186305</v>
      </c>
      <c r="I12" s="19">
        <v>1699.2969999999998</v>
      </c>
      <c r="J12" s="140">
        <v>2316.2060000000015</v>
      </c>
      <c r="K12" s="231">
        <f t="shared" si="8"/>
        <v>4.5045921857564423E-3</v>
      </c>
      <c r="L12" s="232">
        <f t="shared" si="9"/>
        <v>6.6343510466018302E-3</v>
      </c>
      <c r="M12" s="52">
        <f t="shared" si="14"/>
        <v>0.36303777385589558</v>
      </c>
      <c r="O12" s="27">
        <f t="shared" si="10"/>
        <v>2.460004053447602</v>
      </c>
      <c r="P12" s="143">
        <f t="shared" si="11"/>
        <v>2.3303371645659272</v>
      </c>
      <c r="Q12" s="52">
        <f t="shared" si="12"/>
        <v>-5.271003057899501E-2</v>
      </c>
    </row>
    <row r="13" spans="1:20" ht="20.100000000000001" customHeight="1">
      <c r="A13" s="23" t="s">
        <v>113</v>
      </c>
      <c r="B13" s="15"/>
      <c r="C13" s="78">
        <f>SUM(C14:C16)</f>
        <v>202286.18999999989</v>
      </c>
      <c r="D13" s="210">
        <f>SUM(D14:D16)</f>
        <v>189546.47000000006</v>
      </c>
      <c r="E13" s="216">
        <f t="shared" si="6"/>
        <v>0.14201609862023995</v>
      </c>
      <c r="F13" s="217">
        <f t="shared" si="7"/>
        <v>0.15033217843869659</v>
      </c>
      <c r="G13" s="53">
        <f t="shared" si="13"/>
        <v>-6.2978693701235031E-2</v>
      </c>
      <c r="I13" s="224">
        <f>SUM(I14:I16)</f>
        <v>109081.14500000009</v>
      </c>
      <c r="J13" s="225">
        <f>SUM(J14:J16)</f>
        <v>100634.19099999995</v>
      </c>
      <c r="K13" s="229">
        <f t="shared" si="8"/>
        <v>0.28915844221484882</v>
      </c>
      <c r="L13" s="230">
        <f t="shared" si="9"/>
        <v>0.28824834681577444</v>
      </c>
      <c r="M13" s="53">
        <f t="shared" si="14"/>
        <v>-7.7437342631489034E-2</v>
      </c>
      <c r="O13" s="63">
        <f t="shared" si="10"/>
        <v>5.3924168031441075</v>
      </c>
      <c r="P13" s="237">
        <f t="shared" si="11"/>
        <v>5.3092094513814958</v>
      </c>
      <c r="Q13" s="53">
        <f t="shared" si="12"/>
        <v>-1.5430437742515894E-2</v>
      </c>
    </row>
    <row r="14" spans="1:20" ht="20.100000000000001" customHeight="1">
      <c r="A14" s="8"/>
      <c r="B14" s="3" t="s">
        <v>7</v>
      </c>
      <c r="C14" s="31">
        <v>192830.7699999999</v>
      </c>
      <c r="D14" s="141">
        <v>177634.45000000004</v>
      </c>
      <c r="E14" s="214">
        <f t="shared" si="6"/>
        <v>0.13537787057701176</v>
      </c>
      <c r="F14" s="215">
        <f t="shared" si="7"/>
        <v>0.14088457481830036</v>
      </c>
      <c r="G14" s="52">
        <f t="shared" si="13"/>
        <v>-7.8806509977634109E-2</v>
      </c>
      <c r="I14" s="31">
        <v>103061.06900000008</v>
      </c>
      <c r="J14" s="141">
        <v>93643.716999999946</v>
      </c>
      <c r="K14" s="227">
        <f t="shared" si="8"/>
        <v>0.27320008572551235</v>
      </c>
      <c r="L14" s="228">
        <f t="shared" si="9"/>
        <v>0.26822540477256118</v>
      </c>
      <c r="M14" s="52">
        <f t="shared" si="14"/>
        <v>-9.1376424593462374E-2</v>
      </c>
      <c r="O14" s="27">
        <f t="shared" si="10"/>
        <v>5.3446381508511385</v>
      </c>
      <c r="P14" s="143">
        <f t="shared" si="11"/>
        <v>5.2717092320774448</v>
      </c>
      <c r="Q14" s="52">
        <f t="shared" si="12"/>
        <v>-1.3645249073050845E-2</v>
      </c>
      <c r="S14" s="119"/>
    </row>
    <row r="15" spans="1:20" ht="20.100000000000001" customHeight="1">
      <c r="A15" s="8"/>
      <c r="B15" s="3" t="s">
        <v>8</v>
      </c>
      <c r="C15" s="31">
        <v>7395.6800000000048</v>
      </c>
      <c r="D15" s="141">
        <v>9540.9200000000055</v>
      </c>
      <c r="E15" s="214">
        <f t="shared" si="6"/>
        <v>5.1921765902246588E-3</v>
      </c>
      <c r="F15" s="215">
        <f t="shared" si="7"/>
        <v>7.5670482700592066E-3</v>
      </c>
      <c r="G15" s="52">
        <f t="shared" si="13"/>
        <v>0.29006663349414785</v>
      </c>
      <c r="I15" s="31">
        <v>5229.3590000000049</v>
      </c>
      <c r="J15" s="141">
        <v>6067.5099999999993</v>
      </c>
      <c r="K15" s="227">
        <f t="shared" si="8"/>
        <v>1.3862279335463518E-2</v>
      </c>
      <c r="L15" s="228">
        <f t="shared" si="9"/>
        <v>1.7379279441797076E-2</v>
      </c>
      <c r="M15" s="52">
        <f t="shared" si="14"/>
        <v>0.16027796140980063</v>
      </c>
      <c r="O15" s="27">
        <f t="shared" si="10"/>
        <v>7.0708291867684938</v>
      </c>
      <c r="P15" s="143">
        <f t="shared" si="11"/>
        <v>6.359460093995124</v>
      </c>
      <c r="Q15" s="52">
        <f t="shared" si="12"/>
        <v>-0.10060617701026367</v>
      </c>
    </row>
    <row r="16" spans="1:20" ht="20.100000000000001" customHeight="1">
      <c r="A16" s="32"/>
      <c r="B16" s="33" t="s">
        <v>9</v>
      </c>
      <c r="C16" s="211">
        <v>2059.7399999999993</v>
      </c>
      <c r="D16" s="212">
        <v>2371.1000000000008</v>
      </c>
      <c r="E16" s="218">
        <f t="shared" si="6"/>
        <v>1.4460514530035547E-3</v>
      </c>
      <c r="F16" s="219">
        <f t="shared" si="7"/>
        <v>1.8805553503370095E-3</v>
      </c>
      <c r="G16" s="52">
        <f t="shared" si="13"/>
        <v>0.15116471010904367</v>
      </c>
      <c r="I16" s="211">
        <v>790.71699999999987</v>
      </c>
      <c r="J16" s="212">
        <v>922.96400000000051</v>
      </c>
      <c r="K16" s="231">
        <f t="shared" si="8"/>
        <v>2.0960771538729114E-3</v>
      </c>
      <c r="L16" s="232">
        <f t="shared" si="9"/>
        <v>2.6436626014162E-3</v>
      </c>
      <c r="M16" s="52">
        <f t="shared" si="14"/>
        <v>0.1672494710496937</v>
      </c>
      <c r="O16" s="27">
        <f t="shared" si="10"/>
        <v>3.8389165622845605</v>
      </c>
      <c r="P16" s="143">
        <f t="shared" si="11"/>
        <v>3.8925561975454439</v>
      </c>
      <c r="Q16" s="52">
        <f t="shared" si="12"/>
        <v>1.397259731765626E-2</v>
      </c>
    </row>
    <row r="17" spans="1:17" ht="20.100000000000001" customHeight="1">
      <c r="A17" s="8" t="s">
        <v>114</v>
      </c>
      <c r="B17" s="3"/>
      <c r="C17" s="19">
        <v>1001.0399999999993</v>
      </c>
      <c r="D17" s="140">
        <v>1184.4399999999998</v>
      </c>
      <c r="E17" s="214">
        <f t="shared" si="6"/>
        <v>7.0278547123164955E-4</v>
      </c>
      <c r="F17" s="215">
        <f t="shared" si="7"/>
        <v>9.3939731734349731E-4</v>
      </c>
      <c r="G17" s="54">
        <f t="shared" si="13"/>
        <v>0.18320946215935494</v>
      </c>
      <c r="I17" s="31">
        <v>575.99399999999991</v>
      </c>
      <c r="J17" s="141">
        <v>566.19599999999991</v>
      </c>
      <c r="K17" s="227">
        <f t="shared" si="8"/>
        <v>1.5268773330633764E-3</v>
      </c>
      <c r="L17" s="228">
        <f t="shared" si="9"/>
        <v>1.621765518775863E-3</v>
      </c>
      <c r="M17" s="54">
        <f t="shared" si="14"/>
        <v>-1.7010593860352717E-2</v>
      </c>
      <c r="O17" s="238">
        <f t="shared" si="10"/>
        <v>5.7539558858786899</v>
      </c>
      <c r="P17" s="239">
        <f t="shared" si="11"/>
        <v>4.7802843537874438</v>
      </c>
      <c r="Q17" s="54">
        <f t="shared" si="12"/>
        <v>-0.16921776103303512</v>
      </c>
    </row>
    <row r="18" spans="1:17" ht="20.100000000000001" customHeight="1">
      <c r="A18" s="8" t="s">
        <v>10</v>
      </c>
      <c r="C18" s="19">
        <v>9323.5700000000179</v>
      </c>
      <c r="D18" s="140">
        <v>6243.2400000000061</v>
      </c>
      <c r="E18" s="214">
        <f t="shared" si="6"/>
        <v>6.5456620474819063E-3</v>
      </c>
      <c r="F18" s="215">
        <f t="shared" si="7"/>
        <v>4.9516082769339286E-3</v>
      </c>
      <c r="G18" s="52">
        <f t="shared" si="13"/>
        <v>-0.33038095922484689</v>
      </c>
      <c r="I18" s="19">
        <v>4177.2209999999968</v>
      </c>
      <c r="J18" s="140">
        <v>4198.9330000000027</v>
      </c>
      <c r="K18" s="227">
        <f t="shared" si="8"/>
        <v>1.1073212672521461E-2</v>
      </c>
      <c r="L18" s="228">
        <f t="shared" si="9"/>
        <v>1.2027080295604519E-2</v>
      </c>
      <c r="M18" s="52">
        <f t="shared" si="14"/>
        <v>5.1977139825749984E-3</v>
      </c>
      <c r="O18" s="27">
        <f t="shared" si="10"/>
        <v>4.4802806221222005</v>
      </c>
      <c r="P18" s="143">
        <f t="shared" si="11"/>
        <v>6.7255671734548059</v>
      </c>
      <c r="Q18" s="52">
        <f t="shared" si="12"/>
        <v>0.50114864239666035</v>
      </c>
    </row>
    <row r="19" spans="1:17" ht="20.100000000000001" customHeight="1" thickBot="1">
      <c r="A19" s="8" t="s">
        <v>11</v>
      </c>
      <c r="B19" s="10"/>
      <c r="C19" s="21">
        <v>25875.369999999992</v>
      </c>
      <c r="D19" s="142">
        <v>14524.13</v>
      </c>
      <c r="E19" s="220">
        <f t="shared" si="6"/>
        <v>1.816594151956295E-2</v>
      </c>
      <c r="F19" s="221">
        <f t="shared" si="7"/>
        <v>1.151930765488181E-2</v>
      </c>
      <c r="G19" s="55">
        <f t="shared" si="13"/>
        <v>-0.43868899265981498</v>
      </c>
      <c r="I19" s="21">
        <v>4054.3569999999991</v>
      </c>
      <c r="J19" s="142">
        <v>2840.0279999999989</v>
      </c>
      <c r="K19" s="233">
        <f t="shared" si="8"/>
        <v>1.0747517862072923E-2</v>
      </c>
      <c r="L19" s="234">
        <f t="shared" si="9"/>
        <v>8.1347439451320315E-3</v>
      </c>
      <c r="M19" s="55">
        <f t="shared" si="14"/>
        <v>-0.29951210512542442</v>
      </c>
      <c r="O19" s="240">
        <f t="shared" si="10"/>
        <v>1.5668788504280327</v>
      </c>
      <c r="P19" s="241">
        <f t="shared" si="11"/>
        <v>1.9553859680407701</v>
      </c>
      <c r="Q19" s="55">
        <f t="shared" si="12"/>
        <v>0.24794968513781837</v>
      </c>
    </row>
    <row r="20" spans="1:17" ht="26.25" customHeight="1" thickBot="1">
      <c r="A20" s="12" t="s">
        <v>12</v>
      </c>
      <c r="B20" s="48"/>
      <c r="C20" s="163">
        <f>C7+C10+C13+C17+C18+C19</f>
        <v>1424389.1500000008</v>
      </c>
      <c r="D20" s="305">
        <f>D7+D10+D13+D17+D18+D19</f>
        <v>1260850.9499999997</v>
      </c>
      <c r="E20" s="222">
        <f>E8+E9+E10+E13+E17+E18+E19</f>
        <v>1</v>
      </c>
      <c r="F20" s="223">
        <f>F8+F9+F10+F13+F17+F18+F19</f>
        <v>1.0000000000000002</v>
      </c>
      <c r="G20" s="55">
        <f>(D20-C20)/C20</f>
        <v>-0.11481286557118259</v>
      </c>
      <c r="H20" s="1"/>
      <c r="I20" s="163">
        <f>I7+I10+I13+I17+I18+I19</f>
        <v>377236.59100000013</v>
      </c>
      <c r="J20" s="305">
        <f>J7+J10+J13+J17+J18+J19</f>
        <v>349123.22000000009</v>
      </c>
      <c r="K20" s="235">
        <f>K8+K9+K10+K13+K17+K18+K19</f>
        <v>1</v>
      </c>
      <c r="L20" s="236">
        <f>L8+L9+L10+L13+L17+L18+L19</f>
        <v>1</v>
      </c>
      <c r="M20" s="55">
        <f>(J20-I20)/I20</f>
        <v>-7.4524507088444214E-2</v>
      </c>
      <c r="N20" s="1"/>
      <c r="O20" s="24">
        <f t="shared" si="10"/>
        <v>2.6484096077255286</v>
      </c>
      <c r="P20" s="242">
        <f t="shared" si="11"/>
        <v>2.7689491767444845</v>
      </c>
      <c r="Q20" s="55">
        <f t="shared" si="12"/>
        <v>4.5513944922770493E-2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67" t="s">
        <v>2</v>
      </c>
      <c r="B24" s="455"/>
      <c r="C24" s="482" t="s">
        <v>1</v>
      </c>
      <c r="D24" s="483"/>
      <c r="E24" s="480" t="s">
        <v>102</v>
      </c>
      <c r="F24" s="480"/>
      <c r="G24" s="130" t="s">
        <v>0</v>
      </c>
      <c r="I24" s="484">
        <v>1000</v>
      </c>
      <c r="J24" s="483"/>
      <c r="K24" s="480" t="s">
        <v>102</v>
      </c>
      <c r="L24" s="480"/>
      <c r="M24" s="130" t="s">
        <v>0</v>
      </c>
      <c r="O24" s="490" t="s">
        <v>22</v>
      </c>
      <c r="P24" s="480"/>
      <c r="Q24" s="130" t="s">
        <v>0</v>
      </c>
    </row>
    <row r="25" spans="1:17" ht="15" customHeight="1">
      <c r="A25" s="481"/>
      <c r="B25" s="456"/>
      <c r="C25" s="485" t="str">
        <f>C5</f>
        <v>jan-maio</v>
      </c>
      <c r="D25" s="486"/>
      <c r="E25" s="487" t="str">
        <f>C5</f>
        <v>jan-maio</v>
      </c>
      <c r="F25" s="487"/>
      <c r="G25" s="131" t="str">
        <f>G5</f>
        <v>2026 /2025</v>
      </c>
      <c r="I25" s="488" t="str">
        <f>C5</f>
        <v>jan-maio</v>
      </c>
      <c r="J25" s="486"/>
      <c r="K25" s="476" t="str">
        <f>C5</f>
        <v>jan-maio</v>
      </c>
      <c r="L25" s="477"/>
      <c r="M25" s="131" t="str">
        <f>G5</f>
        <v>2026 /2025</v>
      </c>
      <c r="O25" s="488" t="str">
        <f>C5</f>
        <v>jan-maio</v>
      </c>
      <c r="P25" s="486"/>
      <c r="Q25" s="131" t="str">
        <f>G5</f>
        <v>2026 /2025</v>
      </c>
    </row>
    <row r="26" spans="1:17" ht="19.5" customHeight="1">
      <c r="A26" s="481"/>
      <c r="B26" s="456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107</v>
      </c>
      <c r="B27" s="15"/>
      <c r="C27" s="78">
        <f>C28+C29</f>
        <v>266203.23</v>
      </c>
      <c r="D27" s="210">
        <f>D28+D29</f>
        <v>230385.34999999998</v>
      </c>
      <c r="E27" s="216">
        <f>C27/$C$40</f>
        <v>0.39218978690960921</v>
      </c>
      <c r="F27" s="217">
        <f>D27/$D$40</f>
        <v>0.44420192382127394</v>
      </c>
      <c r="G27" s="53">
        <f>(D27-C27)/C27</f>
        <v>-0.13455088429993883</v>
      </c>
      <c r="I27" s="78">
        <f>I28+I29</f>
        <v>67205.886999999988</v>
      </c>
      <c r="J27" s="210">
        <f>J28+J29</f>
        <v>58188.137999999992</v>
      </c>
      <c r="K27" s="216">
        <f>I27/$I$40</f>
        <v>0.39498155362634424</v>
      </c>
      <c r="L27" s="217">
        <f>J27/$J$40</f>
        <v>0.38618876811510755</v>
      </c>
      <c r="M27" s="53">
        <f>(J27-I27)/I27</f>
        <v>-0.13418093864306854</v>
      </c>
      <c r="O27" s="63">
        <f t="shared" ref="O27" si="15">(I27/C27)*10</f>
        <v>2.5246082476159284</v>
      </c>
      <c r="P27" s="237">
        <f t="shared" ref="P27" si="16">(J27/D27)*10</f>
        <v>2.5256874189265939</v>
      </c>
      <c r="Q27" s="53">
        <f>(P27-O27)/O27</f>
        <v>4.2746089880858968E-4</v>
      </c>
    </row>
    <row r="28" spans="1:17" ht="20.100000000000001" customHeight="1">
      <c r="A28" s="8" t="s">
        <v>4</v>
      </c>
      <c r="C28" s="19">
        <v>131931.94</v>
      </c>
      <c r="D28" s="140">
        <v>116776.16000000002</v>
      </c>
      <c r="E28" s="214">
        <f>C28/$C$40</f>
        <v>0.19437164393223685</v>
      </c>
      <c r="F28" s="215">
        <f>D28/$D$40</f>
        <v>0.22515405136854802</v>
      </c>
      <c r="G28" s="52">
        <f>(D28-C28)/C28</f>
        <v>-0.114875745782257</v>
      </c>
      <c r="I28" s="19">
        <v>35713.323000000004</v>
      </c>
      <c r="J28" s="140">
        <v>32705.593000000008</v>
      </c>
      <c r="K28" s="214">
        <f>I28/$I$40</f>
        <v>0.20989387140592991</v>
      </c>
      <c r="L28" s="215">
        <f>J28/$J$40</f>
        <v>0.21706370241893783</v>
      </c>
      <c r="M28" s="52">
        <f>(J28-I28)/I28</f>
        <v>-8.4218710199552016E-2</v>
      </c>
      <c r="O28" s="27">
        <f t="shared" ref="O28:O40" si="17">(I28/C28)*10</f>
        <v>2.7069504928071249</v>
      </c>
      <c r="P28" s="143">
        <f t="shared" ref="P28:P40" si="18">(J28/D28)*10</f>
        <v>2.8007080383530343</v>
      </c>
      <c r="Q28" s="52">
        <f>(P28-O28)/O28</f>
        <v>3.4635855289943722E-2</v>
      </c>
    </row>
    <row r="29" spans="1:17" ht="20.100000000000001" customHeight="1">
      <c r="A29" s="8" t="s">
        <v>5</v>
      </c>
      <c r="C29" s="19">
        <v>134271.28999999995</v>
      </c>
      <c r="D29" s="140">
        <v>113609.18999999994</v>
      </c>
      <c r="E29" s="214">
        <f>C29/$C$40</f>
        <v>0.1978181429773723</v>
      </c>
      <c r="F29" s="215">
        <f>D29/$D$40</f>
        <v>0.21904787245272592</v>
      </c>
      <c r="G29" s="52">
        <f t="shared" ref="G29:G40" si="19">(D29-C29)/C29</f>
        <v>-0.15388323147859839</v>
      </c>
      <c r="I29" s="19">
        <v>31492.56399999998</v>
      </c>
      <c r="J29" s="140">
        <v>25482.544999999987</v>
      </c>
      <c r="K29" s="214">
        <f t="shared" ref="K29:K39" si="20">I29/$I$40</f>
        <v>0.1850876822204143</v>
      </c>
      <c r="L29" s="215">
        <f t="shared" ref="L29:L39" si="21">J29/$J$40</f>
        <v>0.1691250656961697</v>
      </c>
      <c r="M29" s="52">
        <f t="shared" ref="M29:M40" si="22">(J29-I29)/I29</f>
        <v>-0.19083930416081704</v>
      </c>
      <c r="O29" s="27">
        <f t="shared" si="17"/>
        <v>2.3454428716667572</v>
      </c>
      <c r="P29" s="143">
        <f t="shared" si="18"/>
        <v>2.2430003241815206</v>
      </c>
      <c r="Q29" s="52">
        <f t="shared" ref="Q29:Q38" si="23">(P29-O29)/O29</f>
        <v>-4.3677272519725543E-2</v>
      </c>
    </row>
    <row r="30" spans="1:17" ht="20.100000000000001" customHeight="1">
      <c r="A30" s="23" t="s">
        <v>38</v>
      </c>
      <c r="B30" s="15"/>
      <c r="C30" s="78">
        <f>C31+C32</f>
        <v>232178.94000000003</v>
      </c>
      <c r="D30" s="210">
        <f>D31+D32</f>
        <v>130547.31000000017</v>
      </c>
      <c r="E30" s="216">
        <f>C30/$C$40</f>
        <v>0.34206275034115463</v>
      </c>
      <c r="F30" s="217">
        <f>D30/$D$40</f>
        <v>0.25170596243073756</v>
      </c>
      <c r="G30" s="53">
        <f>(D30-C30)/C30</f>
        <v>-0.43772975275018416</v>
      </c>
      <c r="I30" s="78">
        <f>I31+I32</f>
        <v>28225.318999999967</v>
      </c>
      <c r="J30" s="210">
        <f>J31+J32</f>
        <v>23519.279999999977</v>
      </c>
      <c r="K30" s="216">
        <f t="shared" si="20"/>
        <v>0.16588547295297451</v>
      </c>
      <c r="L30" s="217">
        <f t="shared" si="21"/>
        <v>0.15609507508479267</v>
      </c>
      <c r="M30" s="53">
        <f t="shared" si="22"/>
        <v>-0.16673111825591752</v>
      </c>
      <c r="O30" s="63">
        <f t="shared" si="17"/>
        <v>1.2156709389749114</v>
      </c>
      <c r="P30" s="237">
        <f t="shared" si="18"/>
        <v>1.8015905498167633</v>
      </c>
      <c r="Q30" s="53">
        <f t="shared" si="23"/>
        <v>0.48197221144063546</v>
      </c>
    </row>
    <row r="31" spans="1:17" ht="20.100000000000001" customHeight="1">
      <c r="A31" s="8"/>
      <c r="B31" t="s">
        <v>6</v>
      </c>
      <c r="C31" s="31">
        <v>229242.44000000003</v>
      </c>
      <c r="D31" s="141">
        <v>126918.13000000016</v>
      </c>
      <c r="E31" s="214">
        <f t="shared" ref="E31:E38" si="24">C31/$C$40</f>
        <v>0.33773648687222502</v>
      </c>
      <c r="F31" s="215">
        <f t="shared" ref="F31:F38" si="25">D31/$D$40</f>
        <v>0.24470860457836674</v>
      </c>
      <c r="G31" s="52">
        <f>(D31-C31)/C31</f>
        <v>-0.44635849278170242</v>
      </c>
      <c r="I31" s="31">
        <v>27596.734999999968</v>
      </c>
      <c r="J31" s="141">
        <v>22795.936999999976</v>
      </c>
      <c r="K31" s="214">
        <f>I31/$I$40</f>
        <v>0.16219116734988559</v>
      </c>
      <c r="L31" s="215">
        <f>J31/$J$40</f>
        <v>0.15129432098445206</v>
      </c>
      <c r="M31" s="52">
        <f>(J31-I31)/I31</f>
        <v>-0.17396253578548321</v>
      </c>
      <c r="O31" s="27">
        <f t="shared" si="17"/>
        <v>1.2038231228039609</v>
      </c>
      <c r="P31" s="143">
        <f t="shared" si="18"/>
        <v>1.7961135260974888</v>
      </c>
      <c r="Q31" s="52">
        <f t="shared" si="23"/>
        <v>0.49200783077995475</v>
      </c>
    </row>
    <row r="32" spans="1:17" ht="20.100000000000001" customHeight="1">
      <c r="A32" s="8"/>
      <c r="B32" t="s">
        <v>39</v>
      </c>
      <c r="C32" s="31">
        <v>2936.4999999999986</v>
      </c>
      <c r="D32" s="141">
        <v>3629.1800000000026</v>
      </c>
      <c r="E32" s="218">
        <f t="shared" si="24"/>
        <v>4.3262634689296108E-3</v>
      </c>
      <c r="F32" s="219">
        <f t="shared" si="25"/>
        <v>6.9973578523707877E-3</v>
      </c>
      <c r="G32" s="52">
        <f>(D32-C32)/C32</f>
        <v>0.23588625915205322</v>
      </c>
      <c r="I32" s="31">
        <v>628.58399999999983</v>
      </c>
      <c r="J32" s="141">
        <v>723.34299999999996</v>
      </c>
      <c r="K32" s="218">
        <f>I32/$I$40</f>
        <v>3.694305603088937E-3</v>
      </c>
      <c r="L32" s="219">
        <f>J32/$J$40</f>
        <v>4.8007541003406273E-3</v>
      </c>
      <c r="M32" s="52">
        <f>(J32-I32)/I32</f>
        <v>0.15074993954666385</v>
      </c>
      <c r="O32" s="27">
        <f t="shared" si="17"/>
        <v>2.1405891367273968</v>
      </c>
      <c r="P32" s="143">
        <f t="shared" si="18"/>
        <v>1.9931306796576622</v>
      </c>
      <c r="Q32" s="52">
        <f t="shared" si="23"/>
        <v>-6.8886856678705727E-2</v>
      </c>
    </row>
    <row r="33" spans="1:17" ht="20.100000000000001" customHeight="1">
      <c r="A33" s="23" t="s">
        <v>113</v>
      </c>
      <c r="B33" s="15"/>
      <c r="C33" s="78">
        <f>SUM(C34:C36)</f>
        <v>158019.44999999998</v>
      </c>
      <c r="D33" s="210">
        <f>SUM(D34:D36)</f>
        <v>148444.64000000001</v>
      </c>
      <c r="E33" s="216">
        <f t="shared" si="24"/>
        <v>0.23280564410534629</v>
      </c>
      <c r="F33" s="217">
        <f t="shared" si="25"/>
        <v>0.28621348826631748</v>
      </c>
      <c r="G33" s="53">
        <f t="shared" si="19"/>
        <v>-6.0592604264854542E-2</v>
      </c>
      <c r="I33" s="78">
        <f>SUM(I34:I36)</f>
        <v>71120.740999999995</v>
      </c>
      <c r="J33" s="210">
        <f>SUM(J34:J36)</f>
        <v>66964.612000000023</v>
      </c>
      <c r="K33" s="216">
        <f t="shared" si="20"/>
        <v>0.41798988197621501</v>
      </c>
      <c r="L33" s="217">
        <f t="shared" si="21"/>
        <v>0.44443733558867549</v>
      </c>
      <c r="M33" s="53">
        <f t="shared" si="22"/>
        <v>-5.8437650417618288E-2</v>
      </c>
      <c r="O33" s="63">
        <f t="shared" si="17"/>
        <v>4.5007586724292485</v>
      </c>
      <c r="P33" s="237">
        <f t="shared" si="18"/>
        <v>4.5110831889922069</v>
      </c>
      <c r="Q33" s="53">
        <f t="shared" si="23"/>
        <v>2.293950268030219E-3</v>
      </c>
    </row>
    <row r="34" spans="1:17" ht="20.100000000000001" customHeight="1">
      <c r="A34" s="8"/>
      <c r="B34" s="3" t="s">
        <v>7</v>
      </c>
      <c r="C34" s="31">
        <v>152740.18</v>
      </c>
      <c r="D34" s="141">
        <v>141018.51</v>
      </c>
      <c r="E34" s="214">
        <f t="shared" si="24"/>
        <v>0.22502784300076056</v>
      </c>
      <c r="F34" s="215">
        <f t="shared" si="25"/>
        <v>0.27189529818805569</v>
      </c>
      <c r="G34" s="52">
        <f t="shared" si="19"/>
        <v>-7.6742544103326218E-2</v>
      </c>
      <c r="I34" s="308">
        <v>68681.277000000002</v>
      </c>
      <c r="J34" s="309">
        <v>63505.035000000025</v>
      </c>
      <c r="K34" s="214">
        <f t="shared" si="20"/>
        <v>0.40365269629580675</v>
      </c>
      <c r="L34" s="215">
        <f t="shared" si="21"/>
        <v>0.42147647404969035</v>
      </c>
      <c r="M34" s="52">
        <f t="shared" si="22"/>
        <v>-7.5366129258196177E-2</v>
      </c>
      <c r="O34" s="27">
        <f t="shared" si="17"/>
        <v>4.4966083580626917</v>
      </c>
      <c r="P34" s="143">
        <f t="shared" si="18"/>
        <v>4.5033120120188492</v>
      </c>
      <c r="Q34" s="52">
        <f t="shared" si="23"/>
        <v>1.4908245109088755E-3</v>
      </c>
    </row>
    <row r="35" spans="1:17" ht="20.100000000000001" customHeight="1">
      <c r="A35" s="8"/>
      <c r="B35" s="3" t="s">
        <v>8</v>
      </c>
      <c r="C35" s="31">
        <v>3689.9300000000012</v>
      </c>
      <c r="D35" s="141">
        <v>5777.5699999999988</v>
      </c>
      <c r="E35" s="214">
        <f t="shared" si="24"/>
        <v>5.4362708537059254E-3</v>
      </c>
      <c r="F35" s="215">
        <f t="shared" si="25"/>
        <v>1.1139630662331947E-2</v>
      </c>
      <c r="G35" s="52">
        <f t="shared" si="19"/>
        <v>0.56576683026507191</v>
      </c>
      <c r="I35" s="308">
        <v>1995.274999999999</v>
      </c>
      <c r="J35" s="309">
        <v>2989.9020000000005</v>
      </c>
      <c r="K35" s="214">
        <f t="shared" si="20"/>
        <v>1.1726603941880921E-2</v>
      </c>
      <c r="L35" s="215">
        <f t="shared" si="21"/>
        <v>1.9843676217391533E-2</v>
      </c>
      <c r="M35" s="52">
        <f t="shared" si="22"/>
        <v>0.49849118542556892</v>
      </c>
      <c r="O35" s="27">
        <f t="shared" si="17"/>
        <v>5.4073519009845672</v>
      </c>
      <c r="P35" s="143">
        <f t="shared" si="18"/>
        <v>5.1750164861697936</v>
      </c>
      <c r="Q35" s="52">
        <f t="shared" si="23"/>
        <v>-4.2966579403214002E-2</v>
      </c>
    </row>
    <row r="36" spans="1:17" ht="20.100000000000001" customHeight="1">
      <c r="A36" s="32"/>
      <c r="B36" s="33" t="s">
        <v>9</v>
      </c>
      <c r="C36" s="211">
        <v>1589.3399999999986</v>
      </c>
      <c r="D36" s="212">
        <v>1648.5599999999995</v>
      </c>
      <c r="E36" s="218">
        <f t="shared" si="24"/>
        <v>2.3415302508798174E-3</v>
      </c>
      <c r="F36" s="219">
        <f t="shared" si="25"/>
        <v>3.1785594159298726E-3</v>
      </c>
      <c r="G36" s="52">
        <f t="shared" si="19"/>
        <v>3.7260749745177867E-2</v>
      </c>
      <c r="I36" s="310">
        <v>444.18899999999996</v>
      </c>
      <c r="J36" s="311">
        <v>469.6749999999999</v>
      </c>
      <c r="K36" s="218">
        <f t="shared" si="20"/>
        <v>2.6105817385273442E-3</v>
      </c>
      <c r="L36" s="219">
        <f t="shared" si="21"/>
        <v>3.1171853215936057E-3</v>
      </c>
      <c r="M36" s="52">
        <f t="shared" si="22"/>
        <v>5.7376477130230454E-2</v>
      </c>
      <c r="O36" s="27">
        <f t="shared" si="17"/>
        <v>2.7948016157650368</v>
      </c>
      <c r="P36" s="143">
        <f t="shared" si="18"/>
        <v>2.8490015528703845</v>
      </c>
      <c r="Q36" s="52">
        <f t="shared" si="23"/>
        <v>1.9393125007375951E-2</v>
      </c>
    </row>
    <row r="37" spans="1:17" ht="20.100000000000001" customHeight="1">
      <c r="A37" s="8" t="s">
        <v>114</v>
      </c>
      <c r="B37" s="3"/>
      <c r="C37" s="19">
        <v>744.51</v>
      </c>
      <c r="D37" s="140">
        <v>315.28999999999996</v>
      </c>
      <c r="E37" s="214">
        <f t="shared" si="24"/>
        <v>1.0968657978044562E-3</v>
      </c>
      <c r="F37" s="215">
        <f t="shared" si="25"/>
        <v>6.0790507973536279E-4</v>
      </c>
      <c r="G37" s="54">
        <f>(D37-C37)/C37</f>
        <v>-0.57651341150555402</v>
      </c>
      <c r="I37" s="308">
        <v>184.71700000000001</v>
      </c>
      <c r="J37" s="309">
        <v>88.367999999999995</v>
      </c>
      <c r="K37" s="214">
        <f>I37/$I$40</f>
        <v>1.0856163187191836E-3</v>
      </c>
      <c r="L37" s="215">
        <f>J37/$J$40</f>
        <v>5.864894501486854E-4</v>
      </c>
      <c r="M37" s="54">
        <f>(J37-I37)/I37</f>
        <v>-0.52160331750732203</v>
      </c>
      <c r="O37" s="238">
        <f t="shared" si="17"/>
        <v>2.4810546533961935</v>
      </c>
      <c r="P37" s="239">
        <f t="shared" si="18"/>
        <v>2.8027530210282596</v>
      </c>
      <c r="Q37" s="54">
        <f t="shared" si="23"/>
        <v>0.12966194323519198</v>
      </c>
    </row>
    <row r="38" spans="1:17" ht="20.100000000000001" customHeight="1">
      <c r="A38" s="8" t="s">
        <v>10</v>
      </c>
      <c r="C38" s="19">
        <v>4817.2100000000009</v>
      </c>
      <c r="D38" s="140">
        <v>523.03999999999974</v>
      </c>
      <c r="E38" s="214">
        <f t="shared" si="24"/>
        <v>7.0970610063553286E-3</v>
      </c>
      <c r="F38" s="215">
        <f t="shared" si="25"/>
        <v>1.008464185051172E-3</v>
      </c>
      <c r="G38" s="52">
        <f t="shared" si="19"/>
        <v>-0.89142262845090836</v>
      </c>
      <c r="I38" s="308">
        <v>1065.2010000000002</v>
      </c>
      <c r="J38" s="309">
        <v>277.93099999999981</v>
      </c>
      <c r="K38" s="214">
        <f t="shared" si="20"/>
        <v>6.2603852829787917E-3</v>
      </c>
      <c r="L38" s="215">
        <f t="shared" si="21"/>
        <v>1.8445998480136948E-3</v>
      </c>
      <c r="M38" s="52">
        <f t="shared" si="22"/>
        <v>-0.73908116871839236</v>
      </c>
      <c r="O38" s="27">
        <f t="shared" si="17"/>
        <v>2.2112405313449073</v>
      </c>
      <c r="P38" s="143">
        <f t="shared" si="18"/>
        <v>5.3137618537779128</v>
      </c>
      <c r="Q38" s="52">
        <f t="shared" si="23"/>
        <v>1.4030682227708664</v>
      </c>
    </row>
    <row r="39" spans="1:17" ht="20.100000000000001" customHeight="1" thickBot="1">
      <c r="A39" s="8" t="s">
        <v>11</v>
      </c>
      <c r="B39" s="10"/>
      <c r="C39" s="21">
        <v>16797.909999999993</v>
      </c>
      <c r="D39" s="142">
        <v>8434.42</v>
      </c>
      <c r="E39" s="220">
        <f>C39/$C$40</f>
        <v>2.4747891839730085E-2</v>
      </c>
      <c r="F39" s="221">
        <f>D39/$D$40</f>
        <v>1.6262256216884579E-2</v>
      </c>
      <c r="G39" s="55">
        <f t="shared" si="19"/>
        <v>-0.49788872544262924</v>
      </c>
      <c r="I39" s="312">
        <v>2347.5669999999991</v>
      </c>
      <c r="J39" s="313">
        <v>1634.4580000000003</v>
      </c>
      <c r="K39" s="220">
        <f t="shared" si="20"/>
        <v>1.3797089842768326E-2</v>
      </c>
      <c r="L39" s="221">
        <f t="shared" si="21"/>
        <v>1.0847731913261816E-2</v>
      </c>
      <c r="M39" s="55">
        <f t="shared" si="22"/>
        <v>-0.30376513215597212</v>
      </c>
      <c r="O39" s="240">
        <f t="shared" si="17"/>
        <v>1.3975351695538316</v>
      </c>
      <c r="P39" s="241">
        <f t="shared" si="18"/>
        <v>1.9378427917983696</v>
      </c>
      <c r="Q39" s="55">
        <f>(P39-O39)/O39</f>
        <v>0.38661468706868624</v>
      </c>
    </row>
    <row r="40" spans="1:17" ht="26.25" customHeight="1" thickBot="1">
      <c r="A40" s="12" t="s">
        <v>12</v>
      </c>
      <c r="B40" s="48"/>
      <c r="C40" s="213">
        <f>C28+C29+C30+C33+C37+C38+C39</f>
        <v>678761.25</v>
      </c>
      <c r="D40" s="226">
        <f>D28+D29+D30+D33+D37+D38+D39</f>
        <v>518650.0500000001</v>
      </c>
      <c r="E40" s="222">
        <f>C40/$C$40</f>
        <v>1</v>
      </c>
      <c r="F40" s="223">
        <f>D40/$D$40</f>
        <v>1</v>
      </c>
      <c r="G40" s="55">
        <f t="shared" si="19"/>
        <v>-0.23588736098296698</v>
      </c>
      <c r="H40" s="1"/>
      <c r="I40" s="213">
        <f>I28+I29+I30+I33+I37+I38+I39</f>
        <v>170149.43199999994</v>
      </c>
      <c r="J40" s="226">
        <f>J28+J29+J30+J33+J37+J38+J39</f>
        <v>150672.78700000001</v>
      </c>
      <c r="K40" s="222">
        <f>K28+K29+K30+K33+K37+K38+K39</f>
        <v>1</v>
      </c>
      <c r="L40" s="223">
        <f>L28+L29+L30+L33+L37+L38+L39</f>
        <v>0.99999999999999989</v>
      </c>
      <c r="M40" s="55">
        <f t="shared" si="22"/>
        <v>-0.11446788138558076</v>
      </c>
      <c r="N40" s="1"/>
      <c r="O40" s="24">
        <f t="shared" si="17"/>
        <v>2.5067640794167305</v>
      </c>
      <c r="P40" s="242">
        <f t="shared" si="18"/>
        <v>2.9050953913915558</v>
      </c>
      <c r="Q40" s="55">
        <f>(P40-O40)/O40</f>
        <v>0.1589025928868058</v>
      </c>
    </row>
    <row r="42" spans="1:17">
      <c r="A42" s="1"/>
    </row>
    <row r="43" spans="1:17" ht="8.25" customHeight="1" thickBot="1"/>
    <row r="44" spans="1:17" ht="15" customHeight="1">
      <c r="A44" s="467" t="s">
        <v>15</v>
      </c>
      <c r="B44" s="455"/>
      <c r="C44" s="482" t="s">
        <v>1</v>
      </c>
      <c r="D44" s="483"/>
      <c r="E44" s="480" t="s">
        <v>102</v>
      </c>
      <c r="F44" s="480"/>
      <c r="G44" s="130" t="s">
        <v>0</v>
      </c>
      <c r="I44" s="484">
        <v>1000</v>
      </c>
      <c r="J44" s="483"/>
      <c r="K44" s="480" t="s">
        <v>102</v>
      </c>
      <c r="L44" s="480"/>
      <c r="M44" s="130" t="s">
        <v>0</v>
      </c>
      <c r="O44" s="490" t="s">
        <v>22</v>
      </c>
      <c r="P44" s="480"/>
      <c r="Q44" s="130" t="s">
        <v>0</v>
      </c>
    </row>
    <row r="45" spans="1:17" ht="15" customHeight="1">
      <c r="A45" s="481"/>
      <c r="B45" s="456"/>
      <c r="C45" s="485" t="str">
        <f>C5</f>
        <v>jan-maio</v>
      </c>
      <c r="D45" s="486"/>
      <c r="E45" s="487" t="str">
        <f>C25</f>
        <v>jan-maio</v>
      </c>
      <c r="F45" s="487"/>
      <c r="G45" s="131" t="str">
        <f>G25</f>
        <v>2026 /2025</v>
      </c>
      <c r="I45" s="488" t="str">
        <f>C5</f>
        <v>jan-maio</v>
      </c>
      <c r="J45" s="486"/>
      <c r="K45" s="476" t="str">
        <f>C25</f>
        <v>jan-maio</v>
      </c>
      <c r="L45" s="477"/>
      <c r="M45" s="131" t="str">
        <f>G45</f>
        <v>2026 /2025</v>
      </c>
      <c r="O45" s="488" t="str">
        <f>C5</f>
        <v>jan-maio</v>
      </c>
      <c r="P45" s="486"/>
      <c r="Q45" s="131" t="str">
        <f>Q25</f>
        <v>2026 /2025</v>
      </c>
    </row>
    <row r="46" spans="1:17" ht="15.75" customHeight="1">
      <c r="A46" s="481"/>
      <c r="B46" s="456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5.75" customHeight="1">
      <c r="A47" s="23" t="s">
        <v>107</v>
      </c>
      <c r="B47" s="15"/>
      <c r="C47" s="78">
        <f>C48+C49</f>
        <v>391802.56</v>
      </c>
      <c r="D47" s="210">
        <f>D48+D49</f>
        <v>394426.80000000016</v>
      </c>
      <c r="E47" s="216">
        <f>C47/$C$60</f>
        <v>0.52546660338219642</v>
      </c>
      <c r="F47" s="217">
        <f>D47/$D$60</f>
        <v>0.53142861993295909</v>
      </c>
      <c r="G47" s="53">
        <f>(D47-C47)/C47</f>
        <v>6.697863331980693E-3</v>
      </c>
      <c r="H47"/>
      <c r="I47" s="78">
        <f>I48+I49</f>
        <v>126273.83400000009</v>
      </c>
      <c r="J47" s="210">
        <f>J48+J49</f>
        <v>122306.96099999998</v>
      </c>
      <c r="K47" s="216">
        <f>I47/$I$60</f>
        <v>0.60976177668263842</v>
      </c>
      <c r="L47" s="217">
        <f>J47/$J$60</f>
        <v>0.61630987219866629</v>
      </c>
      <c r="M47" s="53">
        <f>(J47-I47)/I47</f>
        <v>-3.1414845612433892E-2</v>
      </c>
      <c r="N47"/>
      <c r="O47" s="63">
        <f t="shared" ref="O47" si="26">(I47/C47)*10</f>
        <v>3.2228945619957177</v>
      </c>
      <c r="P47" s="237">
        <f t="shared" ref="P47" si="27">(J47/D47)*10</f>
        <v>3.100878566060925</v>
      </c>
      <c r="Q47" s="53">
        <f>(P47-O47)/O47</f>
        <v>-3.78591336414172E-2</v>
      </c>
    </row>
    <row r="48" spans="1:17" ht="20.100000000000001" customHeight="1">
      <c r="A48" s="8" t="s">
        <v>4</v>
      </c>
      <c r="C48" s="19">
        <v>208188.59999999995</v>
      </c>
      <c r="D48" s="140">
        <v>199035.03000000012</v>
      </c>
      <c r="E48" s="214">
        <f>C48/$C$60</f>
        <v>0.27921245972689585</v>
      </c>
      <c r="F48" s="215">
        <f>D48/$D$60</f>
        <v>0.268168672390454</v>
      </c>
      <c r="G48" s="52">
        <f>(D48-C48)/C48</f>
        <v>-4.3967681227501575E-2</v>
      </c>
      <c r="I48" s="19">
        <v>77849.045000000013</v>
      </c>
      <c r="J48" s="140">
        <v>72135.902999999962</v>
      </c>
      <c r="K48" s="214">
        <f>I48/$I$60</f>
        <v>0.37592405717439958</v>
      </c>
      <c r="L48" s="215">
        <f>J48/$J$60</f>
        <v>0.36349582064151992</v>
      </c>
      <c r="M48" s="52">
        <f>(J48-I48)/I48</f>
        <v>-7.3387438471468086E-2</v>
      </c>
      <c r="O48" s="27">
        <f t="shared" ref="O48:O60" si="28">(I48/C48)*10</f>
        <v>3.7393519625954559</v>
      </c>
      <c r="P48" s="143">
        <f t="shared" ref="P48:P60" si="29">(J48/D48)*10</f>
        <v>3.6242817658780928</v>
      </c>
      <c r="Q48" s="52">
        <f>(P48-O48)/O48</f>
        <v>-3.0772764336816725E-2</v>
      </c>
    </row>
    <row r="49" spans="1:17" ht="20.100000000000001" customHeight="1">
      <c r="A49" s="8" t="s">
        <v>5</v>
      </c>
      <c r="C49" s="19">
        <v>183613.96000000005</v>
      </c>
      <c r="D49" s="140">
        <v>195391.77000000008</v>
      </c>
      <c r="E49" s="214">
        <f>C49/$C$60</f>
        <v>0.24625414365530052</v>
      </c>
      <c r="F49" s="215">
        <f>D49/$D$60</f>
        <v>0.26325994754250509</v>
      </c>
      <c r="G49" s="52">
        <f>(D49-C49)/C49</f>
        <v>6.4144414727507773E-2</v>
      </c>
      <c r="I49" s="19">
        <v>48424.789000000077</v>
      </c>
      <c r="J49" s="140">
        <v>50171.058000000012</v>
      </c>
      <c r="K49" s="214">
        <f>I49/$I$60</f>
        <v>0.23383771950823881</v>
      </c>
      <c r="L49" s="215">
        <f>J49/$J$60</f>
        <v>0.25281405155714631</v>
      </c>
      <c r="M49" s="52">
        <f>(J49-I49)/I49</f>
        <v>3.6061468435101121E-2</v>
      </c>
      <c r="O49" s="27">
        <f t="shared" si="28"/>
        <v>2.6373152128520112</v>
      </c>
      <c r="P49" s="143">
        <f t="shared" si="29"/>
        <v>2.5677160302094606</v>
      </c>
      <c r="Q49" s="52">
        <f>(P49-O49)/O49</f>
        <v>-2.6390164627794171E-2</v>
      </c>
    </row>
    <row r="50" spans="1:17" ht="20.100000000000001" customHeight="1">
      <c r="A50" s="23" t="s">
        <v>38</v>
      </c>
      <c r="B50" s="15"/>
      <c r="C50" s="78">
        <f>C51+C52</f>
        <v>295718.25000000012</v>
      </c>
      <c r="D50" s="210">
        <f>D51+D52</f>
        <v>293993.20999999996</v>
      </c>
      <c r="E50" s="216">
        <f>C50/$C$60</f>
        <v>0.39660298387439646</v>
      </c>
      <c r="F50" s="217">
        <f>D50/$D$60</f>
        <v>0.39611001549580438</v>
      </c>
      <c r="G50" s="53">
        <f>(D50-C50)/C50</f>
        <v>-5.8333903977862474E-3</v>
      </c>
      <c r="I50" s="78">
        <f>I51+I52</f>
        <v>37642.83400000001</v>
      </c>
      <c r="J50" s="210">
        <f>J51+J52</f>
        <v>36869.492999999995</v>
      </c>
      <c r="K50" s="216">
        <f>I50/$I$60</f>
        <v>0.181772902683937</v>
      </c>
      <c r="L50" s="217">
        <f>J50/$J$60</f>
        <v>0.18578691133417682</v>
      </c>
      <c r="M50" s="53">
        <f>(J50-I50)/I50</f>
        <v>-2.0544175818431064E-2</v>
      </c>
      <c r="O50" s="63">
        <f t="shared" si="28"/>
        <v>1.2729290126666173</v>
      </c>
      <c r="P50" s="237">
        <f t="shared" si="29"/>
        <v>1.2540933513396448</v>
      </c>
      <c r="Q50" s="53">
        <f>(P50-O50)/O50</f>
        <v>-1.4797102697434983E-2</v>
      </c>
    </row>
    <row r="51" spans="1:17" ht="20.100000000000001" customHeight="1">
      <c r="A51" s="8"/>
      <c r="B51" t="s">
        <v>6</v>
      </c>
      <c r="C51" s="31">
        <v>291747.0500000001</v>
      </c>
      <c r="D51" s="141">
        <v>287683.02999999997</v>
      </c>
      <c r="E51" s="214">
        <f t="shared" ref="E51:E57" si="30">C51/$C$60</f>
        <v>0.39127700291257889</v>
      </c>
      <c r="F51" s="215">
        <f t="shared" ref="F51:F57" si="31">D51/$D$60</f>
        <v>0.38760803173372593</v>
      </c>
      <c r="G51" s="52">
        <f t="shared" ref="G51:G59" si="32">(D51-C51)/C51</f>
        <v>-1.3929943764641781E-2</v>
      </c>
      <c r="I51" s="31">
        <v>36572.121000000006</v>
      </c>
      <c r="J51" s="141">
        <v>35276.629999999997</v>
      </c>
      <c r="K51" s="214">
        <f t="shared" ref="K51:K58" si="33">I51/$I$60</f>
        <v>0.17660255313078099</v>
      </c>
      <c r="L51" s="215">
        <f t="shared" ref="L51:L58" si="34">J51/$J$60</f>
        <v>0.17776040831314285</v>
      </c>
      <c r="M51" s="52">
        <f t="shared" ref="M51:M58" si="35">(J51-I51)/I51</f>
        <v>-3.5422911348237329E-2</v>
      </c>
      <c r="O51" s="27">
        <f t="shared" si="28"/>
        <v>1.2535558114469363</v>
      </c>
      <c r="P51" s="143">
        <f t="shared" si="29"/>
        <v>1.2262325657512716</v>
      </c>
      <c r="Q51" s="52">
        <f t="shared" ref="Q51:Q58" si="36">(P51-O51)/O51</f>
        <v>-2.1796592896910116E-2</v>
      </c>
    </row>
    <row r="52" spans="1:17" ht="20.100000000000001" customHeight="1">
      <c r="A52" s="8"/>
      <c r="B52" t="s">
        <v>39</v>
      </c>
      <c r="C52" s="31">
        <v>3971.2000000000012</v>
      </c>
      <c r="D52" s="141">
        <v>6310.1800000000057</v>
      </c>
      <c r="E52" s="218">
        <f t="shared" si="30"/>
        <v>5.3259809618175511E-3</v>
      </c>
      <c r="F52" s="219">
        <f t="shared" si="31"/>
        <v>8.5019837620784414E-3</v>
      </c>
      <c r="G52" s="52">
        <f t="shared" si="32"/>
        <v>0.58898569701853443</v>
      </c>
      <c r="I52" s="31">
        <v>1070.713</v>
      </c>
      <c r="J52" s="141">
        <v>1592.8629999999996</v>
      </c>
      <c r="K52" s="218">
        <f t="shared" si="33"/>
        <v>5.1703495531560187E-3</v>
      </c>
      <c r="L52" s="219">
        <f t="shared" si="34"/>
        <v>8.0265030210339705E-3</v>
      </c>
      <c r="M52" s="52">
        <f t="shared" si="35"/>
        <v>0.48766569566260953</v>
      </c>
      <c r="O52" s="27">
        <f t="shared" si="28"/>
        <v>2.6961951047542292</v>
      </c>
      <c r="P52" s="143">
        <f t="shared" si="29"/>
        <v>2.5242750602993862</v>
      </c>
      <c r="Q52" s="52">
        <f t="shared" si="36"/>
        <v>-6.3763947999050427E-2</v>
      </c>
    </row>
    <row r="53" spans="1:17" ht="20.100000000000001" customHeight="1">
      <c r="A53" s="23" t="s">
        <v>113</v>
      </c>
      <c r="B53" s="15"/>
      <c r="C53" s="78">
        <f>SUM(C54:C56)</f>
        <v>44266.740000000013</v>
      </c>
      <c r="D53" s="210">
        <f>SUM(D54:D56)</f>
        <v>41101.83</v>
      </c>
      <c r="E53" s="216">
        <f>C53/$C$60</f>
        <v>5.9368406144673515E-2</v>
      </c>
      <c r="F53" s="217">
        <f>D53/$D$60</f>
        <v>5.5378307948696907E-2</v>
      </c>
      <c r="G53" s="53">
        <f>(D53-C53)/C53</f>
        <v>-7.1496342400637819E-2</v>
      </c>
      <c r="I53" s="78">
        <f>SUM(I54:I56)</f>
        <v>37960.403999999995</v>
      </c>
      <c r="J53" s="210">
        <f>SUM(J54:J56)</f>
        <v>33669.578999999991</v>
      </c>
      <c r="K53" s="216">
        <f t="shared" si="33"/>
        <v>0.18330641157716582</v>
      </c>
      <c r="L53" s="217">
        <f t="shared" si="34"/>
        <v>0.16966241136898902</v>
      </c>
      <c r="M53" s="53">
        <f t="shared" si="35"/>
        <v>-0.11303422903507573</v>
      </c>
      <c r="O53" s="63">
        <f t="shared" si="28"/>
        <v>8.5753782636805838</v>
      </c>
      <c r="P53" s="237">
        <f t="shared" si="29"/>
        <v>8.1917469368152194</v>
      </c>
      <c r="Q53" s="53">
        <f t="shared" si="36"/>
        <v>-4.4736373728277781E-2</v>
      </c>
    </row>
    <row r="54" spans="1:17" ht="20.100000000000001" customHeight="1">
      <c r="A54" s="8"/>
      <c r="B54" s="3" t="s">
        <v>7</v>
      </c>
      <c r="C54" s="31">
        <v>40090.590000000011</v>
      </c>
      <c r="D54" s="141">
        <v>36615.94</v>
      </c>
      <c r="E54" s="214">
        <f>C54/$C$60</f>
        <v>5.3767556176478923E-2</v>
      </c>
      <c r="F54" s="215">
        <f>D54/$D$60</f>
        <v>4.9334270545885892E-2</v>
      </c>
      <c r="G54" s="52">
        <f>(D54-C54)/C54</f>
        <v>-8.6669964198581459E-2</v>
      </c>
      <c r="I54" s="31">
        <v>34379.791999999994</v>
      </c>
      <c r="J54" s="141">
        <v>30138.681999999993</v>
      </c>
      <c r="K54" s="214">
        <f t="shared" si="33"/>
        <v>0.16601604930994285</v>
      </c>
      <c r="L54" s="215">
        <f t="shared" si="34"/>
        <v>0.15187007427693541</v>
      </c>
      <c r="M54" s="52">
        <f t="shared" si="35"/>
        <v>-0.12336054854549444</v>
      </c>
      <c r="O54" s="27">
        <f t="shared" si="28"/>
        <v>8.5755265761865775</v>
      </c>
      <c r="P54" s="143">
        <f t="shared" si="29"/>
        <v>8.2310277982758304</v>
      </c>
      <c r="Q54" s="52">
        <f t="shared" si="36"/>
        <v>-4.0172317682203619E-2</v>
      </c>
    </row>
    <row r="55" spans="1:17" ht="20.100000000000001" customHeight="1">
      <c r="A55" s="8"/>
      <c r="B55" s="3" t="s">
        <v>8</v>
      </c>
      <c r="C55" s="31">
        <v>3705.7499999999995</v>
      </c>
      <c r="D55" s="141">
        <v>3763.3500000000013</v>
      </c>
      <c r="E55" s="214">
        <f t="shared" si="30"/>
        <v>4.9699722877859041E-3</v>
      </c>
      <c r="F55" s="215">
        <f t="shared" si="31"/>
        <v>5.0705274003305587E-3</v>
      </c>
      <c r="G55" s="52">
        <f t="shared" si="32"/>
        <v>1.5543412264724209E-2</v>
      </c>
      <c r="I55" s="31">
        <v>3234.0840000000012</v>
      </c>
      <c r="J55" s="141">
        <v>3077.6079999999993</v>
      </c>
      <c r="K55" s="214">
        <f t="shared" si="33"/>
        <v>1.5617018532761848E-2</v>
      </c>
      <c r="L55" s="215">
        <f t="shared" si="34"/>
        <v>1.550819493550815E-2</v>
      </c>
      <c r="M55" s="52">
        <f t="shared" si="35"/>
        <v>-4.838340624424161E-2</v>
      </c>
      <c r="O55" s="27">
        <f t="shared" si="28"/>
        <v>8.7272050192268811</v>
      </c>
      <c r="P55" s="143">
        <f t="shared" si="29"/>
        <v>8.177841550746006</v>
      </c>
      <c r="Q55" s="52">
        <f t="shared" si="36"/>
        <v>-6.2948385797122211E-2</v>
      </c>
    </row>
    <row r="56" spans="1:17" ht="20.100000000000001" customHeight="1">
      <c r="A56" s="32"/>
      <c r="B56" s="33" t="s">
        <v>9</v>
      </c>
      <c r="C56" s="211">
        <v>470.40000000000015</v>
      </c>
      <c r="D56" s="212">
        <v>722.53999999999985</v>
      </c>
      <c r="E56" s="218">
        <f t="shared" si="30"/>
        <v>6.308776804086866E-4</v>
      </c>
      <c r="F56" s="219">
        <f t="shared" si="31"/>
        <v>9.735100024804602E-4</v>
      </c>
      <c r="G56" s="52">
        <f t="shared" si="32"/>
        <v>0.53601190476190397</v>
      </c>
      <c r="I56" s="211">
        <v>346.52800000000002</v>
      </c>
      <c r="J56" s="212">
        <v>453.28900000000016</v>
      </c>
      <c r="K56" s="218">
        <f t="shared" si="33"/>
        <v>1.6733437344611012E-3</v>
      </c>
      <c r="L56" s="219">
        <f t="shared" si="34"/>
        <v>2.2841421565454592E-3</v>
      </c>
      <c r="M56" s="52">
        <f t="shared" si="35"/>
        <v>0.30808765814017952</v>
      </c>
      <c r="O56" s="27">
        <f t="shared" si="28"/>
        <v>7.3666666666666645</v>
      </c>
      <c r="P56" s="143">
        <f t="shared" si="29"/>
        <v>6.2735488692667571</v>
      </c>
      <c r="Q56" s="52">
        <f t="shared" si="36"/>
        <v>-0.14838703132125444</v>
      </c>
    </row>
    <row r="57" spans="1:17" ht="20.100000000000001" customHeight="1">
      <c r="A57" s="8" t="s">
        <v>114</v>
      </c>
      <c r="B57" s="3"/>
      <c r="C57" s="19">
        <v>256.52999999999997</v>
      </c>
      <c r="D57" s="140">
        <v>869.14999999999986</v>
      </c>
      <c r="E57" s="214">
        <f t="shared" si="30"/>
        <v>3.44045602370834E-4</v>
      </c>
      <c r="F57" s="215">
        <f t="shared" si="31"/>
        <v>1.1710441202644726E-3</v>
      </c>
      <c r="G57" s="54">
        <f t="shared" si="32"/>
        <v>2.388102756012942</v>
      </c>
      <c r="I57" s="19">
        <v>391.27699999999993</v>
      </c>
      <c r="J57" s="140">
        <v>477.82799999999992</v>
      </c>
      <c r="K57" s="214">
        <f t="shared" si="33"/>
        <v>1.8894314929493031E-3</v>
      </c>
      <c r="L57" s="215">
        <f t="shared" si="34"/>
        <v>2.4077951999227935E-3</v>
      </c>
      <c r="M57" s="54">
        <f t="shared" si="35"/>
        <v>0.22120134840534966</v>
      </c>
      <c r="O57" s="238">
        <f t="shared" si="28"/>
        <v>15.252679998440728</v>
      </c>
      <c r="P57" s="239">
        <f t="shared" si="29"/>
        <v>5.4976471265029048</v>
      </c>
      <c r="Q57" s="54">
        <f t="shared" si="36"/>
        <v>-0.63956189161085619</v>
      </c>
    </row>
    <row r="58" spans="1:17" ht="20.100000000000001" customHeight="1">
      <c r="A58" s="8" t="s">
        <v>10</v>
      </c>
      <c r="C58" s="19">
        <v>4506.3600000000051</v>
      </c>
      <c r="D58" s="140">
        <v>5720.2000000000016</v>
      </c>
      <c r="E58" s="214">
        <f>C58/$C$60</f>
        <v>6.0437116154049564E-3</v>
      </c>
      <c r="F58" s="215">
        <f>D58/$D$60</f>
        <v>7.7070776928456989E-3</v>
      </c>
      <c r="G58" s="52">
        <f t="shared" si="32"/>
        <v>0.26936152460078538</v>
      </c>
      <c r="I58" s="19">
        <v>3112.0199999999995</v>
      </c>
      <c r="J58" s="140">
        <v>3921.0020000000009</v>
      </c>
      <c r="K58" s="214">
        <f t="shared" si="33"/>
        <v>1.5027585558793619E-2</v>
      </c>
      <c r="L58" s="215">
        <f t="shared" si="34"/>
        <v>1.9758092440140963E-2</v>
      </c>
      <c r="M58" s="52">
        <f t="shared" si="35"/>
        <v>0.25995398487156302</v>
      </c>
      <c r="O58" s="27">
        <f t="shared" si="28"/>
        <v>6.9058397464916164</v>
      </c>
      <c r="P58" s="143">
        <f t="shared" si="29"/>
        <v>6.8546589280095098</v>
      </c>
      <c r="Q58" s="52">
        <f t="shared" si="36"/>
        <v>-7.4112374976711562E-3</v>
      </c>
    </row>
    <row r="59" spans="1:17" ht="20.100000000000001" customHeight="1" thickBot="1">
      <c r="A59" s="8" t="s">
        <v>11</v>
      </c>
      <c r="B59" s="10"/>
      <c r="C59" s="21">
        <v>9077.4600000000009</v>
      </c>
      <c r="D59" s="142">
        <v>6089.71</v>
      </c>
      <c r="E59" s="220">
        <f>C59/$C$60</f>
        <v>1.2174249380957982E-2</v>
      </c>
      <c r="F59" s="221">
        <f>D59/$D$60</f>
        <v>8.2049348094296298E-3</v>
      </c>
      <c r="G59" s="55">
        <f t="shared" si="32"/>
        <v>-0.32913942887107195</v>
      </c>
      <c r="I59" s="21">
        <v>1706.7899999999997</v>
      </c>
      <c r="J59" s="142">
        <v>1205.57</v>
      </c>
      <c r="K59" s="220">
        <f>I59/$I$60</f>
        <v>8.2418920045158328E-3</v>
      </c>
      <c r="L59" s="221">
        <f>J59/$J$60</f>
        <v>6.0749174581040096E-3</v>
      </c>
      <c r="M59" s="55">
        <f>(J59-I59)/I59</f>
        <v>-0.29366237205514439</v>
      </c>
      <c r="O59" s="240">
        <f t="shared" si="28"/>
        <v>1.8802506428009593</v>
      </c>
      <c r="P59" s="241">
        <f t="shared" si="29"/>
        <v>1.9796837616241167</v>
      </c>
      <c r="Q59" s="55">
        <f>(P59-O59)/O59</f>
        <v>5.2882906437960071E-2</v>
      </c>
    </row>
    <row r="60" spans="1:17" ht="26.25" customHeight="1" thickBot="1">
      <c r="A60" s="12" t="s">
        <v>12</v>
      </c>
      <c r="B60" s="48"/>
      <c r="C60" s="213">
        <f>C48+C49+C50+C53+C57+C58+C59</f>
        <v>745627.9</v>
      </c>
      <c r="D60" s="226">
        <f>D48+D49+D50+D53+D57+D58+D59</f>
        <v>742200.9</v>
      </c>
      <c r="E60" s="222">
        <f>E48+E49+E50+E53+E57+E58+E59</f>
        <v>1.0000000000000002</v>
      </c>
      <c r="F60" s="223">
        <f>F48+F49+F50+F53+F57+F58+F59</f>
        <v>1.0000000000000002</v>
      </c>
      <c r="G60" s="55">
        <f>(D60-C60)/C60</f>
        <v>-4.5961262983855618E-3</v>
      </c>
      <c r="H60" s="1"/>
      <c r="I60" s="213">
        <f>I48+I49+I50+I53+I57+I58+I59</f>
        <v>207087.1590000001</v>
      </c>
      <c r="J60" s="226">
        <f>J48+J49+J50+J53+J57+J58+J59</f>
        <v>198450.43299999999</v>
      </c>
      <c r="K60" s="222">
        <f>K48+K49+K50+K53+K57+K58+K59</f>
        <v>1</v>
      </c>
      <c r="L60" s="223">
        <f>L48+L49+L50+L53+L57+L58+L59</f>
        <v>0.99999999999999978</v>
      </c>
      <c r="M60" s="55">
        <f>(J60-I60)/I60</f>
        <v>-4.1705753469726763E-2</v>
      </c>
      <c r="N60" s="1"/>
      <c r="O60" s="24">
        <f t="shared" si="28"/>
        <v>2.777352604429101</v>
      </c>
      <c r="P60" s="242">
        <f t="shared" si="29"/>
        <v>2.6738101907448506</v>
      </c>
      <c r="Q60" s="55">
        <f>(P60-O60)/O60</f>
        <v>-3.7280975242080974E-2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3" zoomScaleNormal="100" workbookViewId="0">
      <selection activeCell="L53" sqref="L53"/>
    </sheetView>
  </sheetViews>
  <sheetFormatPr defaultRowHeight="1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203</v>
      </c>
    </row>
    <row r="3" spans="1:20" ht="8.25" customHeight="1" thickBot="1">
      <c r="Q3" s="10"/>
    </row>
    <row r="4" spans="1:20">
      <c r="A4" s="467" t="s">
        <v>3</v>
      </c>
      <c r="B4" s="455"/>
      <c r="C4" s="482" t="s">
        <v>1</v>
      </c>
      <c r="D4" s="483"/>
      <c r="E4" s="480" t="s">
        <v>101</v>
      </c>
      <c r="F4" s="480"/>
      <c r="G4" s="130" t="s">
        <v>0</v>
      </c>
      <c r="I4" s="484">
        <v>1000</v>
      </c>
      <c r="J4" s="480"/>
      <c r="K4" s="478" t="s">
        <v>101</v>
      </c>
      <c r="L4" s="479"/>
      <c r="M4" s="130" t="s">
        <v>0</v>
      </c>
      <c r="O4" s="490" t="s">
        <v>22</v>
      </c>
      <c r="P4" s="480"/>
      <c r="Q4" s="130" t="s">
        <v>0</v>
      </c>
    </row>
    <row r="5" spans="1:20">
      <c r="A5" s="481"/>
      <c r="B5" s="456"/>
      <c r="C5" s="485" t="s">
        <v>76</v>
      </c>
      <c r="D5" s="486"/>
      <c r="E5" s="487" t="str">
        <f>C5</f>
        <v>maio</v>
      </c>
      <c r="F5" s="487"/>
      <c r="G5" s="131" t="s">
        <v>151</v>
      </c>
      <c r="I5" s="488" t="str">
        <f>C5</f>
        <v>maio</v>
      </c>
      <c r="J5" s="487"/>
      <c r="K5" s="489" t="str">
        <f>C5</f>
        <v>maio</v>
      </c>
      <c r="L5" s="477"/>
      <c r="M5" s="131" t="str">
        <f>G5</f>
        <v>2026 /2025</v>
      </c>
      <c r="O5" s="488" t="str">
        <f>C5</f>
        <v>maio</v>
      </c>
      <c r="P5" s="486"/>
      <c r="Q5" s="131" t="str">
        <f>G5</f>
        <v>2026 /2025</v>
      </c>
    </row>
    <row r="6" spans="1:20" ht="19.5" customHeight="1">
      <c r="A6" s="481"/>
      <c r="B6" s="456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107</v>
      </c>
      <c r="B7" s="15"/>
      <c r="C7" s="78">
        <f>C8+C9</f>
        <v>153450.94</v>
      </c>
      <c r="D7" s="210">
        <f>D8+D9</f>
        <v>123222.57999999993</v>
      </c>
      <c r="E7" s="216">
        <f t="shared" ref="E7:E19" si="0">C7/$C$20</f>
        <v>0.47976883944081528</v>
      </c>
      <c r="F7" s="217">
        <f t="shared" ref="F7:F19" si="1">D7/$D$20</f>
        <v>0.49285580037974119</v>
      </c>
      <c r="G7" s="53">
        <f t="shared" ref="G7:G20" si="2">(D7-C7)/C7</f>
        <v>-0.19699038663432153</v>
      </c>
      <c r="I7" s="78">
        <f>I8+I9</f>
        <v>44449.072000000007</v>
      </c>
      <c r="J7" s="210">
        <f>J8+J9</f>
        <v>35177.686999999991</v>
      </c>
      <c r="K7" s="229">
        <f t="shared" ref="K7:K19" si="3">I7/$I$20</f>
        <v>0.53281800066281793</v>
      </c>
      <c r="L7" s="230">
        <f t="shared" ref="L7:L19" si="4">J7/$J$20</f>
        <v>0.5148343284304896</v>
      </c>
      <c r="M7" s="53">
        <f t="shared" ref="M7:M20" si="5">(J7-I7)/I7</f>
        <v>-0.20858444468761947</v>
      </c>
      <c r="O7" s="63">
        <f t="shared" ref="O7:O20" si="6">(I7/C7)*10</f>
        <v>2.8966308059109966</v>
      </c>
      <c r="P7" s="237">
        <f t="shared" ref="P7:P20" si="7">(J7/D7)*10</f>
        <v>2.8548085099338132</v>
      </c>
      <c r="Q7" s="53">
        <f t="shared" ref="Q7:Q20" si="8">(P7-O7)/O7</f>
        <v>-1.443825560780441E-2</v>
      </c>
    </row>
    <row r="8" spans="1:20" ht="20.100000000000001" customHeight="1">
      <c r="A8" s="8" t="s">
        <v>4</v>
      </c>
      <c r="C8" s="19">
        <v>79256.86</v>
      </c>
      <c r="D8" s="140">
        <v>59212.249999999949</v>
      </c>
      <c r="E8" s="214">
        <f t="shared" si="0"/>
        <v>0.24779888438560999</v>
      </c>
      <c r="F8" s="215">
        <f t="shared" si="1"/>
        <v>0.23683241225784529</v>
      </c>
      <c r="G8" s="52">
        <f t="shared" si="2"/>
        <v>-0.2529069407998254</v>
      </c>
      <c r="I8" s="19">
        <v>26165.304000000007</v>
      </c>
      <c r="J8" s="140">
        <v>19473.913999999997</v>
      </c>
      <c r="K8" s="227">
        <f t="shared" si="3"/>
        <v>0.31364760470173225</v>
      </c>
      <c r="L8" s="228">
        <f t="shared" si="4"/>
        <v>0.28500564679261348</v>
      </c>
      <c r="M8" s="52">
        <f t="shared" si="5"/>
        <v>-0.25573522860655501</v>
      </c>
      <c r="O8" s="27">
        <f t="shared" si="6"/>
        <v>3.3013298785745491</v>
      </c>
      <c r="P8" s="143">
        <f t="shared" si="7"/>
        <v>3.2888319562252768</v>
      </c>
      <c r="Q8" s="52">
        <f t="shared" si="8"/>
        <v>-3.7857235747275992E-3</v>
      </c>
      <c r="R8" s="119"/>
      <c r="S8" s="293"/>
      <c r="T8" s="2"/>
    </row>
    <row r="9" spans="1:20" ht="20.100000000000001" customHeight="1">
      <c r="A9" s="8" t="s">
        <v>5</v>
      </c>
      <c r="C9" s="19">
        <v>74194.079999999987</v>
      </c>
      <c r="D9" s="140">
        <v>64010.329999999987</v>
      </c>
      <c r="E9" s="214">
        <f t="shared" si="0"/>
        <v>0.23196995505520523</v>
      </c>
      <c r="F9" s="215">
        <f t="shared" si="1"/>
        <v>0.25602338812189596</v>
      </c>
      <c r="G9" s="52">
        <f t="shared" si="2"/>
        <v>-0.13725825564519437</v>
      </c>
      <c r="I9" s="19">
        <v>18283.768</v>
      </c>
      <c r="J9" s="140">
        <v>15703.772999999994</v>
      </c>
      <c r="K9" s="227">
        <f t="shared" si="3"/>
        <v>0.2191703959610857</v>
      </c>
      <c r="L9" s="228">
        <f t="shared" si="4"/>
        <v>0.22982868163787615</v>
      </c>
      <c r="M9" s="52">
        <f t="shared" si="5"/>
        <v>-0.14110849579802184</v>
      </c>
      <c r="O9" s="27">
        <f t="shared" si="6"/>
        <v>2.4643162904641454</v>
      </c>
      <c r="P9" s="143">
        <f t="shared" si="7"/>
        <v>2.4533185503027397</v>
      </c>
      <c r="Q9" s="52">
        <f t="shared" si="8"/>
        <v>-4.4627957068507059E-3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114931.03999999998</v>
      </c>
      <c r="D10" s="210">
        <f>D11+D12</f>
        <v>86109.23000000001</v>
      </c>
      <c r="E10" s="216">
        <f t="shared" si="0"/>
        <v>0.35933524862425675</v>
      </c>
      <c r="F10" s="217">
        <f t="shared" si="1"/>
        <v>0.34441279732767527</v>
      </c>
      <c r="G10" s="53">
        <f t="shared" si="2"/>
        <v>-0.2507748124440532</v>
      </c>
      <c r="I10" s="78">
        <f>I11+I12</f>
        <v>15126.995999999992</v>
      </c>
      <c r="J10" s="210">
        <f>J11+J12</f>
        <v>12701.715000000004</v>
      </c>
      <c r="K10" s="229">
        <f t="shared" si="3"/>
        <v>0.18132967466124914</v>
      </c>
      <c r="L10" s="230">
        <f t="shared" si="4"/>
        <v>0.18589280505965275</v>
      </c>
      <c r="M10" s="53">
        <f t="shared" si="5"/>
        <v>-0.16032799902902001</v>
      </c>
      <c r="O10" s="63">
        <f t="shared" si="6"/>
        <v>1.316180206844034</v>
      </c>
      <c r="P10" s="237">
        <f t="shared" si="7"/>
        <v>1.4750700941118624</v>
      </c>
      <c r="Q10" s="53">
        <f t="shared" si="8"/>
        <v>0.12072046551195148</v>
      </c>
      <c r="T10" s="2"/>
    </row>
    <row r="11" spans="1:20" ht="20.100000000000001" customHeight="1">
      <c r="A11" s="8"/>
      <c r="B11" t="s">
        <v>6</v>
      </c>
      <c r="C11" s="19">
        <v>113522.00999999998</v>
      </c>
      <c r="D11" s="140">
        <v>84287.400000000009</v>
      </c>
      <c r="E11" s="214">
        <f t="shared" si="0"/>
        <v>0.35492987523366504</v>
      </c>
      <c r="F11" s="215">
        <f t="shared" si="1"/>
        <v>0.33712598769582186</v>
      </c>
      <c r="G11" s="52">
        <f t="shared" si="2"/>
        <v>-0.2575237172069097</v>
      </c>
      <c r="I11" s="19">
        <v>14785.336999999992</v>
      </c>
      <c r="J11" s="140">
        <v>12267.314000000004</v>
      </c>
      <c r="K11" s="227">
        <f t="shared" si="3"/>
        <v>0.17723415461780578</v>
      </c>
      <c r="L11" s="228">
        <f t="shared" si="4"/>
        <v>0.17953523677767522</v>
      </c>
      <c r="M11" s="52">
        <f t="shared" si="5"/>
        <v>-0.17030541813148997</v>
      </c>
      <c r="O11" s="27">
        <f t="shared" si="6"/>
        <v>1.3024202971740895</v>
      </c>
      <c r="P11" s="143">
        <f t="shared" si="7"/>
        <v>1.4554149255997935</v>
      </c>
      <c r="Q11" s="52">
        <f t="shared" si="8"/>
        <v>0.11746947491348393</v>
      </c>
    </row>
    <row r="12" spans="1:20" ht="20.100000000000001" customHeight="1">
      <c r="A12" s="8"/>
      <c r="B12" t="s">
        <v>39</v>
      </c>
      <c r="C12" s="19">
        <v>1409.03</v>
      </c>
      <c r="D12" s="140">
        <v>1821.83</v>
      </c>
      <c r="E12" s="218">
        <f t="shared" si="0"/>
        <v>4.4053733905917549E-3</v>
      </c>
      <c r="F12" s="219">
        <f t="shared" si="1"/>
        <v>7.2868096318533864E-3</v>
      </c>
      <c r="G12" s="52">
        <f t="shared" si="2"/>
        <v>0.2929675024662356</v>
      </c>
      <c r="I12" s="19">
        <v>341.65900000000005</v>
      </c>
      <c r="J12" s="140">
        <v>434.40100000000001</v>
      </c>
      <c r="K12" s="231">
        <f t="shared" si="3"/>
        <v>4.0955200434433748E-3</v>
      </c>
      <c r="L12" s="232">
        <f t="shared" si="4"/>
        <v>6.3575682819775273E-3</v>
      </c>
      <c r="M12" s="52">
        <f t="shared" si="5"/>
        <v>0.27144609098545613</v>
      </c>
      <c r="O12" s="27">
        <f t="shared" si="6"/>
        <v>2.42478158733313</v>
      </c>
      <c r="P12" s="143">
        <f t="shared" si="7"/>
        <v>2.3844211589445781</v>
      </c>
      <c r="Q12" s="52">
        <f t="shared" si="8"/>
        <v>-1.6644974788406364E-2</v>
      </c>
    </row>
    <row r="13" spans="1:20" ht="20.100000000000001" customHeight="1">
      <c r="A13" s="23" t="s">
        <v>113</v>
      </c>
      <c r="B13" s="15"/>
      <c r="C13" s="307">
        <f>SUM(C14:C16)</f>
        <v>41790.090000000004</v>
      </c>
      <c r="D13" s="306">
        <f>SUM(D14:D16)</f>
        <v>36354.689999999995</v>
      </c>
      <c r="E13" s="216">
        <f t="shared" si="0"/>
        <v>0.13065793522950866</v>
      </c>
      <c r="F13" s="217">
        <f t="shared" si="1"/>
        <v>0.14540857558336615</v>
      </c>
      <c r="G13" s="53">
        <f t="shared" si="2"/>
        <v>-0.13006432864825149</v>
      </c>
      <c r="I13" s="307">
        <f>SUM(I14:I16)</f>
        <v>21727.278000000006</v>
      </c>
      <c r="J13" s="306">
        <f>SUM(J14:J16)</f>
        <v>19115.262999999999</v>
      </c>
      <c r="K13" s="229">
        <f t="shared" si="3"/>
        <v>0.26044829065959424</v>
      </c>
      <c r="L13" s="230">
        <f t="shared" si="4"/>
        <v>0.27975669888066229</v>
      </c>
      <c r="M13" s="53">
        <f t="shared" si="5"/>
        <v>-0.12021823442402707</v>
      </c>
      <c r="O13" s="63">
        <f t="shared" si="6"/>
        <v>5.1991460176324109</v>
      </c>
      <c r="P13" s="237">
        <f t="shared" si="7"/>
        <v>5.2579909222166386</v>
      </c>
      <c r="Q13" s="53">
        <f t="shared" si="8"/>
        <v>1.131818656076608E-2</v>
      </c>
    </row>
    <row r="14" spans="1:20" ht="20.100000000000001" customHeight="1">
      <c r="A14" s="8"/>
      <c r="B14" s="3" t="s">
        <v>7</v>
      </c>
      <c r="C14" s="31">
        <v>39725.49</v>
      </c>
      <c r="D14" s="141">
        <v>34341.119999999995</v>
      </c>
      <c r="E14" s="214">
        <f t="shared" si="0"/>
        <v>0.12420290311364474</v>
      </c>
      <c r="F14" s="215">
        <f t="shared" si="1"/>
        <v>0.13735485966562902</v>
      </c>
      <c r="G14" s="52">
        <f t="shared" si="2"/>
        <v>-0.13553942317640394</v>
      </c>
      <c r="I14" s="31">
        <v>20513.578000000005</v>
      </c>
      <c r="J14" s="141">
        <v>17684.974999999999</v>
      </c>
      <c r="K14" s="227">
        <f t="shared" si="3"/>
        <v>0.2458994783153351</v>
      </c>
      <c r="L14" s="228">
        <f t="shared" si="4"/>
        <v>0.25882407298225718</v>
      </c>
      <c r="M14" s="52">
        <f t="shared" si="5"/>
        <v>-0.13788930434271415</v>
      </c>
      <c r="O14" s="27">
        <f t="shared" si="6"/>
        <v>5.1638325921215849</v>
      </c>
      <c r="P14" s="143">
        <f t="shared" si="7"/>
        <v>5.1497956385813861</v>
      </c>
      <c r="Q14" s="52">
        <f t="shared" si="8"/>
        <v>-2.7183207994803701E-3</v>
      </c>
      <c r="S14" s="119"/>
    </row>
    <row r="15" spans="1:20" ht="20.100000000000001" customHeight="1">
      <c r="A15" s="8"/>
      <c r="B15" s="3" t="s">
        <v>8</v>
      </c>
      <c r="C15" s="31">
        <v>1580.94</v>
      </c>
      <c r="D15" s="141">
        <v>1859.4</v>
      </c>
      <c r="E15" s="214">
        <f t="shared" si="0"/>
        <v>4.9428550194971924E-3</v>
      </c>
      <c r="F15" s="215">
        <f t="shared" si="1"/>
        <v>7.4370791069793491E-3</v>
      </c>
      <c r="G15" s="52">
        <f t="shared" si="2"/>
        <v>0.17613571672549244</v>
      </c>
      <c r="I15" s="31">
        <v>1058.373</v>
      </c>
      <c r="J15" s="141">
        <v>1311.797</v>
      </c>
      <c r="K15" s="227">
        <f t="shared" si="3"/>
        <v>1.2686883222567809E-2</v>
      </c>
      <c r="L15" s="228">
        <f t="shared" si="4"/>
        <v>1.9198480205140582E-2</v>
      </c>
      <c r="M15" s="52">
        <f t="shared" si="5"/>
        <v>0.23944677349100929</v>
      </c>
      <c r="O15" s="27">
        <f t="shared" si="6"/>
        <v>6.6945804394853692</v>
      </c>
      <c r="P15" s="143">
        <f t="shared" si="7"/>
        <v>7.0549478326341832</v>
      </c>
      <c r="Q15" s="52">
        <f t="shared" si="8"/>
        <v>5.3829720384466165E-2</v>
      </c>
    </row>
    <row r="16" spans="1:20" ht="20.100000000000001" customHeight="1">
      <c r="A16" s="32"/>
      <c r="B16" s="33" t="s">
        <v>9</v>
      </c>
      <c r="C16" s="211">
        <v>483.65999999999997</v>
      </c>
      <c r="D16" s="212">
        <v>154.17000000000013</v>
      </c>
      <c r="E16" s="218">
        <f t="shared" si="0"/>
        <v>1.512177096366726E-3</v>
      </c>
      <c r="F16" s="219">
        <f t="shared" si="1"/>
        <v>6.166368107577752E-4</v>
      </c>
      <c r="G16" s="52">
        <f t="shared" si="2"/>
        <v>-0.68124302195757325</v>
      </c>
      <c r="I16" s="211">
        <v>155.32700000000008</v>
      </c>
      <c r="J16" s="212">
        <v>118.491</v>
      </c>
      <c r="K16" s="231">
        <f t="shared" si="3"/>
        <v>1.8619291216913044E-3</v>
      </c>
      <c r="L16" s="232">
        <f t="shared" si="4"/>
        <v>1.7341456932645164E-3</v>
      </c>
      <c r="M16" s="52">
        <f t="shared" si="5"/>
        <v>-0.23715130016030739</v>
      </c>
      <c r="O16" s="27">
        <f t="shared" si="6"/>
        <v>3.2114915436463654</v>
      </c>
      <c r="P16" s="143">
        <f t="shared" si="7"/>
        <v>7.6857365246156775</v>
      </c>
      <c r="Q16" s="52">
        <f t="shared" si="8"/>
        <v>1.3931984313709889</v>
      </c>
    </row>
    <row r="17" spans="1:17" ht="20.100000000000001" customHeight="1">
      <c r="A17" s="8" t="s">
        <v>114</v>
      </c>
      <c r="B17" s="3"/>
      <c r="C17" s="19">
        <v>277.32000000000005</v>
      </c>
      <c r="D17" s="140">
        <v>18.790000000000003</v>
      </c>
      <c r="E17" s="214">
        <f t="shared" si="0"/>
        <v>8.6704906828023937E-4</v>
      </c>
      <c r="F17" s="215">
        <f t="shared" si="1"/>
        <v>7.5154736162279213E-5</v>
      </c>
      <c r="G17" s="54">
        <f t="shared" si="2"/>
        <v>-0.93224433867012835</v>
      </c>
      <c r="I17" s="19">
        <v>135.97199999999998</v>
      </c>
      <c r="J17" s="140">
        <v>11.844000000000001</v>
      </c>
      <c r="K17" s="227">
        <f t="shared" si="3"/>
        <v>1.6299176996569166E-3</v>
      </c>
      <c r="L17" s="228">
        <f t="shared" si="4"/>
        <v>1.7333992953916277E-4</v>
      </c>
      <c r="M17" s="54">
        <f t="shared" si="5"/>
        <v>-0.91289383108287003</v>
      </c>
      <c r="O17" s="238">
        <f t="shared" si="6"/>
        <v>4.9030722630895704</v>
      </c>
      <c r="P17" s="239">
        <f t="shared" si="7"/>
        <v>6.3033528472591804</v>
      </c>
      <c r="Q17" s="54">
        <f t="shared" si="8"/>
        <v>0.28559248345388488</v>
      </c>
    </row>
    <row r="18" spans="1:17" ht="20.100000000000001" customHeight="1">
      <c r="A18" s="8" t="s">
        <v>10</v>
      </c>
      <c r="C18" s="19">
        <v>3716.2900000000027</v>
      </c>
      <c r="D18" s="140">
        <v>1074.1199999999997</v>
      </c>
      <c r="E18" s="214">
        <f t="shared" si="0"/>
        <v>1.1619089073846721E-2</v>
      </c>
      <c r="F18" s="215">
        <f t="shared" si="1"/>
        <v>4.2961790956161424E-3</v>
      </c>
      <c r="G18" s="52">
        <f t="shared" si="2"/>
        <v>-0.71096981129029246</v>
      </c>
      <c r="I18" s="19">
        <v>984.09099999999978</v>
      </c>
      <c r="J18" s="140">
        <v>635.77500000000009</v>
      </c>
      <c r="K18" s="227">
        <f t="shared" si="3"/>
        <v>1.1796453232820541E-2</v>
      </c>
      <c r="L18" s="228">
        <f t="shared" si="4"/>
        <v>9.3047276007059438E-3</v>
      </c>
      <c r="M18" s="52">
        <f t="shared" si="5"/>
        <v>-0.35394694189866566</v>
      </c>
      <c r="O18" s="27">
        <f t="shared" si="6"/>
        <v>2.6480468424154173</v>
      </c>
      <c r="P18" s="143">
        <f t="shared" si="7"/>
        <v>5.9190313931404335</v>
      </c>
      <c r="Q18" s="52">
        <f t="shared" si="8"/>
        <v>1.2352442178633765</v>
      </c>
    </row>
    <row r="19" spans="1:17" ht="20.100000000000001" customHeight="1" thickBot="1">
      <c r="A19" s="8" t="s">
        <v>11</v>
      </c>
      <c r="B19" s="10"/>
      <c r="C19" s="21">
        <v>5677.8100000000013</v>
      </c>
      <c r="D19" s="142">
        <v>3238.1000000000004</v>
      </c>
      <c r="E19" s="220">
        <f t="shared" si="0"/>
        <v>1.7751838563292321E-2</v>
      </c>
      <c r="F19" s="221">
        <f t="shared" si="1"/>
        <v>1.2951492877438868E-2</v>
      </c>
      <c r="G19" s="55">
        <f t="shared" si="2"/>
        <v>-0.42969208198231368</v>
      </c>
      <c r="I19" s="21">
        <v>999.20800000000008</v>
      </c>
      <c r="J19" s="142">
        <v>685.8850000000001</v>
      </c>
      <c r="K19" s="233">
        <f t="shared" si="3"/>
        <v>1.1977663083861299E-2</v>
      </c>
      <c r="L19" s="234">
        <f t="shared" si="4"/>
        <v>1.003810009895041E-2</v>
      </c>
      <c r="M19" s="55">
        <f t="shared" si="5"/>
        <v>-0.31357134850801832</v>
      </c>
      <c r="O19" s="240">
        <f t="shared" si="6"/>
        <v>1.759847546853452</v>
      </c>
      <c r="P19" s="241">
        <f t="shared" si="7"/>
        <v>2.1181711497483096</v>
      </c>
      <c r="Q19" s="55">
        <f t="shared" si="8"/>
        <v>0.20361059316503186</v>
      </c>
    </row>
    <row r="20" spans="1:17" ht="26.25" customHeight="1" thickBot="1">
      <c r="A20" s="12" t="s">
        <v>12</v>
      </c>
      <c r="B20" s="48"/>
      <c r="C20" s="213">
        <f>C8+C9+C10+C13+C17+C18+C19</f>
        <v>319843.49</v>
      </c>
      <c r="D20" s="145">
        <f>D8+D9+D10+D13+D17+D18+D19</f>
        <v>250017.50999999995</v>
      </c>
      <c r="E20" s="222">
        <f>E8+E9+E10+E13+E17+E18+E19</f>
        <v>0.99999999999999989</v>
      </c>
      <c r="F20" s="223">
        <f>F8+F9+F10+F13+F17+F18+F19</f>
        <v>1</v>
      </c>
      <c r="G20" s="55">
        <f t="shared" si="2"/>
        <v>-0.21831296300575023</v>
      </c>
      <c r="H20" s="1"/>
      <c r="I20" s="213">
        <f>I8+I9+I10+I13+I17+I18+I19</f>
        <v>83422.616999999998</v>
      </c>
      <c r="J20" s="226">
        <f>J8+J9+J10+J13+J17+J18+J19</f>
        <v>68328.16899999998</v>
      </c>
      <c r="K20" s="235">
        <f>K8+K9+K10+K13+K17+K18+K19</f>
        <v>1.0000000000000002</v>
      </c>
      <c r="L20" s="236">
        <f>L8+L9+L10+L13+L17+L18+L19</f>
        <v>1.0000000000000002</v>
      </c>
      <c r="M20" s="55">
        <f t="shared" si="5"/>
        <v>-0.18093951667807326</v>
      </c>
      <c r="N20" s="1"/>
      <c r="O20" s="24">
        <f t="shared" si="6"/>
        <v>2.6082324514405468</v>
      </c>
      <c r="P20" s="242">
        <f t="shared" si="7"/>
        <v>2.7329353452084213</v>
      </c>
      <c r="Q20" s="55">
        <f t="shared" si="8"/>
        <v>4.7811265326064056E-2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67" t="s">
        <v>2</v>
      </c>
      <c r="B24" s="455"/>
      <c r="C24" s="482" t="s">
        <v>1</v>
      </c>
      <c r="D24" s="483"/>
      <c r="E24" s="480" t="s">
        <v>102</v>
      </c>
      <c r="F24" s="480"/>
      <c r="G24" s="130" t="s">
        <v>0</v>
      </c>
      <c r="I24" s="484">
        <v>1000</v>
      </c>
      <c r="J24" s="483"/>
      <c r="K24" s="480" t="s">
        <v>102</v>
      </c>
      <c r="L24" s="480"/>
      <c r="M24" s="130" t="s">
        <v>0</v>
      </c>
      <c r="O24" s="490" t="s">
        <v>22</v>
      </c>
      <c r="P24" s="480"/>
      <c r="Q24" s="130" t="s">
        <v>0</v>
      </c>
    </row>
    <row r="25" spans="1:17" ht="15" customHeight="1">
      <c r="A25" s="481"/>
      <c r="B25" s="456"/>
      <c r="C25" s="485" t="str">
        <f>C5</f>
        <v>maio</v>
      </c>
      <c r="D25" s="486"/>
      <c r="E25" s="487" t="str">
        <f>C5</f>
        <v>maio</v>
      </c>
      <c r="F25" s="487"/>
      <c r="G25" s="131" t="str">
        <f>G5</f>
        <v>2026 /2025</v>
      </c>
      <c r="I25" s="488" t="str">
        <f>C5</f>
        <v>maio</v>
      </c>
      <c r="J25" s="486"/>
      <c r="K25" s="476" t="str">
        <f>C5</f>
        <v>maio</v>
      </c>
      <c r="L25" s="477"/>
      <c r="M25" s="131" t="str">
        <f>G5</f>
        <v>2026 /2025</v>
      </c>
      <c r="O25" s="488" t="str">
        <f>C5</f>
        <v>maio</v>
      </c>
      <c r="P25" s="486"/>
      <c r="Q25" s="131" t="str">
        <f>G5</f>
        <v>2026 /2025</v>
      </c>
    </row>
    <row r="26" spans="1:17" ht="19.5" customHeight="1">
      <c r="A26" s="481"/>
      <c r="B26" s="456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107</v>
      </c>
      <c r="B27" s="15"/>
      <c r="C27" s="78">
        <f>C28+C29</f>
        <v>59925.850000000006</v>
      </c>
      <c r="D27" s="210">
        <f>D28+D29</f>
        <v>41753.989999999991</v>
      </c>
      <c r="E27" s="216">
        <f t="shared" ref="E27:E40" si="9">C27/$C$40</f>
        <v>0.40168359511940416</v>
      </c>
      <c r="F27" s="217">
        <f t="shared" ref="F27:F40" si="10">D27/$D$40</f>
        <v>0.41017367304059849</v>
      </c>
      <c r="G27" s="53">
        <f t="shared" ref="G27:G40" si="11">(D27-C27)/C27</f>
        <v>-0.3032390863041578</v>
      </c>
      <c r="I27" s="78">
        <f>I28+I29</f>
        <v>14852.790000000003</v>
      </c>
      <c r="J27" s="210">
        <f>J28+J29</f>
        <v>10462.092000000001</v>
      </c>
      <c r="K27" s="216">
        <f t="shared" ref="K27:K39" si="12">I27/$I$40</f>
        <v>0.3918960461581073</v>
      </c>
      <c r="L27" s="217">
        <f t="shared" ref="L27:L39" si="13">J27/$J$40</f>
        <v>0.36347758481378856</v>
      </c>
      <c r="M27" s="53">
        <f t="shared" ref="M27:M40" si="14">(J27-I27)/I27</f>
        <v>-0.29561435932239005</v>
      </c>
      <c r="O27" s="63">
        <f t="shared" ref="O27:O40" si="15">(I27/C27)*10</f>
        <v>2.4785280475787994</v>
      </c>
      <c r="P27" s="237">
        <f t="shared" ref="P27:P40" si="16">(J27/D27)*10</f>
        <v>2.5056508372014274</v>
      </c>
      <c r="Q27" s="53">
        <f t="shared" ref="Q27:Q40" si="17">(P27-O27)/O27</f>
        <v>1.094310377045097E-2</v>
      </c>
    </row>
    <row r="28" spans="1:17" ht="20.100000000000001" customHeight="1">
      <c r="A28" s="8" t="s">
        <v>4</v>
      </c>
      <c r="C28" s="19">
        <v>30696.650000000009</v>
      </c>
      <c r="D28" s="140">
        <v>19287.310000000001</v>
      </c>
      <c r="E28" s="214">
        <f t="shared" si="9"/>
        <v>0.20575996385736806</v>
      </c>
      <c r="F28" s="215">
        <f t="shared" si="10"/>
        <v>0.18947043829278754</v>
      </c>
      <c r="G28" s="52">
        <f t="shared" si="11"/>
        <v>-0.37168029736143859</v>
      </c>
      <c r="I28" s="19">
        <v>8270.2480000000032</v>
      </c>
      <c r="J28" s="140">
        <v>5440.9050000000007</v>
      </c>
      <c r="K28" s="214">
        <f t="shared" si="12"/>
        <v>0.21821337889696113</v>
      </c>
      <c r="L28" s="215">
        <f t="shared" si="13"/>
        <v>0.18902978568734305</v>
      </c>
      <c r="M28" s="52">
        <f t="shared" si="14"/>
        <v>-0.34211102254732889</v>
      </c>
      <c r="O28" s="27">
        <f t="shared" si="15"/>
        <v>2.6941858476413554</v>
      </c>
      <c r="P28" s="143">
        <f t="shared" si="16"/>
        <v>2.8209765903073061</v>
      </c>
      <c r="Q28" s="52">
        <f t="shared" si="17"/>
        <v>4.7060874726571139E-2</v>
      </c>
    </row>
    <row r="29" spans="1:17" ht="20.100000000000001" customHeight="1">
      <c r="A29" s="8" t="s">
        <v>5</v>
      </c>
      <c r="C29" s="19">
        <v>29229.199999999997</v>
      </c>
      <c r="D29" s="140">
        <v>22466.679999999993</v>
      </c>
      <c r="E29" s="214">
        <f t="shared" si="9"/>
        <v>0.1959236312620361</v>
      </c>
      <c r="F29" s="215">
        <f t="shared" si="10"/>
        <v>0.22070323474781101</v>
      </c>
      <c r="G29" s="52">
        <f t="shared" si="11"/>
        <v>-0.23136178889603565</v>
      </c>
      <c r="I29" s="19">
        <v>6582.5419999999995</v>
      </c>
      <c r="J29" s="140">
        <v>5021.186999999999</v>
      </c>
      <c r="K29" s="214">
        <f t="shared" si="12"/>
        <v>0.17368266726114617</v>
      </c>
      <c r="L29" s="215">
        <f t="shared" si="13"/>
        <v>0.17444779912644545</v>
      </c>
      <c r="M29" s="52">
        <f t="shared" si="14"/>
        <v>-0.23719635970419947</v>
      </c>
      <c r="O29" s="27">
        <f t="shared" si="15"/>
        <v>2.2520431623171349</v>
      </c>
      <c r="P29" s="143">
        <f t="shared" si="16"/>
        <v>2.2349483768852365</v>
      </c>
      <c r="Q29" s="52">
        <f t="shared" si="17"/>
        <v>-7.5907894297680637E-3</v>
      </c>
    </row>
    <row r="30" spans="1:17" ht="20.100000000000001" customHeight="1">
      <c r="A30" s="23" t="s">
        <v>38</v>
      </c>
      <c r="B30" s="15"/>
      <c r="C30" s="78">
        <f>C31+C32</f>
        <v>49908.169999999991</v>
      </c>
      <c r="D30" s="210">
        <f>D31+D32</f>
        <v>29118.02</v>
      </c>
      <c r="E30" s="216">
        <f t="shared" si="9"/>
        <v>0.33453498200576859</v>
      </c>
      <c r="F30" s="217">
        <f t="shared" si="10"/>
        <v>0.28604320724964516</v>
      </c>
      <c r="G30" s="53">
        <f t="shared" si="11"/>
        <v>-0.41656806891536985</v>
      </c>
      <c r="I30" s="78">
        <f>I31+I32</f>
        <v>7283.57</v>
      </c>
      <c r="J30" s="210">
        <f>J31+J32</f>
        <v>5288.7929999999978</v>
      </c>
      <c r="K30" s="216">
        <f t="shared" si="12"/>
        <v>0.1921795356236643</v>
      </c>
      <c r="L30" s="217">
        <f t="shared" si="13"/>
        <v>0.18374505846632491</v>
      </c>
      <c r="M30" s="53">
        <f t="shared" si="14"/>
        <v>-0.27387352630646811</v>
      </c>
      <c r="O30" s="63">
        <f t="shared" si="15"/>
        <v>1.4593943236147511</v>
      </c>
      <c r="P30" s="237">
        <f t="shared" si="16"/>
        <v>1.8163298878151735</v>
      </c>
      <c r="Q30" s="53">
        <f t="shared" si="17"/>
        <v>0.24457787619478624</v>
      </c>
    </row>
    <row r="31" spans="1:17" ht="20.100000000000001" customHeight="1">
      <c r="A31" s="8"/>
      <c r="B31" t="s">
        <v>6</v>
      </c>
      <c r="C31" s="31">
        <v>49238.969999999994</v>
      </c>
      <c r="D31" s="141">
        <v>28706.400000000001</v>
      </c>
      <c r="E31" s="214">
        <f t="shared" si="9"/>
        <v>0.33004932745345261</v>
      </c>
      <c r="F31" s="215">
        <f t="shared" si="10"/>
        <v>0.28199962513217636</v>
      </c>
      <c r="G31" s="52">
        <f t="shared" si="11"/>
        <v>-0.41699836531917694</v>
      </c>
      <c r="I31" s="31">
        <v>7134.6030000000001</v>
      </c>
      <c r="J31" s="141">
        <v>5198.3909999999978</v>
      </c>
      <c r="K31" s="214">
        <f t="shared" si="12"/>
        <v>0.18824898935538512</v>
      </c>
      <c r="L31" s="215">
        <f t="shared" si="13"/>
        <v>0.18060428120855124</v>
      </c>
      <c r="M31" s="52">
        <f t="shared" si="14"/>
        <v>-0.27138328509659221</v>
      </c>
      <c r="O31" s="27">
        <f t="shared" si="15"/>
        <v>1.4489748668585067</v>
      </c>
      <c r="P31" s="143">
        <f t="shared" si="16"/>
        <v>1.8108822422874331</v>
      </c>
      <c r="Q31" s="52">
        <f t="shared" si="17"/>
        <v>0.2497678763839227</v>
      </c>
    </row>
    <row r="32" spans="1:17" ht="20.100000000000001" customHeight="1">
      <c r="A32" s="8"/>
      <c r="B32" t="s">
        <v>39</v>
      </c>
      <c r="C32" s="31">
        <v>669.19999999999993</v>
      </c>
      <c r="D32" s="141">
        <v>411.62</v>
      </c>
      <c r="E32" s="218">
        <f t="shared" si="9"/>
        <v>4.4856545523159911E-3</v>
      </c>
      <c r="F32" s="219">
        <f t="shared" si="10"/>
        <v>4.0435821174688025E-3</v>
      </c>
      <c r="G32" s="52">
        <f t="shared" si="11"/>
        <v>-0.3849073520621637</v>
      </c>
      <c r="I32" s="31">
        <v>148.96700000000001</v>
      </c>
      <c r="J32" s="141">
        <v>90.402000000000001</v>
      </c>
      <c r="K32" s="218">
        <f t="shared" si="12"/>
        <v>3.9305462682792097E-3</v>
      </c>
      <c r="L32" s="219">
        <f t="shared" si="13"/>
        <v>3.1407772577736947E-3</v>
      </c>
      <c r="M32" s="52">
        <f t="shared" si="14"/>
        <v>-0.39314076271926002</v>
      </c>
      <c r="O32" s="27">
        <f t="shared" si="15"/>
        <v>2.226046025104603</v>
      </c>
      <c r="P32" s="143">
        <f t="shared" si="16"/>
        <v>2.1962489674942907</v>
      </c>
      <c r="Q32" s="52">
        <f t="shared" si="17"/>
        <v>-1.3385643097344401E-2</v>
      </c>
    </row>
    <row r="33" spans="1:17" ht="20.100000000000001" customHeight="1">
      <c r="A33" s="23" t="s">
        <v>113</v>
      </c>
      <c r="B33" s="15"/>
      <c r="C33" s="307">
        <f>SUM(C34:C36)</f>
        <v>33089.35</v>
      </c>
      <c r="D33" s="306">
        <f>SUM(D34:D36)</f>
        <v>28763.739999999994</v>
      </c>
      <c r="E33" s="216">
        <f t="shared" si="9"/>
        <v>0.22179825681511825</v>
      </c>
      <c r="F33" s="217">
        <f t="shared" si="10"/>
        <v>0.2825629092257958</v>
      </c>
      <c r="G33" s="53">
        <f t="shared" si="11"/>
        <v>-0.13072514268186</v>
      </c>
      <c r="I33" s="307">
        <f>SUM(I34:I36)</f>
        <v>14728.842999999997</v>
      </c>
      <c r="J33" s="306">
        <f>SUM(J34:J36)</f>
        <v>12542.139000000001</v>
      </c>
      <c r="K33" s="216">
        <f t="shared" si="12"/>
        <v>0.38862566131908638</v>
      </c>
      <c r="L33" s="217">
        <f t="shared" si="13"/>
        <v>0.43574329035902426</v>
      </c>
      <c r="M33" s="53">
        <f t="shared" si="14"/>
        <v>-0.14846407148205712</v>
      </c>
      <c r="O33" s="63">
        <f t="shared" si="15"/>
        <v>4.4512337051045119</v>
      </c>
      <c r="P33" s="237">
        <f t="shared" si="16"/>
        <v>4.3603992387638062</v>
      </c>
      <c r="Q33" s="53">
        <f t="shared" si="17"/>
        <v>-2.0406582165420802E-2</v>
      </c>
    </row>
    <row r="34" spans="1:17" ht="20.100000000000001" customHeight="1">
      <c r="A34" s="8"/>
      <c r="B34" s="3" t="s">
        <v>7</v>
      </c>
      <c r="C34" s="31">
        <v>31857.48</v>
      </c>
      <c r="D34" s="141">
        <v>27493.849999999995</v>
      </c>
      <c r="E34" s="214">
        <f t="shared" si="9"/>
        <v>0.213541019407226</v>
      </c>
      <c r="F34" s="215">
        <f t="shared" si="10"/>
        <v>0.27008804285595844</v>
      </c>
      <c r="G34" s="52">
        <f t="shared" si="11"/>
        <v>-0.13697348315058205</v>
      </c>
      <c r="I34" s="31">
        <v>14100.283999999998</v>
      </c>
      <c r="J34" s="141">
        <v>11905.685000000001</v>
      </c>
      <c r="K34" s="214">
        <f t="shared" si="12"/>
        <v>0.37204091280536655</v>
      </c>
      <c r="L34" s="215">
        <f t="shared" si="13"/>
        <v>0.41363138742746192</v>
      </c>
      <c r="M34" s="52">
        <f t="shared" si="14"/>
        <v>-0.1556421842283458</v>
      </c>
      <c r="O34" s="27">
        <f t="shared" si="15"/>
        <v>4.4260512758699049</v>
      </c>
      <c r="P34" s="143">
        <f t="shared" si="16"/>
        <v>4.3303084144272272</v>
      </c>
      <c r="Q34" s="52">
        <f t="shared" si="17"/>
        <v>-2.1631665671080626E-2</v>
      </c>
    </row>
    <row r="35" spans="1:17" ht="20.100000000000001" customHeight="1">
      <c r="A35" s="8"/>
      <c r="B35" s="3" t="s">
        <v>8</v>
      </c>
      <c r="C35" s="31">
        <v>814.87</v>
      </c>
      <c r="D35" s="141">
        <v>1176.7</v>
      </c>
      <c r="E35" s="214">
        <f t="shared" si="9"/>
        <v>5.4620820756810101E-3</v>
      </c>
      <c r="F35" s="215">
        <f t="shared" si="10"/>
        <v>1.1559406922952091E-2</v>
      </c>
      <c r="G35" s="52">
        <f t="shared" si="11"/>
        <v>0.44403401769607426</v>
      </c>
      <c r="I35" s="31">
        <v>532.98800000000006</v>
      </c>
      <c r="J35" s="141">
        <v>590.11699999999996</v>
      </c>
      <c r="K35" s="214">
        <f t="shared" si="12"/>
        <v>1.4063074334836572E-2</v>
      </c>
      <c r="L35" s="215">
        <f t="shared" si="13"/>
        <v>2.0502047001456154E-2</v>
      </c>
      <c r="M35" s="52">
        <f t="shared" si="14"/>
        <v>0.10718627811507933</v>
      </c>
      <c r="O35" s="27">
        <f t="shared" si="15"/>
        <v>6.5407733748941554</v>
      </c>
      <c r="P35" s="143">
        <f t="shared" si="16"/>
        <v>5.0150165717685047</v>
      </c>
      <c r="Q35" s="52">
        <f t="shared" si="17"/>
        <v>-0.23326856254981329</v>
      </c>
    </row>
    <row r="36" spans="1:17" ht="20.100000000000001" customHeight="1">
      <c r="A36" s="32"/>
      <c r="B36" s="33" t="s">
        <v>9</v>
      </c>
      <c r="C36" s="211">
        <v>417</v>
      </c>
      <c r="D36" s="212">
        <v>93.19</v>
      </c>
      <c r="E36" s="218">
        <f t="shared" si="9"/>
        <v>2.7951553322112495E-3</v>
      </c>
      <c r="F36" s="219">
        <f t="shared" si="10"/>
        <v>9.1545944688527692E-4</v>
      </c>
      <c r="G36" s="314">
        <f t="shared" si="11"/>
        <v>-0.77652278177458034</v>
      </c>
      <c r="I36" s="211">
        <v>95.570999999999984</v>
      </c>
      <c r="J36" s="212">
        <v>46.33700000000001</v>
      </c>
      <c r="K36" s="218">
        <f t="shared" si="12"/>
        <v>2.521674178883325E-3</v>
      </c>
      <c r="L36" s="219">
        <f t="shared" si="13"/>
        <v>1.6098559301061892E-3</v>
      </c>
      <c r="M36" s="314">
        <f t="shared" si="14"/>
        <v>-0.51515627125383201</v>
      </c>
      <c r="O36" s="315">
        <f t="shared" si="15"/>
        <v>2.2918705035971216</v>
      </c>
      <c r="P36" s="316">
        <f t="shared" si="16"/>
        <v>4.972314626032837</v>
      </c>
      <c r="Q36" s="314">
        <f t="shared" si="17"/>
        <v>1.1695443168489328</v>
      </c>
    </row>
    <row r="37" spans="1:17" ht="20.100000000000001" customHeight="1">
      <c r="A37" s="8" t="s">
        <v>114</v>
      </c>
      <c r="B37" s="3"/>
      <c r="C37" s="19">
        <v>240.36</v>
      </c>
      <c r="D37" s="140">
        <v>1.7599999999999998</v>
      </c>
      <c r="E37" s="214">
        <f t="shared" si="9"/>
        <v>1.6111355770990312E-3</v>
      </c>
      <c r="F37" s="215">
        <f t="shared" si="10"/>
        <v>1.728950130398205E-5</v>
      </c>
      <c r="G37" s="52">
        <f t="shared" si="11"/>
        <v>-0.99267765019137966</v>
      </c>
      <c r="I37" s="19">
        <v>59.786000000000001</v>
      </c>
      <c r="J37" s="140">
        <v>0.57099999999999995</v>
      </c>
      <c r="K37" s="214">
        <f t="shared" si="12"/>
        <v>1.5774744688108158E-3</v>
      </c>
      <c r="L37" s="215">
        <f t="shared" si="13"/>
        <v>1.9837877637538768E-5</v>
      </c>
      <c r="M37" s="52">
        <f t="shared" si="14"/>
        <v>-0.99044926905964614</v>
      </c>
      <c r="O37" s="27">
        <f t="shared" si="15"/>
        <v>2.4873523048760191</v>
      </c>
      <c r="P37" s="143">
        <f t="shared" si="16"/>
        <v>3.2443181818181821</v>
      </c>
      <c r="Q37" s="52">
        <f t="shared" si="17"/>
        <v>0.30432595955879022</v>
      </c>
    </row>
    <row r="38" spans="1:17" ht="20.100000000000001" customHeight="1">
      <c r="A38" s="8" t="s">
        <v>10</v>
      </c>
      <c r="C38" s="19">
        <v>2440.6500000000019</v>
      </c>
      <c r="D38" s="140">
        <v>128.53999999999996</v>
      </c>
      <c r="E38" s="214">
        <f t="shared" si="9"/>
        <v>1.6359702305902619E-2</v>
      </c>
      <c r="F38" s="215">
        <f t="shared" si="10"/>
        <v>1.2627230100078705E-3</v>
      </c>
      <c r="G38" s="52">
        <f t="shared" si="11"/>
        <v>-0.94733370208755874</v>
      </c>
      <c r="I38" s="19">
        <v>355.44699999999995</v>
      </c>
      <c r="J38" s="140">
        <v>64.543999999999997</v>
      </c>
      <c r="K38" s="214">
        <f t="shared" si="12"/>
        <v>9.3785931073394769E-3</v>
      </c>
      <c r="L38" s="215">
        <f t="shared" si="13"/>
        <v>2.2424097622369566E-3</v>
      </c>
      <c r="M38" s="52">
        <f t="shared" si="14"/>
        <v>-0.818414559695257</v>
      </c>
      <c r="O38" s="27">
        <f t="shared" ref="O38" si="18">(I38/C38)*10</f>
        <v>1.4563620347038686</v>
      </c>
      <c r="P38" s="143">
        <f t="shared" ref="P38" si="19">(J38/D38)*10</f>
        <v>5.0213163217675438</v>
      </c>
      <c r="Q38" s="52">
        <f t="shared" ref="Q38" si="20">(P38-O38)/O38</f>
        <v>2.4478489565876114</v>
      </c>
    </row>
    <row r="39" spans="1:17" ht="20.100000000000001" customHeight="1" thickBot="1">
      <c r="A39" s="8" t="s">
        <v>11</v>
      </c>
      <c r="B39" s="10"/>
      <c r="C39" s="21">
        <v>3582.3199999999993</v>
      </c>
      <c r="D39" s="142">
        <v>2029.8299999999997</v>
      </c>
      <c r="E39" s="220">
        <f t="shared" si="9"/>
        <v>2.401232817670744E-2</v>
      </c>
      <c r="F39" s="221">
        <f t="shared" si="10"/>
        <v>1.9940197972648798E-2</v>
      </c>
      <c r="G39" s="55">
        <f t="shared" si="11"/>
        <v>-0.43337557783782571</v>
      </c>
      <c r="I39" s="21">
        <v>619.38499999999999</v>
      </c>
      <c r="J39" s="142">
        <v>425.18200000000007</v>
      </c>
      <c r="K39" s="220">
        <f t="shared" si="12"/>
        <v>1.634268932299179E-2</v>
      </c>
      <c r="L39" s="221">
        <f t="shared" si="13"/>
        <v>1.4771818720987758E-2</v>
      </c>
      <c r="M39" s="55">
        <f t="shared" si="14"/>
        <v>-0.31354165825778785</v>
      </c>
      <c r="O39" s="240">
        <f t="shared" si="15"/>
        <v>1.729005225663816</v>
      </c>
      <c r="P39" s="241">
        <f t="shared" si="16"/>
        <v>2.0946680263864468</v>
      </c>
      <c r="Q39" s="55">
        <f t="shared" si="17"/>
        <v>0.21148738898822131</v>
      </c>
    </row>
    <row r="40" spans="1:17" ht="26.25" customHeight="1" thickBot="1">
      <c r="A40" s="12" t="s">
        <v>12</v>
      </c>
      <c r="B40" s="48"/>
      <c r="C40" s="213">
        <f>C28+C29+C30+C33+C37+C38+C39</f>
        <v>149186.69999999998</v>
      </c>
      <c r="D40" s="226">
        <f>D28+D29+D30+D33+D37+D38+D39</f>
        <v>101795.87999999998</v>
      </c>
      <c r="E40" s="222">
        <f t="shared" si="9"/>
        <v>1</v>
      </c>
      <c r="F40" s="223">
        <f t="shared" si="10"/>
        <v>1</v>
      </c>
      <c r="G40" s="55">
        <f t="shared" si="11"/>
        <v>-0.31766115880303009</v>
      </c>
      <c r="H40" s="1"/>
      <c r="I40" s="213">
        <f>I28+I29+I30+I33+I37+I38+I39</f>
        <v>37899.820999999996</v>
      </c>
      <c r="J40" s="226">
        <f>J28+J29+J30+J33+J37+J38+J39</f>
        <v>28783.321</v>
      </c>
      <c r="K40" s="222">
        <f>K28+K29+K30+K33+K37+K38+K39</f>
        <v>1</v>
      </c>
      <c r="L40" s="223">
        <f>L28+L29+L30+L33+L37+L38+L39</f>
        <v>0.99999999999999989</v>
      </c>
      <c r="M40" s="55">
        <f t="shared" si="14"/>
        <v>-0.24054203316685843</v>
      </c>
      <c r="N40" s="1"/>
      <c r="O40" s="24">
        <f t="shared" si="15"/>
        <v>2.5404289390408126</v>
      </c>
      <c r="P40" s="242">
        <f t="shared" si="16"/>
        <v>2.8275526475138291</v>
      </c>
      <c r="Q40" s="55">
        <f t="shared" si="17"/>
        <v>0.11302174371443963</v>
      </c>
    </row>
    <row r="42" spans="1:17">
      <c r="A42" s="1"/>
    </row>
    <row r="43" spans="1:17" ht="8.25" customHeight="1" thickBot="1"/>
    <row r="44" spans="1:17" ht="15" customHeight="1">
      <c r="A44" s="467" t="s">
        <v>15</v>
      </c>
      <c r="B44" s="455"/>
      <c r="C44" s="482" t="s">
        <v>1</v>
      </c>
      <c r="D44" s="483"/>
      <c r="E44" s="480" t="s">
        <v>102</v>
      </c>
      <c r="F44" s="480"/>
      <c r="G44" s="130" t="s">
        <v>0</v>
      </c>
      <c r="I44" s="484">
        <v>1000</v>
      </c>
      <c r="J44" s="483"/>
      <c r="K44" s="480" t="s">
        <v>102</v>
      </c>
      <c r="L44" s="480"/>
      <c r="M44" s="130" t="s">
        <v>0</v>
      </c>
      <c r="O44" s="490" t="s">
        <v>22</v>
      </c>
      <c r="P44" s="480"/>
      <c r="Q44" s="130" t="s">
        <v>0</v>
      </c>
    </row>
    <row r="45" spans="1:17" ht="15" customHeight="1">
      <c r="A45" s="481"/>
      <c r="B45" s="456"/>
      <c r="C45" s="485" t="str">
        <f>C5</f>
        <v>maio</v>
      </c>
      <c r="D45" s="486"/>
      <c r="E45" s="487" t="str">
        <f>C25</f>
        <v>maio</v>
      </c>
      <c r="F45" s="487"/>
      <c r="G45" s="131" t="str">
        <f>G25</f>
        <v>2026 /2025</v>
      </c>
      <c r="I45" s="488" t="str">
        <f>C5</f>
        <v>maio</v>
      </c>
      <c r="J45" s="486"/>
      <c r="K45" s="476" t="str">
        <f>C25</f>
        <v>maio</v>
      </c>
      <c r="L45" s="477"/>
      <c r="M45" s="131" t="str">
        <f>G45</f>
        <v>2026 /2025</v>
      </c>
      <c r="O45" s="488" t="str">
        <f>C5</f>
        <v>maio</v>
      </c>
      <c r="P45" s="486"/>
      <c r="Q45" s="131" t="str">
        <f>Q25</f>
        <v>2026 /2025</v>
      </c>
    </row>
    <row r="46" spans="1:17" ht="15.75" customHeight="1">
      <c r="A46" s="481"/>
      <c r="B46" s="456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8.75" customHeight="1">
      <c r="A47" s="23" t="s">
        <v>107</v>
      </c>
      <c r="B47" s="15"/>
      <c r="C47" s="78">
        <f>C48+C49</f>
        <v>93525.089999999953</v>
      </c>
      <c r="D47" s="210">
        <f>D48+D49</f>
        <v>81468.589999999967</v>
      </c>
      <c r="E47" s="216">
        <f t="shared" ref="E47:E59" si="21">C47/$C$60</f>
        <v>0.54803028933100151</v>
      </c>
      <c r="F47" s="217">
        <f t="shared" ref="F47:F59" si="22">D47/$D$60</f>
        <v>0.54964035950758328</v>
      </c>
      <c r="G47" s="53">
        <f t="shared" ref="G47:G60" si="23">(D47-C47)/C47</f>
        <v>-0.1289119315469249</v>
      </c>
      <c r="H47"/>
      <c r="I47" s="78">
        <f>I48+I49</f>
        <v>29596.282000000003</v>
      </c>
      <c r="J47" s="210">
        <f>J48+J49</f>
        <v>24715.595000000001</v>
      </c>
      <c r="K47" s="216">
        <f t="shared" ref="K47:K59" si="24">I47/$I$60</f>
        <v>0.650142007973324</v>
      </c>
      <c r="L47" s="217">
        <f t="shared" ref="L47:L59" si="25">J47/$J$60</f>
        <v>0.62500164370337186</v>
      </c>
      <c r="M47" s="53">
        <f t="shared" ref="M47:M60" si="26">(J47-I47)/I47</f>
        <v>-0.16490878820522123</v>
      </c>
      <c r="N47"/>
      <c r="O47" s="63">
        <f t="shared" ref="O47:O60" si="27">(I47/C47)*10</f>
        <v>3.164528577304766</v>
      </c>
      <c r="P47" s="237">
        <f t="shared" ref="P47:P60" si="28">(J47/D47)*10</f>
        <v>3.0337575499956499</v>
      </c>
      <c r="Q47" s="53">
        <f t="shared" ref="Q47:Q60" si="29">(P47-O47)/O47</f>
        <v>-4.1324015288398484E-2</v>
      </c>
    </row>
    <row r="48" spans="1:17" ht="20.100000000000001" customHeight="1">
      <c r="A48" s="8" t="s">
        <v>4</v>
      </c>
      <c r="C48" s="19">
        <v>48560.209999999977</v>
      </c>
      <c r="D48" s="140">
        <v>39924.939999999981</v>
      </c>
      <c r="E48" s="214">
        <f t="shared" si="21"/>
        <v>0.28454894762757454</v>
      </c>
      <c r="F48" s="215">
        <f t="shared" si="22"/>
        <v>0.26935974189462086</v>
      </c>
      <c r="G48" s="52">
        <f t="shared" si="23"/>
        <v>-0.17782604317403078</v>
      </c>
      <c r="I48" s="19">
        <v>17895.056000000004</v>
      </c>
      <c r="J48" s="140">
        <v>14033.009000000004</v>
      </c>
      <c r="K48" s="214">
        <f t="shared" si="24"/>
        <v>0.39310098615208089</v>
      </c>
      <c r="L48" s="215">
        <f t="shared" si="25"/>
        <v>0.35486314171696909</v>
      </c>
      <c r="M48" s="52">
        <f t="shared" si="26"/>
        <v>-0.2158164243800075</v>
      </c>
      <c r="O48" s="27">
        <f t="shared" si="27"/>
        <v>3.6851273913354188</v>
      </c>
      <c r="P48" s="143">
        <f t="shared" si="28"/>
        <v>3.5148478620130703</v>
      </c>
      <c r="Q48" s="52">
        <f t="shared" si="29"/>
        <v>-4.6207230100841226E-2</v>
      </c>
    </row>
    <row r="49" spans="1:17" ht="20.100000000000001" customHeight="1">
      <c r="A49" s="8" t="s">
        <v>5</v>
      </c>
      <c r="C49" s="19">
        <v>44964.879999999976</v>
      </c>
      <c r="D49" s="140">
        <v>41543.649999999987</v>
      </c>
      <c r="E49" s="214">
        <f t="shared" si="21"/>
        <v>0.26348134170342696</v>
      </c>
      <c r="F49" s="215">
        <f t="shared" si="22"/>
        <v>0.28028061761296241</v>
      </c>
      <c r="G49" s="52">
        <f t="shared" si="23"/>
        <v>-7.6086714787184803E-2</v>
      </c>
      <c r="I49" s="19">
        <v>11701.225999999999</v>
      </c>
      <c r="J49" s="140">
        <v>10682.585999999996</v>
      </c>
      <c r="K49" s="214">
        <f t="shared" si="24"/>
        <v>0.25704102182124311</v>
      </c>
      <c r="L49" s="215">
        <f t="shared" si="25"/>
        <v>0.27013850198640271</v>
      </c>
      <c r="M49" s="52">
        <f t="shared" si="26"/>
        <v>-8.7054125781350022E-2</v>
      </c>
      <c r="O49" s="27">
        <f t="shared" si="27"/>
        <v>2.6023033976739192</v>
      </c>
      <c r="P49" s="143">
        <f t="shared" si="28"/>
        <v>2.5714124782006391</v>
      </c>
      <c r="Q49" s="52">
        <f t="shared" si="29"/>
        <v>-1.1870606440775519E-2</v>
      </c>
    </row>
    <row r="50" spans="1:17" ht="20.100000000000001" customHeight="1">
      <c r="A50" s="23" t="s">
        <v>38</v>
      </c>
      <c r="B50" s="15"/>
      <c r="C50" s="78">
        <f>C51+C52</f>
        <v>65022.870000000068</v>
      </c>
      <c r="D50" s="210">
        <f>D51+D52</f>
        <v>56991.209999999992</v>
      </c>
      <c r="E50" s="216">
        <f t="shared" si="21"/>
        <v>0.38101542868584409</v>
      </c>
      <c r="F50" s="217">
        <f t="shared" si="22"/>
        <v>0.38449995456128777</v>
      </c>
      <c r="G50" s="53">
        <f t="shared" si="23"/>
        <v>-0.12352053977316085</v>
      </c>
      <c r="I50" s="78">
        <f>I51+I52</f>
        <v>7843.4260000000013</v>
      </c>
      <c r="J50" s="210">
        <f>J51+J52</f>
        <v>7412.9220000000014</v>
      </c>
      <c r="K50" s="216">
        <f t="shared" si="24"/>
        <v>0.17229666648770872</v>
      </c>
      <c r="L50" s="217">
        <f t="shared" si="25"/>
        <v>0.18745607518835325</v>
      </c>
      <c r="M50" s="53">
        <f t="shared" si="26"/>
        <v>-5.4887239326284185E-2</v>
      </c>
      <c r="O50" s="63">
        <f t="shared" si="27"/>
        <v>1.2062565063646058</v>
      </c>
      <c r="P50" s="237">
        <f t="shared" si="28"/>
        <v>1.3007132152484571</v>
      </c>
      <c r="Q50" s="53">
        <f t="shared" si="29"/>
        <v>7.8305657532594955E-2</v>
      </c>
    </row>
    <row r="51" spans="1:17" ht="20.100000000000001" customHeight="1">
      <c r="A51" s="8"/>
      <c r="B51" t="s">
        <v>6</v>
      </c>
      <c r="C51" s="31">
        <v>64283.040000000066</v>
      </c>
      <c r="D51" s="141">
        <v>55580.999999999993</v>
      </c>
      <c r="E51" s="214">
        <f t="shared" si="21"/>
        <v>0.37668023639727477</v>
      </c>
      <c r="F51" s="215">
        <f t="shared" si="22"/>
        <v>0.37498575612749646</v>
      </c>
      <c r="G51" s="52">
        <f t="shared" si="23"/>
        <v>-0.13537069808770813</v>
      </c>
      <c r="I51" s="31">
        <v>7650.7340000000013</v>
      </c>
      <c r="J51" s="141">
        <v>7068.9230000000016</v>
      </c>
      <c r="K51" s="214">
        <f t="shared" si="24"/>
        <v>0.16806379819025177</v>
      </c>
      <c r="L51" s="215">
        <f t="shared" si="25"/>
        <v>0.17875711647696815</v>
      </c>
      <c r="M51" s="52">
        <f t="shared" si="26"/>
        <v>-7.6046429009295008E-2</v>
      </c>
      <c r="O51" s="27">
        <f t="shared" si="27"/>
        <v>1.190163688587222</v>
      </c>
      <c r="P51" s="143">
        <f t="shared" si="28"/>
        <v>1.2718236447706954</v>
      </c>
      <c r="Q51" s="52">
        <f t="shared" si="29"/>
        <v>6.8612374051175679E-2</v>
      </c>
    </row>
    <row r="52" spans="1:17" ht="20.100000000000001" customHeight="1">
      <c r="A52" s="8"/>
      <c r="B52" t="s">
        <v>39</v>
      </c>
      <c r="C52" s="31">
        <v>739.83</v>
      </c>
      <c r="D52" s="141">
        <v>1410.2099999999998</v>
      </c>
      <c r="E52" s="218">
        <f t="shared" si="21"/>
        <v>4.3351922885693566E-3</v>
      </c>
      <c r="F52" s="219">
        <f t="shared" si="22"/>
        <v>9.5141984337913463E-3</v>
      </c>
      <c r="G52" s="52">
        <f t="shared" si="23"/>
        <v>0.90612708324885405</v>
      </c>
      <c r="I52" s="31">
        <v>192.69200000000001</v>
      </c>
      <c r="J52" s="141">
        <v>343.99899999999997</v>
      </c>
      <c r="K52" s="218">
        <f t="shared" si="24"/>
        <v>4.2328682974569487E-3</v>
      </c>
      <c r="L52" s="219">
        <f t="shared" si="25"/>
        <v>8.6989587113851068E-3</v>
      </c>
      <c r="M52" s="52">
        <f t="shared" si="26"/>
        <v>0.78522720195960372</v>
      </c>
      <c r="O52" s="27">
        <f t="shared" si="27"/>
        <v>2.6045442872011138</v>
      </c>
      <c r="P52" s="143">
        <f t="shared" si="28"/>
        <v>2.4393459130200466</v>
      </c>
      <c r="Q52" s="52">
        <f t="shared" si="29"/>
        <v>-6.3426978375012433E-2</v>
      </c>
    </row>
    <row r="53" spans="1:17" ht="20.100000000000001" customHeight="1">
      <c r="A53" s="23" t="s">
        <v>113</v>
      </c>
      <c r="B53" s="15"/>
      <c r="C53" s="307">
        <f>SUM(C54:C56)</f>
        <v>8700.74</v>
      </c>
      <c r="D53" s="306">
        <f>SUM(D54:D56)</f>
        <v>7590.95</v>
      </c>
      <c r="E53" s="216">
        <f t="shared" si="21"/>
        <v>5.098384892860109E-2</v>
      </c>
      <c r="F53" s="217">
        <f t="shared" si="22"/>
        <v>5.1213510470772737E-2</v>
      </c>
      <c r="G53" s="53">
        <f t="shared" si="23"/>
        <v>-0.12755121978130596</v>
      </c>
      <c r="I53" s="78">
        <f>SUM(I54:I56)</f>
        <v>6998.4349999999977</v>
      </c>
      <c r="J53" s="210">
        <f>SUM(J54:J56)</f>
        <v>6573.1239999999998</v>
      </c>
      <c r="K53" s="216">
        <f t="shared" si="24"/>
        <v>0.1537347354499051</v>
      </c>
      <c r="L53" s="217">
        <f t="shared" si="25"/>
        <v>0.16621947819852534</v>
      </c>
      <c r="M53" s="53">
        <f t="shared" si="26"/>
        <v>-6.0772301235918889E-2</v>
      </c>
      <c r="O53" s="63">
        <f t="shared" si="27"/>
        <v>8.0434940016596261</v>
      </c>
      <c r="P53" s="237">
        <f t="shared" si="28"/>
        <v>8.6591586033368682</v>
      </c>
      <c r="Q53" s="53">
        <f t="shared" si="29"/>
        <v>7.654193582418424E-2</v>
      </c>
    </row>
    <row r="54" spans="1:17" ht="20.100000000000001" customHeight="1">
      <c r="A54" s="8"/>
      <c r="B54" s="3" t="s">
        <v>7</v>
      </c>
      <c r="C54" s="31">
        <v>7868.01</v>
      </c>
      <c r="D54" s="141">
        <v>6847.27</v>
      </c>
      <c r="E54" s="214">
        <f t="shared" si="21"/>
        <v>4.6104289199392544E-2</v>
      </c>
      <c r="F54" s="215">
        <f t="shared" si="22"/>
        <v>4.6196159089601181E-2</v>
      </c>
      <c r="G54" s="52">
        <f t="shared" si="23"/>
        <v>-0.12973293119861309</v>
      </c>
      <c r="I54" s="31">
        <v>6413.2939999999971</v>
      </c>
      <c r="J54" s="141">
        <v>5779.2899999999991</v>
      </c>
      <c r="K54" s="214">
        <f t="shared" si="24"/>
        <v>0.14088093358764689</v>
      </c>
      <c r="L54" s="215">
        <f t="shared" si="25"/>
        <v>0.14614520708234857</v>
      </c>
      <c r="M54" s="52">
        <f t="shared" si="26"/>
        <v>-9.885777885747922E-2</v>
      </c>
      <c r="O54" s="27">
        <f t="shared" si="27"/>
        <v>8.1511004688606103</v>
      </c>
      <c r="P54" s="143">
        <f t="shared" si="28"/>
        <v>8.4402834998473821</v>
      </c>
      <c r="Q54" s="52">
        <f t="shared" si="29"/>
        <v>3.5477790034796959E-2</v>
      </c>
    </row>
    <row r="55" spans="1:17" ht="20.100000000000001" customHeight="1">
      <c r="A55" s="8"/>
      <c r="B55" s="3" t="s">
        <v>8</v>
      </c>
      <c r="C55" s="31">
        <v>766.07000000000016</v>
      </c>
      <c r="D55" s="141">
        <v>682.7</v>
      </c>
      <c r="E55" s="214">
        <f t="shared" si="21"/>
        <v>4.4889511867649704E-3</v>
      </c>
      <c r="F55" s="215">
        <f t="shared" si="22"/>
        <v>4.6059404420259057E-3</v>
      </c>
      <c r="G55" s="52">
        <f t="shared" si="23"/>
        <v>-0.10882817497095579</v>
      </c>
      <c r="I55" s="31">
        <v>525.38499999999999</v>
      </c>
      <c r="J55" s="141">
        <v>721.68000000000006</v>
      </c>
      <c r="K55" s="214">
        <f t="shared" si="24"/>
        <v>1.1541140838537245E-2</v>
      </c>
      <c r="L55" s="215">
        <f t="shared" si="25"/>
        <v>1.8249659222359382E-2</v>
      </c>
      <c r="M55" s="52">
        <f t="shared" si="26"/>
        <v>0.3736212491791735</v>
      </c>
      <c r="O55" s="27">
        <f t="shared" si="27"/>
        <v>6.8581852833291981</v>
      </c>
      <c r="P55" s="143">
        <f t="shared" si="28"/>
        <v>10.570968214442654</v>
      </c>
      <c r="Q55" s="52">
        <f t="shared" si="29"/>
        <v>0.54136521218498557</v>
      </c>
    </row>
    <row r="56" spans="1:17" ht="20.100000000000001" customHeight="1">
      <c r="A56" s="32"/>
      <c r="B56" s="33" t="s">
        <v>9</v>
      </c>
      <c r="C56" s="211">
        <v>66.659999999999982</v>
      </c>
      <c r="D56" s="212">
        <v>60.98</v>
      </c>
      <c r="E56" s="218">
        <f t="shared" si="21"/>
        <v>3.9060854244357923E-4</v>
      </c>
      <c r="F56" s="219">
        <f t="shared" si="22"/>
        <v>4.1141093914565655E-4</v>
      </c>
      <c r="G56" s="52">
        <f t="shared" si="23"/>
        <v>-8.520852085208501E-2</v>
      </c>
      <c r="I56" s="211">
        <v>59.756</v>
      </c>
      <c r="J56" s="212">
        <v>72.153999999999996</v>
      </c>
      <c r="K56" s="218">
        <f t="shared" si="24"/>
        <v>1.3126610237209507E-3</v>
      </c>
      <c r="L56" s="219">
        <f t="shared" si="25"/>
        <v>1.8246118938173687E-3</v>
      </c>
      <c r="M56" s="52">
        <f t="shared" si="26"/>
        <v>0.20747707343195657</v>
      </c>
      <c r="O56" s="27">
        <f t="shared" si="27"/>
        <v>8.9642964296429675</v>
      </c>
      <c r="P56" s="143">
        <f t="shared" si="28"/>
        <v>11.832404066907182</v>
      </c>
      <c r="Q56" s="52">
        <f t="shared" si="29"/>
        <v>0.31994787987822559</v>
      </c>
    </row>
    <row r="57" spans="1:17" ht="20.100000000000001" customHeight="1">
      <c r="A57" s="8" t="s">
        <v>114</v>
      </c>
      <c r="B57" s="3"/>
      <c r="C57" s="19">
        <v>36.96</v>
      </c>
      <c r="D57" s="140">
        <v>17.029999999999998</v>
      </c>
      <c r="E57" s="214">
        <f t="shared" si="21"/>
        <v>2.1657503343406381E-4</v>
      </c>
      <c r="F57" s="215">
        <f t="shared" si="22"/>
        <v>1.1489551153903788E-4</v>
      </c>
      <c r="G57" s="54">
        <f t="shared" si="23"/>
        <v>-0.53923160173160178</v>
      </c>
      <c r="I57" s="19">
        <v>76.186000000000007</v>
      </c>
      <c r="J57" s="140">
        <v>11.273</v>
      </c>
      <c r="K57" s="214">
        <f t="shared" si="24"/>
        <v>1.6735791008970539E-3</v>
      </c>
      <c r="L57" s="215">
        <f t="shared" si="25"/>
        <v>2.8506874018076887E-4</v>
      </c>
      <c r="M57" s="54">
        <f t="shared" si="26"/>
        <v>-0.85203318194943956</v>
      </c>
      <c r="O57" s="238">
        <f t="shared" si="27"/>
        <v>20.613095238095237</v>
      </c>
      <c r="P57" s="239">
        <f t="shared" si="28"/>
        <v>6.619495008807986</v>
      </c>
      <c r="Q57" s="54">
        <f t="shared" si="29"/>
        <v>-0.6788694307017783</v>
      </c>
    </row>
    <row r="58" spans="1:17" ht="20.100000000000001" customHeight="1">
      <c r="A58" s="8" t="s">
        <v>10</v>
      </c>
      <c r="C58" s="19">
        <v>1275.6399999999992</v>
      </c>
      <c r="D58" s="140">
        <v>945.58</v>
      </c>
      <c r="E58" s="214">
        <f t="shared" si="21"/>
        <v>7.4748857048113895E-3</v>
      </c>
      <c r="F58" s="215">
        <f t="shared" si="22"/>
        <v>6.379500751678418E-3</v>
      </c>
      <c r="G58" s="52">
        <f t="shared" si="23"/>
        <v>-0.25874071054529441</v>
      </c>
      <c r="I58" s="19">
        <v>628.64400000000001</v>
      </c>
      <c r="J58" s="140">
        <v>571.23099999999999</v>
      </c>
      <c r="K58" s="214">
        <f t="shared" si="24"/>
        <v>1.3809432970681325E-2</v>
      </c>
      <c r="L58" s="215">
        <f t="shared" si="25"/>
        <v>1.4445143397693675E-2</v>
      </c>
      <c r="M58" s="52">
        <f t="shared" si="26"/>
        <v>-9.1328319366764041E-2</v>
      </c>
      <c r="O58" s="27">
        <f t="shared" si="27"/>
        <v>4.9280674798532527</v>
      </c>
      <c r="P58" s="143">
        <f t="shared" si="28"/>
        <v>6.0410647433321341</v>
      </c>
      <c r="Q58" s="52">
        <f t="shared" si="29"/>
        <v>0.22584862484716303</v>
      </c>
    </row>
    <row r="59" spans="1:17" ht="20.100000000000001" customHeight="1" thickBot="1">
      <c r="A59" s="8" t="s">
        <v>11</v>
      </c>
      <c r="B59" s="10"/>
      <c r="C59" s="21">
        <v>2095.4899999999998</v>
      </c>
      <c r="D59" s="142">
        <v>1208.27</v>
      </c>
      <c r="E59" s="220">
        <f t="shared" si="21"/>
        <v>1.2278972316308071E-2</v>
      </c>
      <c r="F59" s="221">
        <f t="shared" si="22"/>
        <v>8.1517791971387737E-3</v>
      </c>
      <c r="G59" s="55">
        <f t="shared" si="23"/>
        <v>-0.42339500546411574</v>
      </c>
      <c r="I59" s="21">
        <v>379.82299999999998</v>
      </c>
      <c r="J59" s="142">
        <v>260.70300000000003</v>
      </c>
      <c r="K59" s="220">
        <f t="shared" si="24"/>
        <v>8.3435780174838103E-3</v>
      </c>
      <c r="L59" s="221">
        <f t="shared" si="25"/>
        <v>6.5925907718750116E-3</v>
      </c>
      <c r="M59" s="55">
        <f t="shared" si="26"/>
        <v>-0.31361976499580058</v>
      </c>
      <c r="O59" s="240">
        <f t="shared" si="27"/>
        <v>1.8125736701201149</v>
      </c>
      <c r="P59" s="241">
        <f t="shared" si="28"/>
        <v>2.1576551598566547</v>
      </c>
      <c r="Q59" s="55">
        <f t="shared" si="29"/>
        <v>0.19038204925136754</v>
      </c>
    </row>
    <row r="60" spans="1:17" ht="26.25" customHeight="1" thickBot="1">
      <c r="A60" s="12" t="s">
        <v>12</v>
      </c>
      <c r="B60" s="48"/>
      <c r="C60" s="213">
        <f>C48+C49+C50+C53+C57+C58+C59</f>
        <v>170656.78999999998</v>
      </c>
      <c r="D60" s="226">
        <f>D48+D49+D50+D53+D57+D58+D59</f>
        <v>148221.62999999995</v>
      </c>
      <c r="E60" s="222">
        <f>E48+E49+E50+E53+E57+E58+E59</f>
        <v>1.0000000000000002</v>
      </c>
      <c r="F60" s="223">
        <f>F48+F49+F50+F53+F57+F58+F59</f>
        <v>1</v>
      </c>
      <c r="G60" s="55">
        <f t="shared" si="23"/>
        <v>-0.13146362356868446</v>
      </c>
      <c r="H60" s="1"/>
      <c r="I60" s="213">
        <f>I48+I49+I50+I53+I57+I58+I59</f>
        <v>45522.796000000002</v>
      </c>
      <c r="J60" s="226">
        <f>J48+J49+J50+J53+J57+J58+J59</f>
        <v>39544.848000000005</v>
      </c>
      <c r="K60" s="222">
        <f>K48+K49+K50+K53+K57+K58+K59</f>
        <v>1</v>
      </c>
      <c r="L60" s="223">
        <f>L48+L49+L50+L53+L57+L58+L59</f>
        <v>0.99999999999999989</v>
      </c>
      <c r="M60" s="55">
        <f t="shared" si="26"/>
        <v>-0.13131768092627694</v>
      </c>
      <c r="N60" s="1"/>
      <c r="O60" s="24">
        <f t="shared" si="27"/>
        <v>2.6675056995974207</v>
      </c>
      <c r="P60" s="242">
        <f t="shared" si="28"/>
        <v>2.6679539281817384</v>
      </c>
      <c r="Q60" s="55">
        <f t="shared" si="29"/>
        <v>1.6803284970875483E-4</v>
      </c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V8" sqref="V8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67" t="s">
        <v>16</v>
      </c>
      <c r="B4" s="455"/>
      <c r="C4" s="455"/>
      <c r="D4" s="455"/>
      <c r="E4" s="482" t="s">
        <v>1</v>
      </c>
      <c r="F4" s="483"/>
      <c r="G4" s="480" t="s">
        <v>101</v>
      </c>
      <c r="H4" s="480"/>
      <c r="I4" s="130" t="s">
        <v>0</v>
      </c>
      <c r="K4" s="484" t="s">
        <v>19</v>
      </c>
      <c r="L4" s="480"/>
      <c r="M4" s="478" t="s">
        <v>101</v>
      </c>
      <c r="N4" s="479"/>
      <c r="O4" s="130" t="s">
        <v>0</v>
      </c>
      <c r="Q4" s="490" t="s">
        <v>22</v>
      </c>
      <c r="R4" s="480"/>
      <c r="S4" s="130" t="s">
        <v>0</v>
      </c>
    </row>
    <row r="5" spans="1:19">
      <c r="A5" s="481"/>
      <c r="B5" s="456"/>
      <c r="C5" s="456"/>
      <c r="D5" s="456"/>
      <c r="E5" s="485" t="s">
        <v>200</v>
      </c>
      <c r="F5" s="486"/>
      <c r="G5" s="487" t="str">
        <f>E5</f>
        <v>jan-maio</v>
      </c>
      <c r="H5" s="487"/>
      <c r="I5" s="131" t="s">
        <v>151</v>
      </c>
      <c r="K5" s="488" t="str">
        <f>E5</f>
        <v>jan-maio</v>
      </c>
      <c r="L5" s="487"/>
      <c r="M5" s="489" t="str">
        <f>E5</f>
        <v>jan-maio</v>
      </c>
      <c r="N5" s="477"/>
      <c r="O5" s="131" t="str">
        <f>I5</f>
        <v>2026 /2025</v>
      </c>
      <c r="Q5" s="488" t="str">
        <f>E5</f>
        <v>jan-maio</v>
      </c>
      <c r="R5" s="486"/>
      <c r="S5" s="131" t="str">
        <f>O5</f>
        <v>2026 /2025</v>
      </c>
    </row>
    <row r="6" spans="1:19" ht="19.5" customHeight="1" thickBot="1">
      <c r="A6" s="468"/>
      <c r="B6" s="491"/>
      <c r="C6" s="491"/>
      <c r="D6" s="491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678761.25000000047</v>
      </c>
      <c r="F7" s="145">
        <v>518650.05000000022</v>
      </c>
      <c r="G7" s="243">
        <f>E7/E15</f>
        <v>0.47652795586093843</v>
      </c>
      <c r="H7" s="244">
        <f>F7/F15</f>
        <v>0.41134921617816872</v>
      </c>
      <c r="I7" s="164">
        <f t="shared" ref="I7:I11" si="0">(F7-E7)/E7</f>
        <v>-0.23588736098296734</v>
      </c>
      <c r="J7" s="1"/>
      <c r="K7" s="17">
        <v>170149.43199999994</v>
      </c>
      <c r="L7" s="145">
        <v>150672.78699999995</v>
      </c>
      <c r="M7" s="243">
        <f>K7/K15</f>
        <v>0.45104169653574183</v>
      </c>
      <c r="N7" s="244">
        <f>L7/L15</f>
        <v>0.43157480903160794</v>
      </c>
      <c r="O7" s="164">
        <f t="shared" ref="O7:O18" si="1">(L7-K7)/K7</f>
        <v>-0.11446788138558109</v>
      </c>
      <c r="P7" s="1"/>
      <c r="Q7" s="187">
        <f t="shared" ref="Q7:Q18" si="2">(K7/E7)*10</f>
        <v>2.5067640794167287</v>
      </c>
      <c r="R7" s="188">
        <f t="shared" ref="R7:R18" si="3">(L7/F7)*10</f>
        <v>2.905095391391554</v>
      </c>
      <c r="S7" s="55">
        <f>(R7-Q7)/Q7</f>
        <v>0.15890259288680594</v>
      </c>
    </row>
    <row r="8" spans="1:19" s="3" customFormat="1" ht="24" customHeight="1">
      <c r="A8" s="46"/>
      <c r="B8" s="177" t="s">
        <v>33</v>
      </c>
      <c r="C8" s="177"/>
      <c r="D8" s="178"/>
      <c r="E8" s="180">
        <v>468966.82000000041</v>
      </c>
      <c r="F8" s="181">
        <v>411349.48000000033</v>
      </c>
      <c r="G8" s="245">
        <f>E8/E7</f>
        <v>0.6909157233121368</v>
      </c>
      <c r="H8" s="246">
        <f>F8/F7</f>
        <v>0.79311566633416919</v>
      </c>
      <c r="I8" s="206">
        <f t="shared" si="0"/>
        <v>-0.12286016311345871</v>
      </c>
      <c r="K8" s="180">
        <v>149958.59499999994</v>
      </c>
      <c r="L8" s="181">
        <v>135044.32499999995</v>
      </c>
      <c r="M8" s="250">
        <f>K8/K7</f>
        <v>0.88133467880163119</v>
      </c>
      <c r="N8" s="246">
        <f>L8/L7</f>
        <v>0.89627548337577367</v>
      </c>
      <c r="O8" s="207">
        <f t="shared" si="1"/>
        <v>-9.945591981573311E-2</v>
      </c>
      <c r="Q8" s="189">
        <f t="shared" si="2"/>
        <v>3.1976376281801726</v>
      </c>
      <c r="R8" s="190">
        <f t="shared" si="3"/>
        <v>3.2829584469147703</v>
      </c>
      <c r="S8" s="182">
        <f t="shared" ref="S8:S18" si="4">(R8-Q8)/Q8</f>
        <v>2.6682453941210091E-2</v>
      </c>
    </row>
    <row r="9" spans="1:19" ht="24" customHeight="1">
      <c r="A9" s="8"/>
      <c r="B9" t="s">
        <v>37</v>
      </c>
      <c r="E9" s="19">
        <v>75106.489999999991</v>
      </c>
      <c r="F9" s="140">
        <v>65710.419999999955</v>
      </c>
      <c r="G9" s="247">
        <f>E9/E7</f>
        <v>0.11065229489750621</v>
      </c>
      <c r="H9" s="215">
        <f>F9/F7</f>
        <v>0.12669510009687635</v>
      </c>
      <c r="I9" s="182">
        <f t="shared" ref="I9:I10" si="5">(F9-E9)/E9</f>
        <v>-0.12510330332305553</v>
      </c>
      <c r="K9" s="19">
        <v>11357.459999999992</v>
      </c>
      <c r="L9" s="140">
        <v>11414.042999999998</v>
      </c>
      <c r="M9" s="247">
        <f>K9/K7</f>
        <v>6.6749914275352942E-2</v>
      </c>
      <c r="N9" s="215">
        <f>L9/L7</f>
        <v>7.5753845317801161E-2</v>
      </c>
      <c r="O9" s="182">
        <f t="shared" si="1"/>
        <v>4.9820118230666042E-3</v>
      </c>
      <c r="Q9" s="189">
        <f t="shared" si="2"/>
        <v>1.5121809047393897</v>
      </c>
      <c r="R9" s="190">
        <f t="shared" si="3"/>
        <v>1.7370217691501599</v>
      </c>
      <c r="S9" s="182">
        <f t="shared" si="4"/>
        <v>0.14868648566192513</v>
      </c>
    </row>
    <row r="10" spans="1:19" ht="24" customHeight="1" thickBot="1">
      <c r="A10" s="8"/>
      <c r="B10" t="s">
        <v>36</v>
      </c>
      <c r="E10" s="19">
        <v>134687.94000000003</v>
      </c>
      <c r="F10" s="140">
        <v>41590.14999999998</v>
      </c>
      <c r="G10" s="247">
        <f>E10/E7</f>
        <v>0.19843198179035698</v>
      </c>
      <c r="H10" s="215">
        <f>F10/F7</f>
        <v>8.0189233568954563E-2</v>
      </c>
      <c r="I10" s="186">
        <f t="shared" si="5"/>
        <v>-0.69121103196024847</v>
      </c>
      <c r="K10" s="19">
        <v>8833.377000000004</v>
      </c>
      <c r="L10" s="140">
        <v>4214.4190000000008</v>
      </c>
      <c r="M10" s="247">
        <f>K10/K7</f>
        <v>5.1915406923015807E-2</v>
      </c>
      <c r="N10" s="215">
        <f>L10/L7</f>
        <v>2.797067130642511E-2</v>
      </c>
      <c r="O10" s="209">
        <f t="shared" si="1"/>
        <v>-0.52289832076679177</v>
      </c>
      <c r="Q10" s="189">
        <f t="shared" si="2"/>
        <v>0.6558402333571961</v>
      </c>
      <c r="R10" s="190">
        <f t="shared" si="3"/>
        <v>1.0133214234620462</v>
      </c>
      <c r="S10" s="182">
        <f t="shared" si="4"/>
        <v>0.54507358945475359</v>
      </c>
    </row>
    <row r="11" spans="1:19" ht="24" customHeight="1" thickBot="1">
      <c r="A11" s="12" t="s">
        <v>21</v>
      </c>
      <c r="B11" s="13"/>
      <c r="C11" s="13"/>
      <c r="D11" s="13"/>
      <c r="E11" s="17">
        <v>745627.9000000013</v>
      </c>
      <c r="F11" s="145">
        <v>742200.90000000165</v>
      </c>
      <c r="G11" s="243">
        <f>E11/E15</f>
        <v>0.52347204413906157</v>
      </c>
      <c r="H11" s="244">
        <f>F11/F15</f>
        <v>0.58865078382183111</v>
      </c>
      <c r="I11" s="164">
        <f t="shared" si="0"/>
        <v>-4.5961262983850856E-3</v>
      </c>
      <c r="J11" s="1"/>
      <c r="K11" s="17">
        <v>207087.15900000045</v>
      </c>
      <c r="L11" s="145">
        <v>198450.43299999987</v>
      </c>
      <c r="M11" s="243">
        <f>K11/K15</f>
        <v>0.54895830346425811</v>
      </c>
      <c r="N11" s="244">
        <f>L11/L15</f>
        <v>0.56842519096839217</v>
      </c>
      <c r="O11" s="164">
        <f t="shared" si="1"/>
        <v>-4.1705753469728941E-2</v>
      </c>
      <c r="Q11" s="191">
        <f t="shared" si="2"/>
        <v>2.7773526044291001</v>
      </c>
      <c r="R11" s="192">
        <f t="shared" si="3"/>
        <v>2.6738101907448431</v>
      </c>
      <c r="S11" s="57">
        <f t="shared" si="4"/>
        <v>-3.7280975242083389E-2</v>
      </c>
    </row>
    <row r="12" spans="1:19" s="3" customFormat="1" ht="24" customHeight="1">
      <c r="A12" s="46"/>
      <c r="B12" s="3" t="s">
        <v>33</v>
      </c>
      <c r="E12" s="31">
        <v>551772.9000000013</v>
      </c>
      <c r="F12" s="141">
        <v>529871.15000000177</v>
      </c>
      <c r="G12" s="247">
        <f>E12/E11</f>
        <v>0.7400110698647413</v>
      </c>
      <c r="H12" s="215">
        <f>F12/F11</f>
        <v>0.71391876512141195</v>
      </c>
      <c r="I12" s="206">
        <f t="shared" ref="I12:I18" si="6">(F12-E12)/E12</f>
        <v>-3.969341372147759E-2</v>
      </c>
      <c r="K12" s="31">
        <v>187521.01600000047</v>
      </c>
      <c r="L12" s="141">
        <v>177314.86199999985</v>
      </c>
      <c r="M12" s="247">
        <f>K12/K11</f>
        <v>0.90551735272006928</v>
      </c>
      <c r="N12" s="215">
        <f>L12/L11</f>
        <v>0.89349697715197207</v>
      </c>
      <c r="O12" s="206">
        <f t="shared" si="1"/>
        <v>-5.4426720896182619E-2</v>
      </c>
      <c r="Q12" s="189">
        <f t="shared" si="2"/>
        <v>3.3985180497266181</v>
      </c>
      <c r="R12" s="190">
        <f t="shared" si="3"/>
        <v>3.3463769824041045</v>
      </c>
      <c r="S12" s="182">
        <f t="shared" si="4"/>
        <v>-1.5342295247396984E-2</v>
      </c>
    </row>
    <row r="13" spans="1:19" ht="24" customHeight="1">
      <c r="A13" s="8"/>
      <c r="B13" s="3" t="s">
        <v>37</v>
      </c>
      <c r="D13" s="3"/>
      <c r="E13" s="19">
        <v>66824.330000000016</v>
      </c>
      <c r="F13" s="140">
        <v>68337.49000000002</v>
      </c>
      <c r="G13" s="247">
        <f>E13/E11</f>
        <v>8.9621552519695016E-2</v>
      </c>
      <c r="H13" s="215">
        <f>F13/F11</f>
        <v>9.2074113626108331E-2</v>
      </c>
      <c r="I13" s="182">
        <f t="shared" ref="I13:I14" si="7">(F13-E13)/E13</f>
        <v>2.2643848430653972E-2</v>
      </c>
      <c r="K13" s="19">
        <v>8257.3059999999969</v>
      </c>
      <c r="L13" s="140">
        <v>8431.1779999999999</v>
      </c>
      <c r="M13" s="247">
        <f>K13/K11</f>
        <v>3.9873578061882527E-2</v>
      </c>
      <c r="N13" s="215">
        <f>L13/L11</f>
        <v>4.248505721325388E-2</v>
      </c>
      <c r="O13" s="182">
        <f t="shared" si="1"/>
        <v>2.1056746595076298E-2</v>
      </c>
      <c r="Q13" s="189">
        <f t="shared" si="2"/>
        <v>1.2356735937344969</v>
      </c>
      <c r="R13" s="190">
        <f t="shared" si="3"/>
        <v>1.2337558783619353</v>
      </c>
      <c r="S13" s="182">
        <f t="shared" si="4"/>
        <v>-1.5519594998917078E-3</v>
      </c>
    </row>
    <row r="14" spans="1:19" ht="24" customHeight="1" thickBot="1">
      <c r="A14" s="8"/>
      <c r="B14" t="s">
        <v>36</v>
      </c>
      <c r="E14" s="19">
        <v>127030.66999999997</v>
      </c>
      <c r="F14" s="140">
        <v>143992.25999999989</v>
      </c>
      <c r="G14" s="247">
        <f>E14/E11</f>
        <v>0.17036737761556367</v>
      </c>
      <c r="H14" s="215">
        <f>F14/F11</f>
        <v>0.19400712125247971</v>
      </c>
      <c r="I14" s="186">
        <f t="shared" si="7"/>
        <v>0.13352358135243975</v>
      </c>
      <c r="K14" s="19">
        <v>11308.837000000005</v>
      </c>
      <c r="L14" s="140">
        <v>12704.393</v>
      </c>
      <c r="M14" s="247">
        <f>K14/K11</f>
        <v>5.4609069218048333E-2</v>
      </c>
      <c r="N14" s="215">
        <f>L14/L11</f>
        <v>6.4017965634773938E-2</v>
      </c>
      <c r="O14" s="209">
        <f t="shared" si="1"/>
        <v>0.1234040246578843</v>
      </c>
      <c r="Q14" s="189">
        <f t="shared" si="2"/>
        <v>0.8902446157294146</v>
      </c>
      <c r="R14" s="190">
        <f t="shared" si="3"/>
        <v>0.88229693734927195</v>
      </c>
      <c r="S14" s="182">
        <f t="shared" si="4"/>
        <v>-8.9275219863371915E-3</v>
      </c>
    </row>
    <row r="15" spans="1:19" ht="24" customHeight="1" thickBot="1">
      <c r="A15" s="12" t="s">
        <v>12</v>
      </c>
      <c r="B15" s="13"/>
      <c r="C15" s="13"/>
      <c r="D15" s="13"/>
      <c r="E15" s="17">
        <v>1424389.1500000018</v>
      </c>
      <c r="F15" s="145">
        <v>1260850.950000002</v>
      </c>
      <c r="G15" s="243">
        <f>G7+G11</f>
        <v>1</v>
      </c>
      <c r="H15" s="244">
        <f>H7+H11</f>
        <v>0.99999999999999978</v>
      </c>
      <c r="I15" s="164">
        <f t="shared" si="6"/>
        <v>-0.11481286557118152</v>
      </c>
      <c r="J15" s="1"/>
      <c r="K15" s="17">
        <v>377236.59100000042</v>
      </c>
      <c r="L15" s="145">
        <v>349123.2199999998</v>
      </c>
      <c r="M15" s="243">
        <f>M7+M11</f>
        <v>1</v>
      </c>
      <c r="N15" s="244">
        <f>N7+N11</f>
        <v>1</v>
      </c>
      <c r="O15" s="164">
        <f t="shared" si="1"/>
        <v>-7.4524507088445699E-2</v>
      </c>
      <c r="Q15" s="191">
        <f t="shared" si="2"/>
        <v>2.6484096077255286</v>
      </c>
      <c r="R15" s="192">
        <f t="shared" si="3"/>
        <v>2.7689491767444774</v>
      </c>
      <c r="S15" s="57">
        <f t="shared" si="4"/>
        <v>4.5513944922767807E-2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1020739.7200000017</v>
      </c>
      <c r="F16" s="181">
        <f t="shared" ref="F16:F17" si="8">F8+F12</f>
        <v>941220.6300000021</v>
      </c>
      <c r="G16" s="245">
        <f>E16/E15</f>
        <v>0.71661576472974431</v>
      </c>
      <c r="H16" s="246">
        <f>F16/F15</f>
        <v>0.74649634835901946</v>
      </c>
      <c r="I16" s="207">
        <f t="shared" si="6"/>
        <v>-7.7903395392509553E-2</v>
      </c>
      <c r="J16" s="3"/>
      <c r="K16" s="180">
        <f t="shared" ref="K16:L18" si="9">K8+K12</f>
        <v>337479.61100000038</v>
      </c>
      <c r="L16" s="181">
        <f t="shared" si="9"/>
        <v>312359.1869999998</v>
      </c>
      <c r="M16" s="250">
        <f>K16/K15</f>
        <v>0.89460995844912616</v>
      </c>
      <c r="N16" s="246">
        <f>L16/L15</f>
        <v>0.89469611044490249</v>
      </c>
      <c r="O16" s="207">
        <f t="shared" si="1"/>
        <v>-7.4435382705240083E-2</v>
      </c>
      <c r="P16" s="3"/>
      <c r="Q16" s="189">
        <f t="shared" si="2"/>
        <v>3.3062259103623379</v>
      </c>
      <c r="R16" s="190">
        <f t="shared" si="3"/>
        <v>3.3186606523913431</v>
      </c>
      <c r="S16" s="182">
        <f t="shared" si="4"/>
        <v>3.7610079789261678E-3</v>
      </c>
    </row>
    <row r="17" spans="1:19" ht="24" customHeight="1">
      <c r="A17" s="8"/>
      <c r="B17" s="3" t="s">
        <v>37</v>
      </c>
      <c r="C17" s="3"/>
      <c r="D17" s="183"/>
      <c r="E17" s="19">
        <f>E9+E13</f>
        <v>141930.82</v>
      </c>
      <c r="F17" s="140">
        <f t="shared" si="8"/>
        <v>134047.90999999997</v>
      </c>
      <c r="G17" s="248">
        <f>E17/E15</f>
        <v>9.9643289195231396E-2</v>
      </c>
      <c r="H17" s="215">
        <f>F17/F15</f>
        <v>0.10631542927417373</v>
      </c>
      <c r="I17" s="182">
        <f t="shared" si="6"/>
        <v>-5.5540509101547023E-2</v>
      </c>
      <c r="K17" s="19">
        <f t="shared" si="9"/>
        <v>19614.765999999989</v>
      </c>
      <c r="L17" s="140">
        <f t="shared" si="9"/>
        <v>19845.220999999998</v>
      </c>
      <c r="M17" s="247">
        <f>K17/K15</f>
        <v>5.1995926344271221E-2</v>
      </c>
      <c r="N17" s="215">
        <f>L17/L15</f>
        <v>5.6843028086186902E-2</v>
      </c>
      <c r="O17" s="182">
        <f t="shared" si="1"/>
        <v>1.1749056807509668E-2</v>
      </c>
      <c r="Q17" s="189">
        <f t="shared" si="2"/>
        <v>1.3819948338211523</v>
      </c>
      <c r="R17" s="190">
        <f t="shared" si="3"/>
        <v>1.4804573230571072</v>
      </c>
      <c r="S17" s="182">
        <f t="shared" si="4"/>
        <v>7.1246640599741354E-2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261718.61</v>
      </c>
      <c r="F18" s="142">
        <f>F10+F14</f>
        <v>185582.40999999986</v>
      </c>
      <c r="G18" s="249">
        <f>E18/E15</f>
        <v>0.18374094607502428</v>
      </c>
      <c r="H18" s="221">
        <f>F18/F15</f>
        <v>0.14718822236680676</v>
      </c>
      <c r="I18" s="208">
        <f t="shared" si="6"/>
        <v>-0.29090862128604511</v>
      </c>
      <c r="K18" s="21">
        <f t="shared" si="9"/>
        <v>20142.214000000007</v>
      </c>
      <c r="L18" s="142">
        <f t="shared" si="9"/>
        <v>16918.812000000002</v>
      </c>
      <c r="M18" s="249">
        <f>K18/K15</f>
        <v>5.3394115206602491E-2</v>
      </c>
      <c r="N18" s="221">
        <f>L18/L15</f>
        <v>4.846086146891064E-2</v>
      </c>
      <c r="O18" s="208">
        <f t="shared" si="1"/>
        <v>-0.16003215932469014</v>
      </c>
      <c r="Q18" s="193">
        <f t="shared" si="2"/>
        <v>0.76961336452153739</v>
      </c>
      <c r="R18" s="194">
        <f t="shared" si="3"/>
        <v>0.91166032384211493</v>
      </c>
      <c r="S18" s="186">
        <f t="shared" si="4"/>
        <v>0.18456924719451437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E7" sqref="E7:F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204</v>
      </c>
      <c r="B1" s="4"/>
    </row>
    <row r="3" spans="1:19" ht="15.75" thickBot="1"/>
    <row r="4" spans="1:19">
      <c r="A4" s="467" t="s">
        <v>16</v>
      </c>
      <c r="B4" s="455"/>
      <c r="C4" s="455"/>
      <c r="D4" s="455"/>
      <c r="E4" s="482" t="s">
        <v>1</v>
      </c>
      <c r="F4" s="483"/>
      <c r="G4" s="480" t="s">
        <v>101</v>
      </c>
      <c r="H4" s="480"/>
      <c r="I4" s="130" t="s">
        <v>0</v>
      </c>
      <c r="K4" s="484" t="s">
        <v>19</v>
      </c>
      <c r="L4" s="480"/>
      <c r="M4" s="478" t="s">
        <v>13</v>
      </c>
      <c r="N4" s="479"/>
      <c r="O4" s="130" t="s">
        <v>0</v>
      </c>
      <c r="Q4" s="490" t="s">
        <v>22</v>
      </c>
      <c r="R4" s="480"/>
      <c r="S4" s="130" t="s">
        <v>0</v>
      </c>
    </row>
    <row r="5" spans="1:19">
      <c r="A5" s="481"/>
      <c r="B5" s="456"/>
      <c r="C5" s="456"/>
      <c r="D5" s="456"/>
      <c r="E5" s="485" t="s">
        <v>76</v>
      </c>
      <c r="F5" s="486"/>
      <c r="G5" s="487" t="str">
        <f>E5</f>
        <v>maio</v>
      </c>
      <c r="H5" s="487"/>
      <c r="I5" s="131" t="s">
        <v>151</v>
      </c>
      <c r="K5" s="488" t="str">
        <f>E5</f>
        <v>maio</v>
      </c>
      <c r="L5" s="487"/>
      <c r="M5" s="489" t="str">
        <f>E5</f>
        <v>maio</v>
      </c>
      <c r="N5" s="477"/>
      <c r="O5" s="131" t="str">
        <f>I5</f>
        <v>2026 /2025</v>
      </c>
      <c r="Q5" s="488" t="str">
        <f>E5</f>
        <v>maio</v>
      </c>
      <c r="R5" s="486"/>
      <c r="S5" s="131" t="str">
        <f>O5</f>
        <v>2026 /2025</v>
      </c>
    </row>
    <row r="6" spans="1:19" ht="19.5" customHeight="1" thickBot="1">
      <c r="A6" s="468"/>
      <c r="B6" s="491"/>
      <c r="C6" s="491"/>
      <c r="D6" s="491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149186.70000000001</v>
      </c>
      <c r="F7" s="145">
        <v>101795.87999999996</v>
      </c>
      <c r="G7" s="243">
        <f>E7/E15</f>
        <v>0.46643656871052808</v>
      </c>
      <c r="H7" s="244">
        <f>F7/F15</f>
        <v>0.40715500286359935</v>
      </c>
      <c r="I7" s="164">
        <f t="shared" ref="I7:I18" si="0">(F7-E7)/E7</f>
        <v>-0.31766115880303036</v>
      </c>
      <c r="J7" s="1"/>
      <c r="K7" s="17">
        <v>37899.821000000011</v>
      </c>
      <c r="L7" s="145">
        <v>28783.321000000014</v>
      </c>
      <c r="M7" s="243">
        <f>K7/K15</f>
        <v>0.45431110126885621</v>
      </c>
      <c r="N7" s="244">
        <f>L7/L15</f>
        <v>0.42125116802120072</v>
      </c>
      <c r="O7" s="164">
        <f t="shared" ref="O7:O18" si="1">(L7-K7)/K7</f>
        <v>-0.24054203316685832</v>
      </c>
      <c r="P7" s="1"/>
      <c r="Q7" s="187">
        <f t="shared" ref="Q7:R18" si="2">(K7/E7)*10</f>
        <v>2.540428939040813</v>
      </c>
      <c r="R7" s="188">
        <f t="shared" si="2"/>
        <v>2.8275526475138313</v>
      </c>
      <c r="S7" s="55">
        <f>(R7-Q7)/Q7</f>
        <v>0.11302174371444031</v>
      </c>
    </row>
    <row r="8" spans="1:19" s="3" customFormat="1" ht="24" customHeight="1">
      <c r="A8" s="46"/>
      <c r="B8" s="177" t="s">
        <v>33</v>
      </c>
      <c r="C8" s="177"/>
      <c r="D8" s="178"/>
      <c r="E8" s="180">
        <v>107125.74000000002</v>
      </c>
      <c r="F8" s="181">
        <v>79095.27999999997</v>
      </c>
      <c r="G8" s="245">
        <f>E8/E7</f>
        <v>0.71806494814886324</v>
      </c>
      <c r="H8" s="246">
        <f>F8/F7</f>
        <v>0.77699883335160524</v>
      </c>
      <c r="I8" s="206">
        <f t="shared" si="0"/>
        <v>-0.26165942937710435</v>
      </c>
      <c r="K8" s="180">
        <v>33593.986000000012</v>
      </c>
      <c r="L8" s="181">
        <v>25583.285000000014</v>
      </c>
      <c r="M8" s="250">
        <f>K8/K7</f>
        <v>0.88638904125694951</v>
      </c>
      <c r="N8" s="246">
        <f>L8/L7</f>
        <v>0.88882325288315411</v>
      </c>
      <c r="O8" s="207">
        <f t="shared" si="1"/>
        <v>-0.23845640109512442</v>
      </c>
      <c r="Q8" s="189">
        <f t="shared" si="2"/>
        <v>3.1359396910583777</v>
      </c>
      <c r="R8" s="190">
        <f t="shared" si="2"/>
        <v>3.2344894663752406</v>
      </c>
      <c r="S8" s="182">
        <f t="shared" ref="S8:S18" si="3">(R8-Q8)/Q8</f>
        <v>3.1425915363698348E-2</v>
      </c>
    </row>
    <row r="9" spans="1:19" ht="24" customHeight="1">
      <c r="A9" s="8"/>
      <c r="B9" t="s">
        <v>37</v>
      </c>
      <c r="E9" s="19">
        <v>16517.400000000009</v>
      </c>
      <c r="F9" s="140">
        <v>13307.989999999998</v>
      </c>
      <c r="G9" s="247">
        <f>E9/E7</f>
        <v>0.11071630379919931</v>
      </c>
      <c r="H9" s="215">
        <f>F9/F7</f>
        <v>0.13073210821498868</v>
      </c>
      <c r="I9" s="182">
        <f t="shared" si="0"/>
        <v>-0.19430479373267034</v>
      </c>
      <c r="K9" s="19">
        <v>2542.1759999999995</v>
      </c>
      <c r="L9" s="140">
        <v>2440.4399999999996</v>
      </c>
      <c r="M9" s="247">
        <f>K9/K7</f>
        <v>6.7076200702900379E-2</v>
      </c>
      <c r="N9" s="215">
        <f>L9/L7</f>
        <v>8.4786602630043922E-2</v>
      </c>
      <c r="O9" s="182">
        <f t="shared" si="1"/>
        <v>-4.0019259091424002E-2</v>
      </c>
      <c r="Q9" s="189">
        <f t="shared" si="2"/>
        <v>1.5390896872389106</v>
      </c>
      <c r="R9" s="190">
        <f t="shared" si="2"/>
        <v>1.8338156250493123</v>
      </c>
      <c r="S9" s="182">
        <f t="shared" si="3"/>
        <v>0.19149367334085179</v>
      </c>
    </row>
    <row r="10" spans="1:19" ht="24" customHeight="1" thickBot="1">
      <c r="A10" s="8"/>
      <c r="B10" t="s">
        <v>36</v>
      </c>
      <c r="E10" s="19">
        <v>25543.559999999994</v>
      </c>
      <c r="F10" s="140">
        <v>9392.61</v>
      </c>
      <c r="G10" s="247">
        <f>E10/E7</f>
        <v>0.17121874805193754</v>
      </c>
      <c r="H10" s="215">
        <f>F10/F7</f>
        <v>9.2269058433406187E-2</v>
      </c>
      <c r="I10" s="186">
        <f t="shared" si="0"/>
        <v>-0.63229048730873838</v>
      </c>
      <c r="K10" s="19">
        <v>1763.6590000000001</v>
      </c>
      <c r="L10" s="140">
        <v>759.59599999999989</v>
      </c>
      <c r="M10" s="247">
        <f>K10/K7</f>
        <v>4.6534758040150101E-2</v>
      </c>
      <c r="N10" s="215">
        <f>L10/L7</f>
        <v>2.6390144486801905E-2</v>
      </c>
      <c r="O10" s="209">
        <f t="shared" si="1"/>
        <v>-0.56930676508327294</v>
      </c>
      <c r="Q10" s="189">
        <f t="shared" si="2"/>
        <v>0.6904515267253275</v>
      </c>
      <c r="R10" s="190">
        <f t="shared" si="2"/>
        <v>0.80871663999676324</v>
      </c>
      <c r="S10" s="182">
        <f t="shared" si="3"/>
        <v>0.17128662721964472</v>
      </c>
    </row>
    <row r="11" spans="1:19" ht="24" customHeight="1" thickBot="1">
      <c r="A11" s="12" t="s">
        <v>21</v>
      </c>
      <c r="B11" s="13"/>
      <c r="C11" s="13"/>
      <c r="D11" s="13"/>
      <c r="E11" s="17">
        <v>170656.78999999986</v>
      </c>
      <c r="F11" s="145">
        <v>148221.63</v>
      </c>
      <c r="G11" s="243">
        <f>E11/E15</f>
        <v>0.53356343128947215</v>
      </c>
      <c r="H11" s="244">
        <f>F11/F15</f>
        <v>0.59284499713640071</v>
      </c>
      <c r="I11" s="164">
        <f t="shared" si="0"/>
        <v>-0.13146362356868352</v>
      </c>
      <c r="J11" s="1"/>
      <c r="K11" s="17">
        <v>45522.796000000009</v>
      </c>
      <c r="L11" s="145">
        <v>39544.84800000002</v>
      </c>
      <c r="M11" s="243">
        <f>K11/K15</f>
        <v>0.5456888987311439</v>
      </c>
      <c r="N11" s="244">
        <f>L11/L15</f>
        <v>0.57874883197879923</v>
      </c>
      <c r="O11" s="164">
        <f t="shared" si="1"/>
        <v>-0.13131768092627677</v>
      </c>
      <c r="Q11" s="191">
        <f t="shared" si="2"/>
        <v>2.6675056995974229</v>
      </c>
      <c r="R11" s="192">
        <f t="shared" si="2"/>
        <v>2.6679539281817384</v>
      </c>
      <c r="S11" s="57">
        <f t="shared" si="3"/>
        <v>1.6803284970792228E-4</v>
      </c>
    </row>
    <row r="12" spans="1:19" s="3" customFormat="1" ht="24" customHeight="1">
      <c r="A12" s="46"/>
      <c r="B12" s="3" t="s">
        <v>33</v>
      </c>
      <c r="E12" s="31">
        <v>131548.25999999986</v>
      </c>
      <c r="F12" s="141">
        <v>113059.22000000002</v>
      </c>
      <c r="G12" s="247">
        <f>E12/E11</f>
        <v>0.77083519501333619</v>
      </c>
      <c r="H12" s="215">
        <f>F12/F11</f>
        <v>0.76277139847942577</v>
      </c>
      <c r="I12" s="206">
        <f t="shared" si="0"/>
        <v>-0.14054948351274177</v>
      </c>
      <c r="K12" s="31">
        <v>41587.983000000007</v>
      </c>
      <c r="L12" s="141">
        <v>36023.226000000017</v>
      </c>
      <c r="M12" s="247">
        <f>K12/K11</f>
        <v>0.91356389884312028</v>
      </c>
      <c r="N12" s="215">
        <f>L12/L11</f>
        <v>0.91094612375296014</v>
      </c>
      <c r="O12" s="206">
        <f t="shared" si="1"/>
        <v>-0.13380684992585454</v>
      </c>
      <c r="Q12" s="189">
        <f t="shared" si="2"/>
        <v>3.1614240279575001</v>
      </c>
      <c r="R12" s="190">
        <f t="shared" si="2"/>
        <v>3.1862262980409746</v>
      </c>
      <c r="S12" s="182">
        <f t="shared" si="3"/>
        <v>7.845284233984411E-3</v>
      </c>
    </row>
    <row r="13" spans="1:19" ht="24" customHeight="1">
      <c r="A13" s="8"/>
      <c r="B13" s="3" t="s">
        <v>37</v>
      </c>
      <c r="D13" s="3"/>
      <c r="E13" s="19">
        <v>13786.730000000005</v>
      </c>
      <c r="F13" s="140">
        <v>12677.399999999998</v>
      </c>
      <c r="G13" s="247">
        <f>E13/E11</f>
        <v>8.0786296285076123E-2</v>
      </c>
      <c r="H13" s="215">
        <f>F13/F11</f>
        <v>8.5530026892836064E-2</v>
      </c>
      <c r="I13" s="182">
        <f t="shared" si="0"/>
        <v>-8.0463605220382706E-2</v>
      </c>
      <c r="K13" s="19">
        <v>1664.345</v>
      </c>
      <c r="L13" s="140">
        <v>1547.0990000000002</v>
      </c>
      <c r="M13" s="247">
        <f>K13/K11</f>
        <v>3.6560693679711584E-2</v>
      </c>
      <c r="N13" s="215">
        <f>L13/L11</f>
        <v>3.9122643738572452E-2</v>
      </c>
      <c r="O13" s="182">
        <f t="shared" si="1"/>
        <v>-7.0445730903147999E-2</v>
      </c>
      <c r="Q13" s="189">
        <f t="shared" si="2"/>
        <v>1.2072079456114679</v>
      </c>
      <c r="R13" s="190">
        <f t="shared" si="2"/>
        <v>1.220359852966697</v>
      </c>
      <c r="S13" s="182">
        <f t="shared" si="3"/>
        <v>1.0894483757367467E-2</v>
      </c>
    </row>
    <row r="14" spans="1:19" ht="24" customHeight="1" thickBot="1">
      <c r="A14" s="8"/>
      <c r="B14" t="s">
        <v>36</v>
      </c>
      <c r="E14" s="19">
        <v>25321.799999999996</v>
      </c>
      <c r="F14" s="140">
        <v>22485.009999999995</v>
      </c>
      <c r="G14" s="247">
        <f>E14/E11</f>
        <v>0.14837850870158764</v>
      </c>
      <c r="H14" s="215">
        <f>F14/F11</f>
        <v>0.15169857462773817</v>
      </c>
      <c r="I14" s="186">
        <f t="shared" si="0"/>
        <v>-0.11202955556082117</v>
      </c>
      <c r="K14" s="19">
        <v>2270.4679999999994</v>
      </c>
      <c r="L14" s="140">
        <v>1974.5229999999999</v>
      </c>
      <c r="M14" s="247">
        <f>K14/K11</f>
        <v>4.9875407477168121E-2</v>
      </c>
      <c r="N14" s="215">
        <f>L14/L11</f>
        <v>4.9931232508467323E-2</v>
      </c>
      <c r="O14" s="209">
        <f t="shared" si="1"/>
        <v>-0.13034537372911645</v>
      </c>
      <c r="Q14" s="189">
        <f t="shared" si="2"/>
        <v>0.89664557811845913</v>
      </c>
      <c r="R14" s="190">
        <f t="shared" si="2"/>
        <v>0.8781508213694369</v>
      </c>
      <c r="S14" s="182">
        <f t="shared" si="3"/>
        <v>-2.0626607882048602E-2</v>
      </c>
    </row>
    <row r="15" spans="1:19" ht="24" customHeight="1" thickBot="1">
      <c r="A15" s="12" t="s">
        <v>12</v>
      </c>
      <c r="B15" s="13"/>
      <c r="C15" s="13"/>
      <c r="D15" s="13"/>
      <c r="E15" s="17">
        <v>319843.48999999982</v>
      </c>
      <c r="F15" s="145">
        <v>250017.50999999995</v>
      </c>
      <c r="G15" s="243">
        <f>G7+G11</f>
        <v>1.0000000000000002</v>
      </c>
      <c r="H15" s="244">
        <f>H7+H11</f>
        <v>1</v>
      </c>
      <c r="I15" s="164">
        <f t="shared" si="0"/>
        <v>-0.21831296300574979</v>
      </c>
      <c r="J15" s="1"/>
      <c r="K15" s="17">
        <v>83422.617000000013</v>
      </c>
      <c r="L15" s="145">
        <v>68328.169000000038</v>
      </c>
      <c r="M15" s="243">
        <f>M7+M11</f>
        <v>1</v>
      </c>
      <c r="N15" s="244">
        <f>N7+N11</f>
        <v>1</v>
      </c>
      <c r="O15" s="164">
        <f t="shared" si="1"/>
        <v>-0.1809395166780727</v>
      </c>
      <c r="Q15" s="191">
        <f t="shared" si="2"/>
        <v>2.6082324514405486</v>
      </c>
      <c r="R15" s="192">
        <f t="shared" si="2"/>
        <v>2.732935345208424</v>
      </c>
      <c r="S15" s="57">
        <f t="shared" si="3"/>
        <v>4.7811265326064362E-2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238673.99999999988</v>
      </c>
      <c r="F16" s="181">
        <f t="shared" ref="F16:F17" si="4">F8+F12</f>
        <v>192154.5</v>
      </c>
      <c r="G16" s="245">
        <f>E16/E15</f>
        <v>0.74622122213586406</v>
      </c>
      <c r="H16" s="246">
        <f>F16/F15</f>
        <v>0.76856416976554975</v>
      </c>
      <c r="I16" s="207">
        <f t="shared" si="0"/>
        <v>-0.19490811734834923</v>
      </c>
      <c r="J16" s="3"/>
      <c r="K16" s="180">
        <f t="shared" ref="K16:L18" si="5">K8+K12</f>
        <v>75181.969000000012</v>
      </c>
      <c r="L16" s="181">
        <f t="shared" si="5"/>
        <v>61606.511000000028</v>
      </c>
      <c r="M16" s="250">
        <f>K16/K15</f>
        <v>0.90121805936632271</v>
      </c>
      <c r="N16" s="246">
        <f>L16/L15</f>
        <v>0.90162683855907211</v>
      </c>
      <c r="O16" s="207">
        <f t="shared" si="1"/>
        <v>-0.18056800294762143</v>
      </c>
      <c r="P16" s="3"/>
      <c r="Q16" s="189">
        <f t="shared" si="2"/>
        <v>3.149985712729499</v>
      </c>
      <c r="R16" s="190">
        <f t="shared" si="2"/>
        <v>3.2060925453216043</v>
      </c>
      <c r="S16" s="182">
        <f t="shared" si="3"/>
        <v>1.7811773674201219E-2</v>
      </c>
    </row>
    <row r="17" spans="1:19" ht="24" customHeight="1">
      <c r="A17" s="8"/>
      <c r="B17" s="3" t="s">
        <v>37</v>
      </c>
      <c r="C17" s="3"/>
      <c r="D17" s="183"/>
      <c r="E17" s="19">
        <f>E9+E13</f>
        <v>30304.130000000012</v>
      </c>
      <c r="F17" s="140">
        <f t="shared" si="4"/>
        <v>25985.389999999996</v>
      </c>
      <c r="G17" s="248">
        <f>E17/E15</f>
        <v>9.474674629144407E-2</v>
      </c>
      <c r="H17" s="215">
        <f>F17/F15</f>
        <v>0.10393428044299778</v>
      </c>
      <c r="I17" s="182">
        <f t="shared" si="0"/>
        <v>-0.14251324819422351</v>
      </c>
      <c r="K17" s="19">
        <f t="shared" si="5"/>
        <v>4206.5209999999997</v>
      </c>
      <c r="L17" s="140">
        <f t="shared" si="5"/>
        <v>3987.5389999999998</v>
      </c>
      <c r="M17" s="247">
        <f>K17/K15</f>
        <v>5.0424227281194008E-2</v>
      </c>
      <c r="N17" s="215">
        <f>L17/L15</f>
        <v>5.8358639758076897E-2</v>
      </c>
      <c r="O17" s="182">
        <f t="shared" si="1"/>
        <v>-5.205774558120594E-2</v>
      </c>
      <c r="Q17" s="189">
        <f t="shared" si="2"/>
        <v>1.3881015557945395</v>
      </c>
      <c r="R17" s="190">
        <f t="shared" si="2"/>
        <v>1.5345311346106412</v>
      </c>
      <c r="S17" s="182">
        <f t="shared" si="3"/>
        <v>0.1054890963884025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50865.359999999986</v>
      </c>
      <c r="F18" s="142">
        <f>F10+F14</f>
        <v>31877.619999999995</v>
      </c>
      <c r="G18" s="249">
        <f>E18/E15</f>
        <v>0.15903203157269205</v>
      </c>
      <c r="H18" s="221">
        <f>F18/F15</f>
        <v>0.12750154979145262</v>
      </c>
      <c r="I18" s="208">
        <f t="shared" si="0"/>
        <v>-0.37329412393817712</v>
      </c>
      <c r="K18" s="21">
        <f t="shared" si="5"/>
        <v>4034.1269999999995</v>
      </c>
      <c r="L18" s="142">
        <f t="shared" si="5"/>
        <v>2734.1189999999997</v>
      </c>
      <c r="M18" s="249">
        <f>K18/K15</f>
        <v>4.8357713352483282E-2</v>
      </c>
      <c r="N18" s="221">
        <f>L18/L15</f>
        <v>4.0014521682850863E-2</v>
      </c>
      <c r="O18" s="208">
        <f t="shared" si="1"/>
        <v>-0.32225262119908471</v>
      </c>
      <c r="Q18" s="193">
        <f t="shared" si="2"/>
        <v>0.79309907567743565</v>
      </c>
      <c r="R18" s="194">
        <f t="shared" si="2"/>
        <v>0.85769232458383027</v>
      </c>
      <c r="S18" s="186">
        <f t="shared" si="3"/>
        <v>8.1444110688467866E-2</v>
      </c>
    </row>
    <row r="19" spans="1:19" ht="6.75" customHeight="1">
      <c r="Q19" s="195"/>
      <c r="R19" s="195"/>
    </row>
    <row r="20" spans="1:19">
      <c r="Q20"/>
      <c r="R20"/>
    </row>
    <row r="21" spans="1:19">
      <c r="Q21"/>
      <c r="R21"/>
    </row>
    <row r="22" spans="1:19">
      <c r="Q22"/>
      <c r="R22"/>
    </row>
    <row r="23" spans="1:19">
      <c r="Q23"/>
      <c r="R23"/>
    </row>
    <row r="24" spans="1:19">
      <c r="Q24"/>
      <c r="R24"/>
    </row>
    <row r="25" spans="1:19">
      <c r="Q25"/>
      <c r="R25"/>
    </row>
    <row r="26" spans="1:19">
      <c r="Q26"/>
      <c r="R26"/>
    </row>
    <row r="27" spans="1:19" ht="19.5" customHeight="1">
      <c r="Q27"/>
      <c r="R27"/>
    </row>
    <row r="28" spans="1:19" ht="24" customHeight="1">
      <c r="Q28"/>
      <c r="R28"/>
    </row>
    <row r="29" spans="1:19" ht="24" customHeight="1">
      <c r="Q29"/>
      <c r="R29"/>
    </row>
    <row r="30" spans="1:19" ht="24" customHeight="1">
      <c r="Q30"/>
      <c r="R30"/>
    </row>
    <row r="31" spans="1:19" ht="24" customHeight="1">
      <c r="Q31"/>
      <c r="R31"/>
    </row>
    <row r="32" spans="1:19" ht="24" customHeight="1">
      <c r="Q32"/>
      <c r="R32"/>
    </row>
    <row r="33" spans="17:18" ht="24" customHeight="1">
      <c r="Q33"/>
      <c r="R33"/>
    </row>
    <row r="34" spans="17:18" ht="24" customHeight="1">
      <c r="Q34"/>
      <c r="R34"/>
    </row>
    <row r="35" spans="17:18" ht="24" customHeight="1">
      <c r="Q35"/>
      <c r="R35"/>
    </row>
    <row r="36" spans="17:18" ht="24" customHeight="1">
      <c r="Q36"/>
      <c r="R36"/>
    </row>
    <row r="37" spans="17:18" ht="24" customHeight="1">
      <c r="Q37"/>
      <c r="R37"/>
    </row>
    <row r="38" spans="17:18" ht="24" customHeight="1">
      <c r="Q38"/>
      <c r="R38"/>
    </row>
    <row r="39" spans="17:18" ht="24" customHeight="1">
      <c r="Q39"/>
      <c r="R39"/>
    </row>
    <row r="40" spans="17:18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28</vt:i4>
      </vt:variant>
      <vt:variant>
        <vt:lpstr>Intervalos com Nome</vt:lpstr>
      </vt:variant>
      <vt:variant>
        <vt:i4>19</vt:i4>
      </vt:variant>
    </vt:vector>
  </HeadingPairs>
  <TitlesOfParts>
    <vt:vector size="47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1 (2)</vt:lpstr>
      <vt:lpstr>'1'!Área_de_Impressão</vt:lpstr>
      <vt:lpstr>'11'!Área_de_Impressão</vt:lpstr>
      <vt:lpstr>'13'!Área_de_Impressão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2026-07-15T18:51:00Z</dcterms:modified>
</cp:coreProperties>
</file>